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aveExternalLinkValues="0" codeName="ThisWorkbook"/>
  <mc:AlternateContent xmlns:mc="http://schemas.openxmlformats.org/markup-compatibility/2006">
    <mc:Choice Requires="x15">
      <x15ac:absPath xmlns:x15ac="http://schemas.microsoft.com/office/spreadsheetml/2010/11/ac" url="C:\Users\Dr NGANDJEU\Documents\"/>
    </mc:Choice>
  </mc:AlternateContent>
  <workbookProtection workbookAlgorithmName="SHA-512" workbookHashValue="kPOqorvsqIdZ8wxJF8K/+CzMiPPGTPIYxW/bpqqNGzw8YdRvDrwYcN//lDbTU5UJEkmzm9l/4pteScfVRMTnLQ==" workbookSaltValue="OunoAIYg5fmblPE+gYtzJQ==" workbookSpinCount="100000" lockStructure="1"/>
  <bookViews>
    <workbookView xWindow="525" yWindow="225" windowWidth="12015" windowHeight="12195" tabRatio="918" firstSheet="82" activeTab="97"/>
  </bookViews>
  <sheets>
    <sheet name="Q" sheetId="1" r:id="rId1"/>
    <sheet name="GA" sheetId="12" r:id="rId2"/>
    <sheet name="GA1" sheetId="2" r:id="rId3"/>
    <sheet name="GA2" sheetId="10" r:id="rId4"/>
    <sheet name="GA3" sheetId="11" r:id="rId5"/>
    <sheet name="GA3 A" sheetId="113" r:id="rId6"/>
    <sheet name="GA4" sheetId="132" r:id="rId7"/>
    <sheet name="Plan de mission" sheetId="19" r:id="rId8"/>
    <sheet name="planification des travaux" sheetId="126" r:id="rId9"/>
    <sheet name="GA7" sheetId="45" r:id="rId10"/>
    <sheet name="CA FTQ" sheetId="136" r:id="rId11"/>
    <sheet name="A0" sheetId="34" r:id="rId12"/>
    <sheet name="controle comptables achat" sheetId="3" r:id="rId13"/>
    <sheet name="controle comptable banque" sheetId="20" r:id="rId14"/>
    <sheet name="controle comptable caisse" sheetId="21" r:id="rId15"/>
    <sheet name="controle comptable ventes" sheetId="22" r:id="rId16"/>
    <sheet name="A2LC" sheetId="4" r:id="rId17"/>
    <sheet name="A2LP" sheetId="7" r:id="rId18"/>
    <sheet name="controle coherences 1" sheetId="5" r:id="rId19"/>
    <sheet name="controle coherence 2" sheetId="6" r:id="rId20"/>
    <sheet name="controle coherence 3" sheetId="17" r:id="rId21"/>
    <sheet name="controle coherence 4" sheetId="18" r:id="rId22"/>
    <sheet name="controle obligatoire bilan" sheetId="120" r:id="rId23"/>
    <sheet name="controle obligatoire CA" sheetId="121" r:id="rId24"/>
    <sheet name="B0" sheetId="35" r:id="rId25"/>
    <sheet name="rapprochement bancaire 1" sheetId="8" r:id="rId26"/>
    <sheet name="rapprochement bancaire 2" sheetId="99" r:id="rId27"/>
    <sheet name="rapprochement bancaire 3" sheetId="114" r:id="rId28"/>
    <sheet name="rapprochement bancaire 4" sheetId="115" r:id="rId29"/>
    <sheet name="respect de legalité" sheetId="102" r:id="rId30"/>
    <sheet name="controle de la caisse" sheetId="103" r:id="rId31"/>
    <sheet name="emprunt" sheetId="14" r:id="rId32"/>
    <sheet name="compte courant associé" sheetId="73" r:id="rId33"/>
    <sheet name="reciprocité compte de bilan" sheetId="76" r:id="rId34"/>
    <sheet name="reciprocité compte de resultat" sheetId="77" r:id="rId35"/>
    <sheet name="C0" sheetId="36" r:id="rId36"/>
    <sheet name="entretien des biens" sheetId="81" r:id="rId37"/>
    <sheet name="fournisseurs 1" sheetId="46" r:id="rId38"/>
    <sheet name="fournisseurs 2" sheetId="127" r:id="rId39"/>
    <sheet name="credit fournisseurs" sheetId="62" r:id="rId40"/>
    <sheet name="circularisation fournisseurd" sheetId="56" r:id="rId41"/>
    <sheet name="appurement fournisseurs" sheetId="117" r:id="rId42"/>
    <sheet name="D0" sheetId="37" r:id="rId43"/>
    <sheet name="rapprochement justif" sheetId="82" r:id="rId44"/>
    <sheet name="rapprochement credit bail" sheetId="83" r:id="rId45"/>
    <sheet name="analyse des charges externes" sheetId="133" r:id="rId46"/>
    <sheet name="amortissement non deductible" sheetId="98" r:id="rId47"/>
    <sheet name="E0" sheetId="38" r:id="rId48"/>
    <sheet name="rapprochement gescom-compta" sheetId="89" r:id="rId49"/>
    <sheet name="etat des creances" sheetId="48" r:id="rId50"/>
    <sheet name="credit clients" sheetId="63" r:id="rId51"/>
    <sheet name="circularisation clients" sheetId="57" r:id="rId52"/>
    <sheet name="facture a etablir 1" sheetId="90" r:id="rId53"/>
    <sheet name="facture a etablir 2" sheetId="128" r:id="rId54"/>
    <sheet name="apurement clients" sheetId="118" r:id="rId55"/>
    <sheet name="F0" sheetId="39" r:id="rId56"/>
    <sheet name="assistance inventaire" sheetId="123" r:id="rId57"/>
    <sheet name="rapprochement de stock" sheetId="129" r:id="rId58"/>
    <sheet name="rotation des stocks" sheetId="67" r:id="rId59"/>
    <sheet name="controle de la valorisation sto" sheetId="130" r:id="rId60"/>
    <sheet name="G0" sheetId="40" r:id="rId61"/>
    <sheet name="acquisation exercice" sheetId="134" r:id="rId62"/>
    <sheet name="calcul prix moyen vente" sheetId="68" r:id="rId63"/>
    <sheet name="H0" sheetId="41" r:id="rId64"/>
    <sheet name="contre salaire comptable" sheetId="24" r:id="rId65"/>
    <sheet name="provision congé payé 1" sheetId="49" r:id="rId66"/>
    <sheet name="provision congé payé 2" sheetId="131" r:id="rId67"/>
    <sheet name="justification cpte 42 43" sheetId="110" r:id="rId68"/>
    <sheet name="controle salaire dirigeant" sheetId="69" r:id="rId69"/>
    <sheet name="taux moyen charge sociale" sheetId="70" r:id="rId70"/>
    <sheet name="participation des salaires" sheetId="93" r:id="rId71"/>
    <sheet name="I0" sheetId="42" r:id="rId72"/>
    <sheet name="cloture tva" sheetId="50" r:id="rId73"/>
    <sheet name="tva a recuperer" sheetId="51" r:id="rId74"/>
    <sheet name="tva collectée" sheetId="92" r:id="rId75"/>
    <sheet name="justification cptes 63" sheetId="122" r:id="rId76"/>
    <sheet name="detail des honoraires et courta" sheetId="52" r:id="rId77"/>
    <sheet name="validation RF" sheetId="135" r:id="rId78"/>
    <sheet name="calcul IS" sheetId="72" r:id="rId79"/>
    <sheet name="capitaux et provision" sheetId="43" r:id="rId80"/>
    <sheet name="capitaux propres" sheetId="71" r:id="rId81"/>
    <sheet name="provisions pour risque" sheetId="53" r:id="rId82"/>
    <sheet name="K0" sheetId="44" r:id="rId83"/>
    <sheet name="K1" sheetId="112" r:id="rId84"/>
    <sheet name="L1" sheetId="74" r:id="rId85"/>
    <sheet name="L-EBE" sheetId="75" r:id="rId86"/>
    <sheet name="M1" sheetId="54" r:id="rId87"/>
    <sheet name="FT" sheetId="78" r:id="rId88"/>
    <sheet name="JA So" sheetId="84" r:id="rId89"/>
    <sheet name="JA 01" sheetId="85" r:id="rId90"/>
    <sheet name="JA CONV." sheetId="86" r:id="rId91"/>
    <sheet name="JA BILAN SOC." sheetId="104" r:id="rId92"/>
    <sheet name="JA COM." sheetId="88" r:id="rId93"/>
    <sheet name="JA SoAG" sheetId="105" r:id="rId94"/>
    <sheet name="JA AGO1" sheetId="106" r:id="rId95"/>
    <sheet name="JA AGO2" sheetId="107" r:id="rId96"/>
    <sheet name="JA AGO3" sheetId="108" r:id="rId97"/>
    <sheet name="JA AGO4" sheetId="109" r:id="rId98"/>
  </sheets>
  <externalReferences>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s>
  <definedNames>
    <definedName name="_________________A10" localSheetId="61">#REF!</definedName>
    <definedName name="_________________A10">#REF!</definedName>
    <definedName name="_________________A11" localSheetId="61">#REF!</definedName>
    <definedName name="_________________A11">#REF!</definedName>
    <definedName name="_________________A12" localSheetId="61">#REF!</definedName>
    <definedName name="_________________A12">#REF!</definedName>
    <definedName name="_________________A16">#REF!</definedName>
    <definedName name="_________________A45">#REF!</definedName>
    <definedName name="_________________A49">#REF!</definedName>
    <definedName name="_________________A66">#REF!</definedName>
    <definedName name="_________________A68">#REF!</definedName>
    <definedName name="_________________B15">#REF!</definedName>
    <definedName name="_________________B68">#REF!</definedName>
    <definedName name="_________________B78">#REF!</definedName>
    <definedName name="_________________D17">#REF!</definedName>
    <definedName name="_________________D18">#REF!</definedName>
    <definedName name="_________________D26">#REF!</definedName>
    <definedName name="_________________D29">#REF!</definedName>
    <definedName name="_________________D45">#REF!</definedName>
    <definedName name="_________________D49">#REF!</definedName>
    <definedName name="_________________D65">#REF!</definedName>
    <definedName name="_________________D66">#REF!</definedName>
    <definedName name="_________________D67">#REF!</definedName>
    <definedName name="_________________D68">#REF!</definedName>
    <definedName name="_________________D75">#REF!</definedName>
    <definedName name="_________________D76">#REF!</definedName>
    <definedName name="_________________D78">#REF!</definedName>
    <definedName name="_________________E14">#REF!</definedName>
    <definedName name="_________________E31">#REF!</definedName>
    <definedName name="_________________E32">#REF!</definedName>
    <definedName name="_________________E33">#REF!</definedName>
    <definedName name="_________________E34">#REF!</definedName>
    <definedName name="_________________E35">#REF!</definedName>
    <definedName name="_________________E37">#REF!</definedName>
    <definedName name="_________________E39">#REF!</definedName>
    <definedName name="_________________E44567">#REF!</definedName>
    <definedName name="_________________E60631">#REF!</definedName>
    <definedName name="_________________E63511">#REF!</definedName>
    <definedName name="_________________E63512">#REF!</definedName>
    <definedName name="_________________E63514">#REF!</definedName>
    <definedName name="_________________E66116">#REF!</definedName>
    <definedName name="_________________E68">#REF!</definedName>
    <definedName name="_________________E78">#REF!</definedName>
    <definedName name="_________________F40">#REF!</definedName>
    <definedName name="_________________F60">#REF!</definedName>
    <definedName name="_________________F601">#REF!</definedName>
    <definedName name="_________________F602">#REF!</definedName>
    <definedName name="_________________F603">#REF!</definedName>
    <definedName name="_________________F604">#REF!</definedName>
    <definedName name="_________________F605">#REF!</definedName>
    <definedName name="_________________F606">#REF!</definedName>
    <definedName name="_________________F607">#REF!</definedName>
    <definedName name="_________________F608">#REF!</definedName>
    <definedName name="_________________F609">#REF!</definedName>
    <definedName name="_________________F61">#REF!</definedName>
    <definedName name="_________________F62">#REF!</definedName>
    <definedName name="_________________F76">#REF!</definedName>
    <definedName name="_________________G41">#REF!</definedName>
    <definedName name="_________________G49">#REF!</definedName>
    <definedName name="_________________G66">#REF!</definedName>
    <definedName name="_________________G68">#REF!</definedName>
    <definedName name="_________________G70">#REF!</definedName>
    <definedName name="_________________G71">#REF!</definedName>
    <definedName name="_________________G78">#REF!</definedName>
    <definedName name="_________________H16">#REF!</definedName>
    <definedName name="_________________H27">#REF!</definedName>
    <definedName name="_________________H29">#REF!</definedName>
    <definedName name="_________________H42">#REF!</definedName>
    <definedName name="_________________H43">#REF!</definedName>
    <definedName name="_________________H64">#REF!</definedName>
    <definedName name="_________________H69">#REF!</definedName>
    <definedName name="_________________I44">#REF!</definedName>
    <definedName name="_________________I63">#REF!</definedName>
    <definedName name="_________________I66">#REF!</definedName>
    <definedName name="_________________I69">#REF!</definedName>
    <definedName name="_________________J46">#REF!</definedName>
    <definedName name="_________________J47">#REF!</definedName>
    <definedName name="_________________J48">#REF!</definedName>
    <definedName name="_________________J49">#REF!</definedName>
    <definedName name="_________________J65">#REF!</definedName>
    <definedName name="_________________J68">#REF!</definedName>
    <definedName name="_________________J73">#REF!</definedName>
    <definedName name="_________________J74">#REF!</definedName>
    <definedName name="_________________J75">#REF!</definedName>
    <definedName name="_________________J76">#REF!</definedName>
    <definedName name="_________________J79">#REF!</definedName>
    <definedName name="_________________K46">#REF!</definedName>
    <definedName name="_________________K49">#REF!</definedName>
    <definedName name="_________________K50">#REF!</definedName>
    <definedName name="_________________K51">#REF!</definedName>
    <definedName name="_________________K53">#REF!</definedName>
    <definedName name="_________________K54">#REF!</definedName>
    <definedName name="_________________K58">#REF!</definedName>
    <definedName name="_________________K59">#REF!</definedName>
    <definedName name="_________________K66">#REF!</definedName>
    <definedName name="_________________K68">#REF!</definedName>
    <definedName name="_________________K76">#REF!</definedName>
    <definedName name="_________________K78">#REF!</definedName>
    <definedName name="_________________R">#REF!</definedName>
    <definedName name="_________________Y67">#REF!</definedName>
    <definedName name="_________________Y68">#REF!</definedName>
    <definedName name="_________________Y77">#REF!</definedName>
    <definedName name="_________________Y78">#REF!</definedName>
    <definedName name="_________________Z10">#REF!</definedName>
    <definedName name="_________________Z13">#REF!</definedName>
    <definedName name="_________________Z14">#REF!</definedName>
    <definedName name="_________________Z20">#REF!</definedName>
    <definedName name="_________________Z21">#REF!</definedName>
    <definedName name="_________________Z23">#REF!</definedName>
    <definedName name="_________________Z27">#REF!</definedName>
    <definedName name="_________________Z28">#REF!</definedName>
    <definedName name="_________________Z29">#REF!</definedName>
    <definedName name="_________________Z40">#REF!</definedName>
    <definedName name="_________________Z46">#REF!</definedName>
    <definedName name="_________________Z49">#REF!</definedName>
    <definedName name="_________________Z67">#REF!</definedName>
    <definedName name="_________________Z68">#REF!</definedName>
    <definedName name="_________________Z72">#REF!</definedName>
    <definedName name="_________________Z76">#REF!</definedName>
    <definedName name="_________________Z77">#REF!</definedName>
    <definedName name="_________________Z78">#REF!</definedName>
    <definedName name="________________A10">#REF!</definedName>
    <definedName name="________________A11">#REF!</definedName>
    <definedName name="________________A12">#REF!</definedName>
    <definedName name="________________A16">#REF!</definedName>
    <definedName name="________________A45">#REF!</definedName>
    <definedName name="________________A49">#REF!</definedName>
    <definedName name="________________A66">#REF!</definedName>
    <definedName name="________________A68">#REF!</definedName>
    <definedName name="________________B15">#REF!</definedName>
    <definedName name="________________B68">#REF!</definedName>
    <definedName name="________________B78">#REF!</definedName>
    <definedName name="________________D17">#REF!</definedName>
    <definedName name="________________D18">#REF!</definedName>
    <definedName name="________________D26">#REF!</definedName>
    <definedName name="________________D29">#REF!</definedName>
    <definedName name="________________D45">#REF!</definedName>
    <definedName name="________________D49">#REF!</definedName>
    <definedName name="________________D65">#REF!</definedName>
    <definedName name="________________D66">#REF!</definedName>
    <definedName name="________________D67">#REF!</definedName>
    <definedName name="________________D68">#REF!</definedName>
    <definedName name="________________D75">#REF!</definedName>
    <definedName name="________________D76">#REF!</definedName>
    <definedName name="________________D78">#REF!</definedName>
    <definedName name="________________E14">#REF!</definedName>
    <definedName name="________________E31">#REF!</definedName>
    <definedName name="________________E32">#REF!</definedName>
    <definedName name="________________E33">#REF!</definedName>
    <definedName name="________________E34">#REF!</definedName>
    <definedName name="________________E35">#REF!</definedName>
    <definedName name="________________E37">#REF!</definedName>
    <definedName name="________________E39">#REF!</definedName>
    <definedName name="________________E44567">#REF!</definedName>
    <definedName name="________________E60631">#REF!</definedName>
    <definedName name="________________E63511">#REF!</definedName>
    <definedName name="________________E63512">#REF!</definedName>
    <definedName name="________________E63514">#REF!</definedName>
    <definedName name="________________E66116">#REF!</definedName>
    <definedName name="________________E68">#REF!</definedName>
    <definedName name="________________E78">#REF!</definedName>
    <definedName name="________________F40">#REF!</definedName>
    <definedName name="________________F60">#REF!</definedName>
    <definedName name="________________F601">#REF!</definedName>
    <definedName name="________________F602">#REF!</definedName>
    <definedName name="________________F603">#REF!</definedName>
    <definedName name="________________F604">#REF!</definedName>
    <definedName name="________________F605">#REF!</definedName>
    <definedName name="________________F606">#REF!</definedName>
    <definedName name="________________F607">#REF!</definedName>
    <definedName name="________________F608">#REF!</definedName>
    <definedName name="________________F609">#REF!</definedName>
    <definedName name="________________F61">#REF!</definedName>
    <definedName name="________________F62">#REF!</definedName>
    <definedName name="________________F76">#REF!</definedName>
    <definedName name="________________G41">#REF!</definedName>
    <definedName name="________________G49">#REF!</definedName>
    <definedName name="________________G66">#REF!</definedName>
    <definedName name="________________G68">#REF!</definedName>
    <definedName name="________________G70">#REF!</definedName>
    <definedName name="________________G71">#REF!</definedName>
    <definedName name="________________G78">#REF!</definedName>
    <definedName name="________________H16">#REF!</definedName>
    <definedName name="________________H27">#REF!</definedName>
    <definedName name="________________H29">#REF!</definedName>
    <definedName name="________________H42">#REF!</definedName>
    <definedName name="________________H43">#REF!</definedName>
    <definedName name="________________H64">#REF!</definedName>
    <definedName name="________________H69">#REF!</definedName>
    <definedName name="________________I44">#REF!</definedName>
    <definedName name="________________I63">#REF!</definedName>
    <definedName name="________________I66">#REF!</definedName>
    <definedName name="________________I69">#REF!</definedName>
    <definedName name="________________J46">#REF!</definedName>
    <definedName name="________________J47">#REF!</definedName>
    <definedName name="________________J48">#REF!</definedName>
    <definedName name="________________J49">#REF!</definedName>
    <definedName name="________________J65">#REF!</definedName>
    <definedName name="________________J68">#REF!</definedName>
    <definedName name="________________J73">#REF!</definedName>
    <definedName name="________________J74">#REF!</definedName>
    <definedName name="________________J75">#REF!</definedName>
    <definedName name="________________J76">#REF!</definedName>
    <definedName name="________________J79">#REF!</definedName>
    <definedName name="________________K46">#REF!</definedName>
    <definedName name="________________K49">#REF!</definedName>
    <definedName name="________________K50">#REF!</definedName>
    <definedName name="________________K51">#REF!</definedName>
    <definedName name="________________K53">#REF!</definedName>
    <definedName name="________________K54">#REF!</definedName>
    <definedName name="________________K58">#REF!</definedName>
    <definedName name="________________K59">#REF!</definedName>
    <definedName name="________________K66">#REF!</definedName>
    <definedName name="________________K68">#REF!</definedName>
    <definedName name="________________K76">#REF!</definedName>
    <definedName name="________________K78">#REF!</definedName>
    <definedName name="________________R">#REF!</definedName>
    <definedName name="________________Y67">#REF!</definedName>
    <definedName name="________________Y68">#REF!</definedName>
    <definedName name="________________Y77">#REF!</definedName>
    <definedName name="________________Y78">#REF!</definedName>
    <definedName name="________________Z10">#REF!</definedName>
    <definedName name="________________Z13">#REF!</definedName>
    <definedName name="________________Z14">#REF!</definedName>
    <definedName name="________________Z20">#REF!</definedName>
    <definedName name="________________Z21">#REF!</definedName>
    <definedName name="________________Z23">#REF!</definedName>
    <definedName name="________________Z27">#REF!</definedName>
    <definedName name="________________Z28">#REF!</definedName>
    <definedName name="________________Z29">#REF!</definedName>
    <definedName name="________________Z40">#REF!</definedName>
    <definedName name="________________Z46">#REF!</definedName>
    <definedName name="________________Z49">#REF!</definedName>
    <definedName name="________________Z67">#REF!</definedName>
    <definedName name="________________Z68">#REF!</definedName>
    <definedName name="________________Z72">#REF!</definedName>
    <definedName name="________________Z76">#REF!</definedName>
    <definedName name="________________Z77">#REF!</definedName>
    <definedName name="________________Z78">#REF!</definedName>
    <definedName name="_______________A10">#REF!</definedName>
    <definedName name="_______________A11">#REF!</definedName>
    <definedName name="_______________A12">#REF!</definedName>
    <definedName name="_______________A16">#REF!</definedName>
    <definedName name="_______________A45">#REF!</definedName>
    <definedName name="_______________A49">#REF!</definedName>
    <definedName name="_______________A66">#REF!</definedName>
    <definedName name="_______________A68">#REF!</definedName>
    <definedName name="_______________B15">#REF!</definedName>
    <definedName name="_______________B68">#REF!</definedName>
    <definedName name="_______________B78">#REF!</definedName>
    <definedName name="_______________D17">#REF!</definedName>
    <definedName name="_______________D18">#REF!</definedName>
    <definedName name="_______________D26">#REF!</definedName>
    <definedName name="_______________D29">#REF!</definedName>
    <definedName name="_______________D45">#REF!</definedName>
    <definedName name="_______________D49">#REF!</definedName>
    <definedName name="_______________D65">#REF!</definedName>
    <definedName name="_______________D66">#REF!</definedName>
    <definedName name="_______________D67">#REF!</definedName>
    <definedName name="_______________D68">#REF!</definedName>
    <definedName name="_______________D75">#REF!</definedName>
    <definedName name="_______________D76">#REF!</definedName>
    <definedName name="_______________D78">#REF!</definedName>
    <definedName name="_______________E14">#REF!</definedName>
    <definedName name="_______________E31">#REF!</definedName>
    <definedName name="_______________E32">#REF!</definedName>
    <definedName name="_______________E33">#REF!</definedName>
    <definedName name="_______________E34">#REF!</definedName>
    <definedName name="_______________E35">#REF!</definedName>
    <definedName name="_______________E37">#REF!</definedName>
    <definedName name="_______________E39">#REF!</definedName>
    <definedName name="_______________E44567">#REF!</definedName>
    <definedName name="_______________E60631">#REF!</definedName>
    <definedName name="_______________E63511">#REF!</definedName>
    <definedName name="_______________E63512">#REF!</definedName>
    <definedName name="_______________E63514">#REF!</definedName>
    <definedName name="_______________E66116">#REF!</definedName>
    <definedName name="_______________E68">#REF!</definedName>
    <definedName name="_______________E78">#REF!</definedName>
    <definedName name="_______________F40">#REF!</definedName>
    <definedName name="_______________F60">#REF!</definedName>
    <definedName name="_______________F601">#REF!</definedName>
    <definedName name="_______________F602">#REF!</definedName>
    <definedName name="_______________F603">#REF!</definedName>
    <definedName name="_______________F604">#REF!</definedName>
    <definedName name="_______________F605">#REF!</definedName>
    <definedName name="_______________F606">#REF!</definedName>
    <definedName name="_______________F607">#REF!</definedName>
    <definedName name="_______________F608">#REF!</definedName>
    <definedName name="_______________F609">#REF!</definedName>
    <definedName name="_______________F61">#REF!</definedName>
    <definedName name="_______________F62">#REF!</definedName>
    <definedName name="_______________F76">#REF!</definedName>
    <definedName name="_______________G41">#REF!</definedName>
    <definedName name="_______________G49">#REF!</definedName>
    <definedName name="_______________G66">#REF!</definedName>
    <definedName name="_______________G68">#REF!</definedName>
    <definedName name="_______________G70">#REF!</definedName>
    <definedName name="_______________G71">#REF!</definedName>
    <definedName name="_______________G78">#REF!</definedName>
    <definedName name="_______________H16">#REF!</definedName>
    <definedName name="_______________H27">#REF!</definedName>
    <definedName name="_______________H29">#REF!</definedName>
    <definedName name="_______________H42">#REF!</definedName>
    <definedName name="_______________H43">#REF!</definedName>
    <definedName name="_______________H64">#REF!</definedName>
    <definedName name="_______________H69">#REF!</definedName>
    <definedName name="_______________I44">#REF!</definedName>
    <definedName name="_______________I63">#REF!</definedName>
    <definedName name="_______________I66">#REF!</definedName>
    <definedName name="_______________I69">#REF!</definedName>
    <definedName name="_______________J46">#REF!</definedName>
    <definedName name="_______________J47">#REF!</definedName>
    <definedName name="_______________J48">#REF!</definedName>
    <definedName name="_______________J49">#REF!</definedName>
    <definedName name="_______________J65">#REF!</definedName>
    <definedName name="_______________J68">#REF!</definedName>
    <definedName name="_______________J73">#REF!</definedName>
    <definedName name="_______________J74">#REF!</definedName>
    <definedName name="_______________J75">#REF!</definedName>
    <definedName name="_______________J76">#REF!</definedName>
    <definedName name="_______________J79">#REF!</definedName>
    <definedName name="_______________K46">#REF!</definedName>
    <definedName name="_______________K49">#REF!</definedName>
    <definedName name="_______________K50">#REF!</definedName>
    <definedName name="_______________K51">#REF!</definedName>
    <definedName name="_______________K53">#REF!</definedName>
    <definedName name="_______________K54">#REF!</definedName>
    <definedName name="_______________K58">#REF!</definedName>
    <definedName name="_______________K59">#REF!</definedName>
    <definedName name="_______________K66">#REF!</definedName>
    <definedName name="_______________K68">#REF!</definedName>
    <definedName name="_______________K76">#REF!</definedName>
    <definedName name="_______________K78">#REF!</definedName>
    <definedName name="_______________R">#REF!</definedName>
    <definedName name="_______________Y67">#REF!</definedName>
    <definedName name="_______________Y68">#REF!</definedName>
    <definedName name="_______________Y77">#REF!</definedName>
    <definedName name="_______________Y78">#REF!</definedName>
    <definedName name="_______________Z10">#REF!</definedName>
    <definedName name="_______________Z13">#REF!</definedName>
    <definedName name="_______________Z14">#REF!</definedName>
    <definedName name="_______________Z20">#REF!</definedName>
    <definedName name="_______________Z21">#REF!</definedName>
    <definedName name="_______________Z23">#REF!</definedName>
    <definedName name="_______________Z27">#REF!</definedName>
    <definedName name="_______________Z28">#REF!</definedName>
    <definedName name="_______________Z29">#REF!</definedName>
    <definedName name="_______________Z40">#REF!</definedName>
    <definedName name="_______________Z46">#REF!</definedName>
    <definedName name="_______________Z49">#REF!</definedName>
    <definedName name="_______________Z67">#REF!</definedName>
    <definedName name="_______________Z68">#REF!</definedName>
    <definedName name="_______________Z72">#REF!</definedName>
    <definedName name="_______________Z76">#REF!</definedName>
    <definedName name="_______________Z77">#REF!</definedName>
    <definedName name="_______________Z78">#REF!</definedName>
    <definedName name="______________A10">#REF!</definedName>
    <definedName name="______________A11">#REF!</definedName>
    <definedName name="______________A12">#REF!</definedName>
    <definedName name="______________A16">#REF!</definedName>
    <definedName name="______________A45">#REF!</definedName>
    <definedName name="______________A49">#REF!</definedName>
    <definedName name="______________A66">#REF!</definedName>
    <definedName name="______________A68">#REF!</definedName>
    <definedName name="______________B15">#REF!</definedName>
    <definedName name="______________B68">#REF!</definedName>
    <definedName name="______________B78">#REF!</definedName>
    <definedName name="______________D17">#REF!</definedName>
    <definedName name="______________D18">#REF!</definedName>
    <definedName name="______________D26">#REF!</definedName>
    <definedName name="______________D29">#REF!</definedName>
    <definedName name="______________D45">#REF!</definedName>
    <definedName name="______________D49">#REF!</definedName>
    <definedName name="______________D65">#REF!</definedName>
    <definedName name="______________D66">#REF!</definedName>
    <definedName name="______________D67">#REF!</definedName>
    <definedName name="______________D68">#REF!</definedName>
    <definedName name="______________D75">#REF!</definedName>
    <definedName name="______________D76">#REF!</definedName>
    <definedName name="______________D78">#REF!</definedName>
    <definedName name="______________E14">#REF!</definedName>
    <definedName name="______________E31">#REF!</definedName>
    <definedName name="______________E32">#REF!</definedName>
    <definedName name="______________E33">#REF!</definedName>
    <definedName name="______________E34">#REF!</definedName>
    <definedName name="______________E35">#REF!</definedName>
    <definedName name="______________E37">#REF!</definedName>
    <definedName name="______________E39">#REF!</definedName>
    <definedName name="______________E44567">#REF!</definedName>
    <definedName name="______________E60631">#REF!</definedName>
    <definedName name="______________E63511">#REF!</definedName>
    <definedName name="______________E63512">#REF!</definedName>
    <definedName name="______________E63514">#REF!</definedName>
    <definedName name="______________E66116">#REF!</definedName>
    <definedName name="______________E68">#REF!</definedName>
    <definedName name="______________E78">#REF!</definedName>
    <definedName name="______________F40">#REF!</definedName>
    <definedName name="______________F60">#REF!</definedName>
    <definedName name="______________F601">#REF!</definedName>
    <definedName name="______________F602">#REF!</definedName>
    <definedName name="______________F603">#REF!</definedName>
    <definedName name="______________F604">#REF!</definedName>
    <definedName name="______________F605">#REF!</definedName>
    <definedName name="______________F606">#REF!</definedName>
    <definedName name="______________F607">#REF!</definedName>
    <definedName name="______________F608">#REF!</definedName>
    <definedName name="______________F609">#REF!</definedName>
    <definedName name="______________F61">#REF!</definedName>
    <definedName name="______________F62">#REF!</definedName>
    <definedName name="______________F76">#REF!</definedName>
    <definedName name="______________G41">#REF!</definedName>
    <definedName name="______________G49">#REF!</definedName>
    <definedName name="______________G66">#REF!</definedName>
    <definedName name="______________G68">#REF!</definedName>
    <definedName name="______________G70">#REF!</definedName>
    <definedName name="______________G71">#REF!</definedName>
    <definedName name="______________G78">#REF!</definedName>
    <definedName name="______________H16">#REF!</definedName>
    <definedName name="______________H27">#REF!</definedName>
    <definedName name="______________H29">#REF!</definedName>
    <definedName name="______________H42">#REF!</definedName>
    <definedName name="______________H43">#REF!</definedName>
    <definedName name="______________H64">#REF!</definedName>
    <definedName name="______________H69">#REF!</definedName>
    <definedName name="______________I44">#REF!</definedName>
    <definedName name="______________I63">#REF!</definedName>
    <definedName name="______________I66">#REF!</definedName>
    <definedName name="______________I69">#REF!</definedName>
    <definedName name="______________J46">#REF!</definedName>
    <definedName name="______________J47">#REF!</definedName>
    <definedName name="______________J48">#REF!</definedName>
    <definedName name="______________J49">#REF!</definedName>
    <definedName name="______________J65">#REF!</definedName>
    <definedName name="______________J68">#REF!</definedName>
    <definedName name="______________J73">#REF!</definedName>
    <definedName name="______________J74">#REF!</definedName>
    <definedName name="______________J75">#REF!</definedName>
    <definedName name="______________J76">#REF!</definedName>
    <definedName name="______________J79">#REF!</definedName>
    <definedName name="______________K46">#REF!</definedName>
    <definedName name="______________K49">#REF!</definedName>
    <definedName name="______________K50">#REF!</definedName>
    <definedName name="______________K51">#REF!</definedName>
    <definedName name="______________K53">#REF!</definedName>
    <definedName name="______________K54">#REF!</definedName>
    <definedName name="______________K58">#REF!</definedName>
    <definedName name="______________K59">#REF!</definedName>
    <definedName name="______________K66">#REF!</definedName>
    <definedName name="______________K68">#REF!</definedName>
    <definedName name="______________K76">#REF!</definedName>
    <definedName name="______________K78">#REF!</definedName>
    <definedName name="______________R">#REF!</definedName>
    <definedName name="______________Y67">#REF!</definedName>
    <definedName name="______________Y68">#REF!</definedName>
    <definedName name="______________Y77">#REF!</definedName>
    <definedName name="______________Y78">#REF!</definedName>
    <definedName name="______________Z10">#REF!</definedName>
    <definedName name="______________Z13">#REF!</definedName>
    <definedName name="______________Z14">#REF!</definedName>
    <definedName name="______________Z20">#REF!</definedName>
    <definedName name="______________Z21">#REF!</definedName>
    <definedName name="______________Z23">#REF!</definedName>
    <definedName name="______________Z27">#REF!</definedName>
    <definedName name="______________Z28">#REF!</definedName>
    <definedName name="______________Z29">#REF!</definedName>
    <definedName name="______________Z40">#REF!</definedName>
    <definedName name="______________Z46">#REF!</definedName>
    <definedName name="______________Z49">#REF!</definedName>
    <definedName name="______________Z67">#REF!</definedName>
    <definedName name="______________Z68">#REF!</definedName>
    <definedName name="______________Z72">#REF!</definedName>
    <definedName name="______________Z76">#REF!</definedName>
    <definedName name="______________Z77">#REF!</definedName>
    <definedName name="______________Z78">#REF!</definedName>
    <definedName name="_____________A10">#REF!</definedName>
    <definedName name="_____________A11">#REF!</definedName>
    <definedName name="_____________A12">#REF!</definedName>
    <definedName name="_____________A16">#REF!</definedName>
    <definedName name="_____________A45">#REF!</definedName>
    <definedName name="_____________A49">#REF!</definedName>
    <definedName name="_____________A66">#REF!</definedName>
    <definedName name="_____________A68">#REF!</definedName>
    <definedName name="_____________B15">#REF!</definedName>
    <definedName name="_____________B68">#REF!</definedName>
    <definedName name="_____________B78">#REF!</definedName>
    <definedName name="_____________D17">#REF!</definedName>
    <definedName name="_____________D18">#REF!</definedName>
    <definedName name="_____________D26">#REF!</definedName>
    <definedName name="_____________D29">#REF!</definedName>
    <definedName name="_____________D45">#REF!</definedName>
    <definedName name="_____________D49">#REF!</definedName>
    <definedName name="_____________D65">#REF!</definedName>
    <definedName name="_____________D66">#REF!</definedName>
    <definedName name="_____________D67">#REF!</definedName>
    <definedName name="_____________D68">#REF!</definedName>
    <definedName name="_____________D75">#REF!</definedName>
    <definedName name="_____________D76">#REF!</definedName>
    <definedName name="_____________D78">#REF!</definedName>
    <definedName name="_____________E14">#REF!</definedName>
    <definedName name="_____________E31">#REF!</definedName>
    <definedName name="_____________E32">#REF!</definedName>
    <definedName name="_____________E33">#REF!</definedName>
    <definedName name="_____________E34">#REF!</definedName>
    <definedName name="_____________E35">#REF!</definedName>
    <definedName name="_____________E37">#REF!</definedName>
    <definedName name="_____________E39">#REF!</definedName>
    <definedName name="_____________E44567">#REF!</definedName>
    <definedName name="_____________E60631">#REF!</definedName>
    <definedName name="_____________E63511">#REF!</definedName>
    <definedName name="_____________E63512">#REF!</definedName>
    <definedName name="_____________E63514">#REF!</definedName>
    <definedName name="_____________E66116">#REF!</definedName>
    <definedName name="_____________E68">#REF!</definedName>
    <definedName name="_____________E78">#REF!</definedName>
    <definedName name="_____________F40">#REF!</definedName>
    <definedName name="_____________F60">#REF!</definedName>
    <definedName name="_____________F601">#REF!</definedName>
    <definedName name="_____________F602">#REF!</definedName>
    <definedName name="_____________F603">#REF!</definedName>
    <definedName name="_____________F604">#REF!</definedName>
    <definedName name="_____________F605">#REF!</definedName>
    <definedName name="_____________F606">#REF!</definedName>
    <definedName name="_____________F607">#REF!</definedName>
    <definedName name="_____________F608">#REF!</definedName>
    <definedName name="_____________F609">#REF!</definedName>
    <definedName name="_____________F61">#REF!</definedName>
    <definedName name="_____________F62">#REF!</definedName>
    <definedName name="_____________F76">#REF!</definedName>
    <definedName name="_____________G41">#REF!</definedName>
    <definedName name="_____________G49">#REF!</definedName>
    <definedName name="_____________G66">#REF!</definedName>
    <definedName name="_____________G68">#REF!</definedName>
    <definedName name="_____________G70">#REF!</definedName>
    <definedName name="_____________G71">#REF!</definedName>
    <definedName name="_____________G78">#REF!</definedName>
    <definedName name="_____________H16">#REF!</definedName>
    <definedName name="_____________H27">#REF!</definedName>
    <definedName name="_____________H29">#REF!</definedName>
    <definedName name="_____________H42">#REF!</definedName>
    <definedName name="_____________H43">#REF!</definedName>
    <definedName name="_____________H64">#REF!</definedName>
    <definedName name="_____________H69">#REF!</definedName>
    <definedName name="_____________I44">#REF!</definedName>
    <definedName name="_____________I63">#REF!</definedName>
    <definedName name="_____________I66">#REF!</definedName>
    <definedName name="_____________I69">#REF!</definedName>
    <definedName name="_____________J46">#REF!</definedName>
    <definedName name="_____________J47">#REF!</definedName>
    <definedName name="_____________J48">#REF!</definedName>
    <definedName name="_____________J49">#REF!</definedName>
    <definedName name="_____________J65">#REF!</definedName>
    <definedName name="_____________J68">#REF!</definedName>
    <definedName name="_____________J73">#REF!</definedName>
    <definedName name="_____________J74">#REF!</definedName>
    <definedName name="_____________J75">#REF!</definedName>
    <definedName name="_____________J76">#REF!</definedName>
    <definedName name="_____________J79">#REF!</definedName>
    <definedName name="_____________K46">#REF!</definedName>
    <definedName name="_____________K49">#REF!</definedName>
    <definedName name="_____________K50">#REF!</definedName>
    <definedName name="_____________K51">#REF!</definedName>
    <definedName name="_____________K53">#REF!</definedName>
    <definedName name="_____________K54">#REF!</definedName>
    <definedName name="_____________K58">#REF!</definedName>
    <definedName name="_____________K59">#REF!</definedName>
    <definedName name="_____________K66">#REF!</definedName>
    <definedName name="_____________K68">#REF!</definedName>
    <definedName name="_____________K76">#REF!</definedName>
    <definedName name="_____________K78">#REF!</definedName>
    <definedName name="_____________R">#REF!</definedName>
    <definedName name="_____________Y67">#REF!</definedName>
    <definedName name="_____________Y68">#REF!</definedName>
    <definedName name="_____________Y77">#REF!</definedName>
    <definedName name="_____________Y78">#REF!</definedName>
    <definedName name="_____________Z10">#REF!</definedName>
    <definedName name="_____________Z13">#REF!</definedName>
    <definedName name="_____________Z14">#REF!</definedName>
    <definedName name="_____________Z20">#REF!</definedName>
    <definedName name="_____________Z21">#REF!</definedName>
    <definedName name="_____________Z23">#REF!</definedName>
    <definedName name="_____________Z27">#REF!</definedName>
    <definedName name="_____________Z28">#REF!</definedName>
    <definedName name="_____________Z29">#REF!</definedName>
    <definedName name="_____________Z40">#REF!</definedName>
    <definedName name="_____________Z46">#REF!</definedName>
    <definedName name="_____________Z49">#REF!</definedName>
    <definedName name="_____________Z67">#REF!</definedName>
    <definedName name="_____________Z68">#REF!</definedName>
    <definedName name="_____________Z72">#REF!</definedName>
    <definedName name="_____________Z76">#REF!</definedName>
    <definedName name="_____________Z77">#REF!</definedName>
    <definedName name="_____________Z78">#REF!</definedName>
    <definedName name="____________A10">#REF!</definedName>
    <definedName name="____________A11">#REF!</definedName>
    <definedName name="____________A12">#REF!</definedName>
    <definedName name="____________A16">#REF!</definedName>
    <definedName name="____________A45">#REF!</definedName>
    <definedName name="____________A49">#REF!</definedName>
    <definedName name="____________A66">#REF!</definedName>
    <definedName name="____________A68">#REF!</definedName>
    <definedName name="____________B15">#REF!</definedName>
    <definedName name="____________B68">#REF!</definedName>
    <definedName name="____________B78">#REF!</definedName>
    <definedName name="____________D17">#REF!</definedName>
    <definedName name="____________D18">#REF!</definedName>
    <definedName name="____________D26">#REF!</definedName>
    <definedName name="____________D29">#REF!</definedName>
    <definedName name="____________D45">#REF!</definedName>
    <definedName name="____________D49">#REF!</definedName>
    <definedName name="____________D65">#REF!</definedName>
    <definedName name="____________D66">#REF!</definedName>
    <definedName name="____________D67">#REF!</definedName>
    <definedName name="____________D68">#REF!</definedName>
    <definedName name="____________D75">#REF!</definedName>
    <definedName name="____________D76">#REF!</definedName>
    <definedName name="____________D78">#REF!</definedName>
    <definedName name="____________E14">#REF!</definedName>
    <definedName name="____________E31">#REF!</definedName>
    <definedName name="____________E32">#REF!</definedName>
    <definedName name="____________E33">#REF!</definedName>
    <definedName name="____________E34">#REF!</definedName>
    <definedName name="____________E35">#REF!</definedName>
    <definedName name="____________E37">#REF!</definedName>
    <definedName name="____________E39">#REF!</definedName>
    <definedName name="____________E44567">#REF!</definedName>
    <definedName name="____________E60631">#REF!</definedName>
    <definedName name="____________E63511">#REF!</definedName>
    <definedName name="____________E63512">#REF!</definedName>
    <definedName name="____________E63514">#REF!</definedName>
    <definedName name="____________E66116">#REF!</definedName>
    <definedName name="____________E68">#REF!</definedName>
    <definedName name="____________E78">#REF!</definedName>
    <definedName name="____________F40">#REF!</definedName>
    <definedName name="____________F60">#REF!</definedName>
    <definedName name="____________F601">#REF!</definedName>
    <definedName name="____________F602">#REF!</definedName>
    <definedName name="____________F603">#REF!</definedName>
    <definedName name="____________F604">#REF!</definedName>
    <definedName name="____________F605">#REF!</definedName>
    <definedName name="____________F606">#REF!</definedName>
    <definedName name="____________F607">#REF!</definedName>
    <definedName name="____________F608">#REF!</definedName>
    <definedName name="____________F609">#REF!</definedName>
    <definedName name="____________F61">#REF!</definedName>
    <definedName name="____________F62">#REF!</definedName>
    <definedName name="____________F76">#REF!</definedName>
    <definedName name="____________G41">#REF!</definedName>
    <definedName name="____________G49">#REF!</definedName>
    <definedName name="____________G66">#REF!</definedName>
    <definedName name="____________G68">#REF!</definedName>
    <definedName name="____________G70">#REF!</definedName>
    <definedName name="____________G71">#REF!</definedName>
    <definedName name="____________G78">#REF!</definedName>
    <definedName name="____________H16">#REF!</definedName>
    <definedName name="____________H27">#REF!</definedName>
    <definedName name="____________H29">#REF!</definedName>
    <definedName name="____________H42">#REF!</definedName>
    <definedName name="____________H43">#REF!</definedName>
    <definedName name="____________H64">#REF!</definedName>
    <definedName name="____________H69">#REF!</definedName>
    <definedName name="____________I44">#REF!</definedName>
    <definedName name="____________I63">#REF!</definedName>
    <definedName name="____________I66">#REF!</definedName>
    <definedName name="____________I69">#REF!</definedName>
    <definedName name="____________J46">#REF!</definedName>
    <definedName name="____________J47">#REF!</definedName>
    <definedName name="____________J48">#REF!</definedName>
    <definedName name="____________J49">#REF!</definedName>
    <definedName name="____________J65">#REF!</definedName>
    <definedName name="____________J68">#REF!</definedName>
    <definedName name="____________J73">#REF!</definedName>
    <definedName name="____________J74">#REF!</definedName>
    <definedName name="____________J75">#REF!</definedName>
    <definedName name="____________J76">#REF!</definedName>
    <definedName name="____________J79">#REF!</definedName>
    <definedName name="____________K46">#REF!</definedName>
    <definedName name="____________K49">#REF!</definedName>
    <definedName name="____________K50">#REF!</definedName>
    <definedName name="____________K51">#REF!</definedName>
    <definedName name="____________K53">#REF!</definedName>
    <definedName name="____________K54">#REF!</definedName>
    <definedName name="____________K58">#REF!</definedName>
    <definedName name="____________K59">#REF!</definedName>
    <definedName name="____________K66">#REF!</definedName>
    <definedName name="____________K68">#REF!</definedName>
    <definedName name="____________K76">#REF!</definedName>
    <definedName name="____________K78">#REF!</definedName>
    <definedName name="____________R">#REF!</definedName>
    <definedName name="____________Y67">#REF!</definedName>
    <definedName name="____________Y68">#REF!</definedName>
    <definedName name="____________Y77">#REF!</definedName>
    <definedName name="____________Y78">#REF!</definedName>
    <definedName name="____________Z10">#REF!</definedName>
    <definedName name="____________Z13">#REF!</definedName>
    <definedName name="____________Z14">#REF!</definedName>
    <definedName name="____________Z20">#REF!</definedName>
    <definedName name="____________Z21">#REF!</definedName>
    <definedName name="____________Z23">#REF!</definedName>
    <definedName name="____________Z27">#REF!</definedName>
    <definedName name="____________Z28">#REF!</definedName>
    <definedName name="____________Z29">#REF!</definedName>
    <definedName name="____________Z40">#REF!</definedName>
    <definedName name="____________Z46">#REF!</definedName>
    <definedName name="____________Z49">#REF!</definedName>
    <definedName name="____________Z67">#REF!</definedName>
    <definedName name="____________Z68">#REF!</definedName>
    <definedName name="____________Z72">#REF!</definedName>
    <definedName name="____________Z76">#REF!</definedName>
    <definedName name="____________Z77">#REF!</definedName>
    <definedName name="____________Z78">#REF!</definedName>
    <definedName name="___________A10">#REF!</definedName>
    <definedName name="___________A11">#REF!</definedName>
    <definedName name="___________A12">#REF!</definedName>
    <definedName name="___________A16">#REF!</definedName>
    <definedName name="___________A45">#REF!</definedName>
    <definedName name="___________A49">#REF!</definedName>
    <definedName name="___________A66">#REF!</definedName>
    <definedName name="___________A68">#REF!</definedName>
    <definedName name="___________B15">#REF!</definedName>
    <definedName name="___________B68">#REF!</definedName>
    <definedName name="___________B78">#REF!</definedName>
    <definedName name="___________D17">#REF!</definedName>
    <definedName name="___________D18">#REF!</definedName>
    <definedName name="___________D26">#REF!</definedName>
    <definedName name="___________D29">#REF!</definedName>
    <definedName name="___________D45">#REF!</definedName>
    <definedName name="___________D49">#REF!</definedName>
    <definedName name="___________D65">#REF!</definedName>
    <definedName name="___________D66">#REF!</definedName>
    <definedName name="___________D67">#REF!</definedName>
    <definedName name="___________D68">#REF!</definedName>
    <definedName name="___________D75">#REF!</definedName>
    <definedName name="___________D76">#REF!</definedName>
    <definedName name="___________D78">#REF!</definedName>
    <definedName name="___________E14">#REF!</definedName>
    <definedName name="___________E31">#REF!</definedName>
    <definedName name="___________E32">#REF!</definedName>
    <definedName name="___________E33">#REF!</definedName>
    <definedName name="___________E34">#REF!</definedName>
    <definedName name="___________E35">#REF!</definedName>
    <definedName name="___________E37">#REF!</definedName>
    <definedName name="___________E39">#REF!</definedName>
    <definedName name="___________E44567">#REF!</definedName>
    <definedName name="___________E60631">#REF!</definedName>
    <definedName name="___________E63511">#REF!</definedName>
    <definedName name="___________E63512">#REF!</definedName>
    <definedName name="___________E63514">#REF!</definedName>
    <definedName name="___________E66116">#REF!</definedName>
    <definedName name="___________E68">#REF!</definedName>
    <definedName name="___________E78">#REF!</definedName>
    <definedName name="___________F40">#REF!</definedName>
    <definedName name="___________F60">#REF!</definedName>
    <definedName name="___________F601">#REF!</definedName>
    <definedName name="___________F602">#REF!</definedName>
    <definedName name="___________F603">#REF!</definedName>
    <definedName name="___________F604">#REF!</definedName>
    <definedName name="___________F605">#REF!</definedName>
    <definedName name="___________F606">#REF!</definedName>
    <definedName name="___________F607">#REF!</definedName>
    <definedName name="___________F608">#REF!</definedName>
    <definedName name="___________F609">#REF!</definedName>
    <definedName name="___________F61">#REF!</definedName>
    <definedName name="___________F62">#REF!</definedName>
    <definedName name="___________F76">#REF!</definedName>
    <definedName name="___________G41">#REF!</definedName>
    <definedName name="___________G49">#REF!</definedName>
    <definedName name="___________G66">#REF!</definedName>
    <definedName name="___________G68">#REF!</definedName>
    <definedName name="___________G70">#REF!</definedName>
    <definedName name="___________G71">#REF!</definedName>
    <definedName name="___________G78">#REF!</definedName>
    <definedName name="___________H16">#REF!</definedName>
    <definedName name="___________H27">#REF!</definedName>
    <definedName name="___________H29">#REF!</definedName>
    <definedName name="___________H42">#REF!</definedName>
    <definedName name="___________H43">#REF!</definedName>
    <definedName name="___________H64">#REF!</definedName>
    <definedName name="___________H69">#REF!</definedName>
    <definedName name="___________I44">#REF!</definedName>
    <definedName name="___________I63">#REF!</definedName>
    <definedName name="___________I66">#REF!</definedName>
    <definedName name="___________I69">#REF!</definedName>
    <definedName name="___________J46">#REF!</definedName>
    <definedName name="___________J47">#REF!</definedName>
    <definedName name="___________J48">#REF!</definedName>
    <definedName name="___________J49">#REF!</definedName>
    <definedName name="___________J65">#REF!</definedName>
    <definedName name="___________J68">#REF!</definedName>
    <definedName name="___________J73">#REF!</definedName>
    <definedName name="___________J74">#REF!</definedName>
    <definedName name="___________J75">#REF!</definedName>
    <definedName name="___________J76">#REF!</definedName>
    <definedName name="___________J79">#REF!</definedName>
    <definedName name="___________K46">#REF!</definedName>
    <definedName name="___________K49">#REF!</definedName>
    <definedName name="___________K50">#REF!</definedName>
    <definedName name="___________K51">#REF!</definedName>
    <definedName name="___________K53">#REF!</definedName>
    <definedName name="___________K54">#REF!</definedName>
    <definedName name="___________K58">#REF!</definedName>
    <definedName name="___________K59">#REF!</definedName>
    <definedName name="___________K66">#REF!</definedName>
    <definedName name="___________K68">#REF!</definedName>
    <definedName name="___________K76">#REF!</definedName>
    <definedName name="___________K78">#REF!</definedName>
    <definedName name="___________R">#REF!</definedName>
    <definedName name="___________Y67">#REF!</definedName>
    <definedName name="___________Y68">#REF!</definedName>
    <definedName name="___________Y77">#REF!</definedName>
    <definedName name="___________Y78">#REF!</definedName>
    <definedName name="___________Z10">#REF!</definedName>
    <definedName name="___________Z13">#REF!</definedName>
    <definedName name="___________Z14">#REF!</definedName>
    <definedName name="___________Z20">#REF!</definedName>
    <definedName name="___________Z21">#REF!</definedName>
    <definedName name="___________Z23">#REF!</definedName>
    <definedName name="___________Z27">#REF!</definedName>
    <definedName name="___________Z28">#REF!</definedName>
    <definedName name="___________Z29">#REF!</definedName>
    <definedName name="___________Z40">#REF!</definedName>
    <definedName name="___________Z46">#REF!</definedName>
    <definedName name="___________Z49">#REF!</definedName>
    <definedName name="___________Z67">#REF!</definedName>
    <definedName name="___________Z68">#REF!</definedName>
    <definedName name="___________Z72">#REF!</definedName>
    <definedName name="___________Z76">#REF!</definedName>
    <definedName name="___________Z77">#REF!</definedName>
    <definedName name="___________Z78">#REF!</definedName>
    <definedName name="__________A10">#REF!</definedName>
    <definedName name="__________A11">#REF!</definedName>
    <definedName name="__________A12">#REF!</definedName>
    <definedName name="__________A16">#REF!</definedName>
    <definedName name="__________A45">#REF!</definedName>
    <definedName name="__________A49">#REF!</definedName>
    <definedName name="__________A66">#REF!</definedName>
    <definedName name="__________A68">#REF!</definedName>
    <definedName name="__________B15">#REF!</definedName>
    <definedName name="__________B68">#REF!</definedName>
    <definedName name="__________B78">#REF!</definedName>
    <definedName name="__________D17">#REF!</definedName>
    <definedName name="__________D18">#REF!</definedName>
    <definedName name="__________D26">#REF!</definedName>
    <definedName name="__________D29">#REF!</definedName>
    <definedName name="__________D45">#REF!</definedName>
    <definedName name="__________D49">#REF!</definedName>
    <definedName name="__________D65">#REF!</definedName>
    <definedName name="__________D66">#REF!</definedName>
    <definedName name="__________D67">#REF!</definedName>
    <definedName name="__________D68">#REF!</definedName>
    <definedName name="__________D75">#REF!</definedName>
    <definedName name="__________D76">#REF!</definedName>
    <definedName name="__________D78">#REF!</definedName>
    <definedName name="__________E14">#REF!</definedName>
    <definedName name="__________E31">#REF!</definedName>
    <definedName name="__________E32">#REF!</definedName>
    <definedName name="__________E33">#REF!</definedName>
    <definedName name="__________E34">#REF!</definedName>
    <definedName name="__________E35">#REF!</definedName>
    <definedName name="__________E37">#REF!</definedName>
    <definedName name="__________E39">#REF!</definedName>
    <definedName name="__________E44567">#REF!</definedName>
    <definedName name="__________E60631">#REF!</definedName>
    <definedName name="__________E63511">#REF!</definedName>
    <definedName name="__________E63512">#REF!</definedName>
    <definedName name="__________E63514">#REF!</definedName>
    <definedName name="__________E66116">#REF!</definedName>
    <definedName name="__________E68">#REF!</definedName>
    <definedName name="__________E78">#REF!</definedName>
    <definedName name="__________F40">#REF!</definedName>
    <definedName name="__________F60">#REF!</definedName>
    <definedName name="__________F601">#REF!</definedName>
    <definedName name="__________F602">#REF!</definedName>
    <definedName name="__________F603">#REF!</definedName>
    <definedName name="__________F604">#REF!</definedName>
    <definedName name="__________F605">#REF!</definedName>
    <definedName name="__________F606">#REF!</definedName>
    <definedName name="__________F607">#REF!</definedName>
    <definedName name="__________F608">#REF!</definedName>
    <definedName name="__________F609">#REF!</definedName>
    <definedName name="__________F61">#REF!</definedName>
    <definedName name="__________F62">#REF!</definedName>
    <definedName name="__________F76">#REF!</definedName>
    <definedName name="__________G41">#REF!</definedName>
    <definedName name="__________G49">#REF!</definedName>
    <definedName name="__________G66">#REF!</definedName>
    <definedName name="__________G68">#REF!</definedName>
    <definedName name="__________G70">#REF!</definedName>
    <definedName name="__________G71">#REF!</definedName>
    <definedName name="__________G78">#REF!</definedName>
    <definedName name="__________H16">#REF!</definedName>
    <definedName name="__________H27">#REF!</definedName>
    <definedName name="__________H29">#REF!</definedName>
    <definedName name="__________H42">#REF!</definedName>
    <definedName name="__________H43">#REF!</definedName>
    <definedName name="__________H64">#REF!</definedName>
    <definedName name="__________H69">#REF!</definedName>
    <definedName name="__________I44">#REF!</definedName>
    <definedName name="__________I63">#REF!</definedName>
    <definedName name="__________I66">#REF!</definedName>
    <definedName name="__________I69">#REF!</definedName>
    <definedName name="__________J46">#REF!</definedName>
    <definedName name="__________J47">#REF!</definedName>
    <definedName name="__________J48">#REF!</definedName>
    <definedName name="__________J49">#REF!</definedName>
    <definedName name="__________J65">#REF!</definedName>
    <definedName name="__________J68">#REF!</definedName>
    <definedName name="__________J73">#REF!</definedName>
    <definedName name="__________J74">#REF!</definedName>
    <definedName name="__________J75">#REF!</definedName>
    <definedName name="__________J76">#REF!</definedName>
    <definedName name="__________J79">#REF!</definedName>
    <definedName name="__________K46">#REF!</definedName>
    <definedName name="__________K49">#REF!</definedName>
    <definedName name="__________K50">#REF!</definedName>
    <definedName name="__________K51">#REF!</definedName>
    <definedName name="__________K53">#REF!</definedName>
    <definedName name="__________K54">#REF!</definedName>
    <definedName name="__________K58">#REF!</definedName>
    <definedName name="__________K59">#REF!</definedName>
    <definedName name="__________K66">#REF!</definedName>
    <definedName name="__________K68">#REF!</definedName>
    <definedName name="__________K76">#REF!</definedName>
    <definedName name="__________K78">#REF!</definedName>
    <definedName name="__________R">#REF!</definedName>
    <definedName name="__________Y67">#REF!</definedName>
    <definedName name="__________Y68">#REF!</definedName>
    <definedName name="__________Y77">#REF!</definedName>
    <definedName name="__________Y78">#REF!</definedName>
    <definedName name="__________Z10">#REF!</definedName>
    <definedName name="__________Z13">#REF!</definedName>
    <definedName name="__________Z14">#REF!</definedName>
    <definedName name="__________Z20">#REF!</definedName>
    <definedName name="__________Z21">#REF!</definedName>
    <definedName name="__________Z23">#REF!</definedName>
    <definedName name="__________Z27">#REF!</definedName>
    <definedName name="__________Z28">#REF!</definedName>
    <definedName name="__________Z29">#REF!</definedName>
    <definedName name="__________Z40">#REF!</definedName>
    <definedName name="__________Z46">#REF!</definedName>
    <definedName name="__________Z49">#REF!</definedName>
    <definedName name="__________Z67">#REF!</definedName>
    <definedName name="__________Z68">#REF!</definedName>
    <definedName name="__________Z72">#REF!</definedName>
    <definedName name="__________Z76">#REF!</definedName>
    <definedName name="__________Z77">#REF!</definedName>
    <definedName name="__________Z78">#REF!</definedName>
    <definedName name="_________A10">#REF!</definedName>
    <definedName name="_________A11">#REF!</definedName>
    <definedName name="_________A12">#REF!</definedName>
    <definedName name="_________A16">#REF!</definedName>
    <definedName name="_________A45">#REF!</definedName>
    <definedName name="_________A49">#REF!</definedName>
    <definedName name="_________A66">#REF!</definedName>
    <definedName name="_________A68">#REF!</definedName>
    <definedName name="_________B15">#REF!</definedName>
    <definedName name="_________B68">#REF!</definedName>
    <definedName name="_________B78">#REF!</definedName>
    <definedName name="_________D17">#REF!</definedName>
    <definedName name="_________D18">#REF!</definedName>
    <definedName name="_________D26">#REF!</definedName>
    <definedName name="_________D29">#REF!</definedName>
    <definedName name="_________D45">#REF!</definedName>
    <definedName name="_________D49">#REF!</definedName>
    <definedName name="_________D65">#REF!</definedName>
    <definedName name="_________D66">#REF!</definedName>
    <definedName name="_________D67">#REF!</definedName>
    <definedName name="_________D68">#REF!</definedName>
    <definedName name="_________D75">#REF!</definedName>
    <definedName name="_________D76">#REF!</definedName>
    <definedName name="_________D78">#REF!</definedName>
    <definedName name="_________E14">#REF!</definedName>
    <definedName name="_________E31">#REF!</definedName>
    <definedName name="_________E32">#REF!</definedName>
    <definedName name="_________E33">#REF!</definedName>
    <definedName name="_________E34">#REF!</definedName>
    <definedName name="_________E35">#REF!</definedName>
    <definedName name="_________E37">#REF!</definedName>
    <definedName name="_________E39">#REF!</definedName>
    <definedName name="_________E44567">#REF!</definedName>
    <definedName name="_________E60631">#REF!</definedName>
    <definedName name="_________E63511">#REF!</definedName>
    <definedName name="_________E63512">#REF!</definedName>
    <definedName name="_________E63514">#REF!</definedName>
    <definedName name="_________E66116">#REF!</definedName>
    <definedName name="_________E68">#REF!</definedName>
    <definedName name="_________E78">#REF!</definedName>
    <definedName name="_________F40">#REF!</definedName>
    <definedName name="_________F60">#REF!</definedName>
    <definedName name="_________F601">#REF!</definedName>
    <definedName name="_________F602">#REF!</definedName>
    <definedName name="_________F603">#REF!</definedName>
    <definedName name="_________F604">#REF!</definedName>
    <definedName name="_________F605">#REF!</definedName>
    <definedName name="_________F606">#REF!</definedName>
    <definedName name="_________F607">#REF!</definedName>
    <definedName name="_________F608">#REF!</definedName>
    <definedName name="_________F609">#REF!</definedName>
    <definedName name="_________F61">#REF!</definedName>
    <definedName name="_________F62">#REF!</definedName>
    <definedName name="_________F76">#REF!</definedName>
    <definedName name="_________G41">#REF!</definedName>
    <definedName name="_________G49">#REF!</definedName>
    <definedName name="_________G66">#REF!</definedName>
    <definedName name="_________G68">#REF!</definedName>
    <definedName name="_________G70">#REF!</definedName>
    <definedName name="_________G71">#REF!</definedName>
    <definedName name="_________G78">#REF!</definedName>
    <definedName name="_________H16">#REF!</definedName>
    <definedName name="_________H27">#REF!</definedName>
    <definedName name="_________H29">#REF!</definedName>
    <definedName name="_________H42">#REF!</definedName>
    <definedName name="_________H43">#REF!</definedName>
    <definedName name="_________H64">#REF!</definedName>
    <definedName name="_________H69">#REF!</definedName>
    <definedName name="_________I44">#REF!</definedName>
    <definedName name="_________I63">#REF!</definedName>
    <definedName name="_________I66">#REF!</definedName>
    <definedName name="_________I69">#REF!</definedName>
    <definedName name="_________J46">#REF!</definedName>
    <definedName name="_________J47">#REF!</definedName>
    <definedName name="_________J48">#REF!</definedName>
    <definedName name="_________J49">#REF!</definedName>
    <definedName name="_________J65">#REF!</definedName>
    <definedName name="_________J68">#REF!</definedName>
    <definedName name="_________J73">#REF!</definedName>
    <definedName name="_________J74">#REF!</definedName>
    <definedName name="_________J75">#REF!</definedName>
    <definedName name="_________J76">#REF!</definedName>
    <definedName name="_________J79">#REF!</definedName>
    <definedName name="_________K46">#REF!</definedName>
    <definedName name="_________K49">#REF!</definedName>
    <definedName name="_________K50">#REF!</definedName>
    <definedName name="_________K51">#REF!</definedName>
    <definedName name="_________K53">#REF!</definedName>
    <definedName name="_________K54">#REF!</definedName>
    <definedName name="_________K58">#REF!</definedName>
    <definedName name="_________K59">#REF!</definedName>
    <definedName name="_________K66">#REF!</definedName>
    <definedName name="_________K68">#REF!</definedName>
    <definedName name="_________K76">#REF!</definedName>
    <definedName name="_________K78">#REF!</definedName>
    <definedName name="_________R">#REF!</definedName>
    <definedName name="_________Y67">#REF!</definedName>
    <definedName name="_________Y68">#REF!</definedName>
    <definedName name="_________Y77">#REF!</definedName>
    <definedName name="_________Y78">#REF!</definedName>
    <definedName name="_________Z10">#REF!</definedName>
    <definedName name="_________Z13">#REF!</definedName>
    <definedName name="_________Z14">#REF!</definedName>
    <definedName name="_________Z20">#REF!</definedName>
    <definedName name="_________Z21">#REF!</definedName>
    <definedName name="_________Z23">#REF!</definedName>
    <definedName name="_________Z27">#REF!</definedName>
    <definedName name="_________Z28">#REF!</definedName>
    <definedName name="_________Z29">#REF!</definedName>
    <definedName name="_________Z40">#REF!</definedName>
    <definedName name="_________Z46">#REF!</definedName>
    <definedName name="_________Z49">#REF!</definedName>
    <definedName name="_________Z67">#REF!</definedName>
    <definedName name="_________Z68">#REF!</definedName>
    <definedName name="_________Z72">#REF!</definedName>
    <definedName name="_________Z76">#REF!</definedName>
    <definedName name="_________Z77">#REF!</definedName>
    <definedName name="_________Z78">#REF!</definedName>
    <definedName name="________A10">#REF!</definedName>
    <definedName name="________A11">#REF!</definedName>
    <definedName name="________A12">#REF!</definedName>
    <definedName name="________A16">#REF!</definedName>
    <definedName name="________A45">#REF!</definedName>
    <definedName name="________A49">#REF!</definedName>
    <definedName name="________A66">#REF!</definedName>
    <definedName name="________A68">#REF!</definedName>
    <definedName name="________B15">#REF!</definedName>
    <definedName name="________B68">#REF!</definedName>
    <definedName name="________B78">#REF!</definedName>
    <definedName name="________D17">#REF!</definedName>
    <definedName name="________D18">#REF!</definedName>
    <definedName name="________D26">#REF!</definedName>
    <definedName name="________D29">#REF!</definedName>
    <definedName name="________D45">#REF!</definedName>
    <definedName name="________D49">#REF!</definedName>
    <definedName name="________D65">#REF!</definedName>
    <definedName name="________D66">#REF!</definedName>
    <definedName name="________D67">#REF!</definedName>
    <definedName name="________D68">#REF!</definedName>
    <definedName name="________D75">#REF!</definedName>
    <definedName name="________D76">#REF!</definedName>
    <definedName name="________D78">#REF!</definedName>
    <definedName name="________E14">#REF!</definedName>
    <definedName name="________E31">#REF!</definedName>
    <definedName name="________E32">#REF!</definedName>
    <definedName name="________E33">#REF!</definedName>
    <definedName name="________E34">#REF!</definedName>
    <definedName name="________E35">#REF!</definedName>
    <definedName name="________E37">#REF!</definedName>
    <definedName name="________E39">#REF!</definedName>
    <definedName name="________E44567">#REF!</definedName>
    <definedName name="________E60631">#REF!</definedName>
    <definedName name="________E63511">#REF!</definedName>
    <definedName name="________E63512">#REF!</definedName>
    <definedName name="________E63514">#REF!</definedName>
    <definedName name="________E66116">#REF!</definedName>
    <definedName name="________E68">#REF!</definedName>
    <definedName name="________E78">#REF!</definedName>
    <definedName name="________F40">#REF!</definedName>
    <definedName name="________F60">#REF!</definedName>
    <definedName name="________F601">#REF!</definedName>
    <definedName name="________F602">#REF!</definedName>
    <definedName name="________F603">#REF!</definedName>
    <definedName name="________F604">#REF!</definedName>
    <definedName name="________F605">#REF!</definedName>
    <definedName name="________F606">#REF!</definedName>
    <definedName name="________F607">#REF!</definedName>
    <definedName name="________F608">#REF!</definedName>
    <definedName name="________F609">#REF!</definedName>
    <definedName name="________F61">#REF!</definedName>
    <definedName name="________F62">#REF!</definedName>
    <definedName name="________F76">#REF!</definedName>
    <definedName name="________G41">#REF!</definedName>
    <definedName name="________G49">#REF!</definedName>
    <definedName name="________G66">#REF!</definedName>
    <definedName name="________G68">#REF!</definedName>
    <definedName name="________G70">#REF!</definedName>
    <definedName name="________G71">#REF!</definedName>
    <definedName name="________G78">#REF!</definedName>
    <definedName name="________H16">#REF!</definedName>
    <definedName name="________H27">#REF!</definedName>
    <definedName name="________H29">#REF!</definedName>
    <definedName name="________H42">#REF!</definedName>
    <definedName name="________H43">#REF!</definedName>
    <definedName name="________H64">#REF!</definedName>
    <definedName name="________H69">#REF!</definedName>
    <definedName name="________I44">#REF!</definedName>
    <definedName name="________I63">#REF!</definedName>
    <definedName name="________I66">#REF!</definedName>
    <definedName name="________I69">#REF!</definedName>
    <definedName name="________J46">#REF!</definedName>
    <definedName name="________J47">#REF!</definedName>
    <definedName name="________J48">#REF!</definedName>
    <definedName name="________J49">#REF!</definedName>
    <definedName name="________J65">#REF!</definedName>
    <definedName name="________J68">#REF!</definedName>
    <definedName name="________J73">#REF!</definedName>
    <definedName name="________J74">#REF!</definedName>
    <definedName name="________J75">#REF!</definedName>
    <definedName name="________J76">#REF!</definedName>
    <definedName name="________J79">#REF!</definedName>
    <definedName name="________K46">#REF!</definedName>
    <definedName name="________K49">#REF!</definedName>
    <definedName name="________K50">#REF!</definedName>
    <definedName name="________K51">#REF!</definedName>
    <definedName name="________K53">#REF!</definedName>
    <definedName name="________K54">#REF!</definedName>
    <definedName name="________K58">#REF!</definedName>
    <definedName name="________K59">#REF!</definedName>
    <definedName name="________K66">#REF!</definedName>
    <definedName name="________K68">#REF!</definedName>
    <definedName name="________K76">#REF!</definedName>
    <definedName name="________K78">#REF!</definedName>
    <definedName name="________R">#REF!</definedName>
    <definedName name="________Y67">#REF!</definedName>
    <definedName name="________Y68">#REF!</definedName>
    <definedName name="________Y77">#REF!</definedName>
    <definedName name="________Y78">#REF!</definedName>
    <definedName name="________Z10">#REF!</definedName>
    <definedName name="________Z13">#REF!</definedName>
    <definedName name="________Z14">#REF!</definedName>
    <definedName name="________Z20">#REF!</definedName>
    <definedName name="________Z21">#REF!</definedName>
    <definedName name="________Z23">#REF!</definedName>
    <definedName name="________Z27">#REF!</definedName>
    <definedName name="________Z28">#REF!</definedName>
    <definedName name="________Z29">#REF!</definedName>
    <definedName name="________Z40">#REF!</definedName>
    <definedName name="________Z46">#REF!</definedName>
    <definedName name="________Z49">#REF!</definedName>
    <definedName name="________Z67">#REF!</definedName>
    <definedName name="________Z68">#REF!</definedName>
    <definedName name="________Z72">#REF!</definedName>
    <definedName name="________Z76">#REF!</definedName>
    <definedName name="________Z77">#REF!</definedName>
    <definedName name="________Z78">#REF!</definedName>
    <definedName name="_______A10">#REF!</definedName>
    <definedName name="_______A11">#REF!</definedName>
    <definedName name="_______A12">#REF!</definedName>
    <definedName name="_______A16">#REF!</definedName>
    <definedName name="_______A45">#REF!</definedName>
    <definedName name="_______A49">#REF!</definedName>
    <definedName name="_______A66">#REF!</definedName>
    <definedName name="_______A68">#REF!</definedName>
    <definedName name="_______B15">#REF!</definedName>
    <definedName name="_______B68">#REF!</definedName>
    <definedName name="_______B78">#REF!</definedName>
    <definedName name="_______D17">#REF!</definedName>
    <definedName name="_______D18">#REF!</definedName>
    <definedName name="_______D26">#REF!</definedName>
    <definedName name="_______D29">#REF!</definedName>
    <definedName name="_______D45">#REF!</definedName>
    <definedName name="_______D49">#REF!</definedName>
    <definedName name="_______D65">#REF!</definedName>
    <definedName name="_______D66">#REF!</definedName>
    <definedName name="_______D67">#REF!</definedName>
    <definedName name="_______D68">#REF!</definedName>
    <definedName name="_______D75">#REF!</definedName>
    <definedName name="_______D76">#REF!</definedName>
    <definedName name="_______D78">#REF!</definedName>
    <definedName name="_______E14">#REF!</definedName>
    <definedName name="_______E31">#REF!</definedName>
    <definedName name="_______E32">#REF!</definedName>
    <definedName name="_______E33">#REF!</definedName>
    <definedName name="_______E34">#REF!</definedName>
    <definedName name="_______E35">#REF!</definedName>
    <definedName name="_______E37">#REF!</definedName>
    <definedName name="_______E39">#REF!</definedName>
    <definedName name="_______E44567">#REF!</definedName>
    <definedName name="_______E60631">#REF!</definedName>
    <definedName name="_______E63511">#REF!</definedName>
    <definedName name="_______E63512">#REF!</definedName>
    <definedName name="_______E63514">#REF!</definedName>
    <definedName name="_______E66116">#REF!</definedName>
    <definedName name="_______E68">#REF!</definedName>
    <definedName name="_______E78">#REF!</definedName>
    <definedName name="_______F40">#REF!</definedName>
    <definedName name="_______F60">#REF!</definedName>
    <definedName name="_______F601">#REF!</definedName>
    <definedName name="_______F602">#REF!</definedName>
    <definedName name="_______F603">#REF!</definedName>
    <definedName name="_______F604">#REF!</definedName>
    <definedName name="_______F605">#REF!</definedName>
    <definedName name="_______F606">#REF!</definedName>
    <definedName name="_______F607">#REF!</definedName>
    <definedName name="_______F608">#REF!</definedName>
    <definedName name="_______F609">#REF!</definedName>
    <definedName name="_______F61">#REF!</definedName>
    <definedName name="_______F62">#REF!</definedName>
    <definedName name="_______F76">#REF!</definedName>
    <definedName name="_______G41">#REF!</definedName>
    <definedName name="_______G49">#REF!</definedName>
    <definedName name="_______G66">#REF!</definedName>
    <definedName name="_______G68">#REF!</definedName>
    <definedName name="_______G70">#REF!</definedName>
    <definedName name="_______G71">#REF!</definedName>
    <definedName name="_______G78">#REF!</definedName>
    <definedName name="_______H16">#REF!</definedName>
    <definedName name="_______H27">#REF!</definedName>
    <definedName name="_______H29">#REF!</definedName>
    <definedName name="_______H42">#REF!</definedName>
    <definedName name="_______H43">#REF!</definedName>
    <definedName name="_______H64">#REF!</definedName>
    <definedName name="_______H69">#REF!</definedName>
    <definedName name="_______I44">#REF!</definedName>
    <definedName name="_______I63">#REF!</definedName>
    <definedName name="_______I66">#REF!</definedName>
    <definedName name="_______I69">#REF!</definedName>
    <definedName name="_______J46">#REF!</definedName>
    <definedName name="_______J47">#REF!</definedName>
    <definedName name="_______J48">#REF!</definedName>
    <definedName name="_______J49">#REF!</definedName>
    <definedName name="_______J65">#REF!</definedName>
    <definedName name="_______J68">#REF!</definedName>
    <definedName name="_______J73">#REF!</definedName>
    <definedName name="_______J74">#REF!</definedName>
    <definedName name="_______J75">#REF!</definedName>
    <definedName name="_______J76">#REF!</definedName>
    <definedName name="_______J79">#REF!</definedName>
    <definedName name="_______K46">#REF!</definedName>
    <definedName name="_______K49">#REF!</definedName>
    <definedName name="_______K50">#REF!</definedName>
    <definedName name="_______K51">#REF!</definedName>
    <definedName name="_______K53">#REF!</definedName>
    <definedName name="_______K54">#REF!</definedName>
    <definedName name="_______K58">#REF!</definedName>
    <definedName name="_______K59">#REF!</definedName>
    <definedName name="_______K66">#REF!</definedName>
    <definedName name="_______K68">#REF!</definedName>
    <definedName name="_______K76">#REF!</definedName>
    <definedName name="_______K78">#REF!</definedName>
    <definedName name="_______R">#REF!</definedName>
    <definedName name="_______Y67">#REF!</definedName>
    <definedName name="_______Y68">#REF!</definedName>
    <definedName name="_______Y77">#REF!</definedName>
    <definedName name="_______Y78">#REF!</definedName>
    <definedName name="_______Z10">#REF!</definedName>
    <definedName name="_______Z13">#REF!</definedName>
    <definedName name="_______Z14">#REF!</definedName>
    <definedName name="_______Z20">#REF!</definedName>
    <definedName name="_______Z21">#REF!</definedName>
    <definedName name="_______Z23">#REF!</definedName>
    <definedName name="_______Z27">#REF!</definedName>
    <definedName name="_______Z28">#REF!</definedName>
    <definedName name="_______Z29">#REF!</definedName>
    <definedName name="_______Z40">#REF!</definedName>
    <definedName name="_______Z46">#REF!</definedName>
    <definedName name="_______Z49">#REF!</definedName>
    <definedName name="_______Z67">#REF!</definedName>
    <definedName name="_______Z68">#REF!</definedName>
    <definedName name="_______Z72">#REF!</definedName>
    <definedName name="_______Z76">#REF!</definedName>
    <definedName name="_______Z77">#REF!</definedName>
    <definedName name="_______Z78">#REF!</definedName>
    <definedName name="______A10">#REF!</definedName>
    <definedName name="______A11">#REF!</definedName>
    <definedName name="______A12">#REF!</definedName>
    <definedName name="______A16">#REF!</definedName>
    <definedName name="______A45">#REF!</definedName>
    <definedName name="______A49">#REF!</definedName>
    <definedName name="______A66">#REF!</definedName>
    <definedName name="______A68">#REF!</definedName>
    <definedName name="______B15">#REF!</definedName>
    <definedName name="______B68">#REF!</definedName>
    <definedName name="______B78">#REF!</definedName>
    <definedName name="______D17">#REF!</definedName>
    <definedName name="______D18">#REF!</definedName>
    <definedName name="______D26">#REF!</definedName>
    <definedName name="______D29">#REF!</definedName>
    <definedName name="______D45">#REF!</definedName>
    <definedName name="______D49">#REF!</definedName>
    <definedName name="______D65">#REF!</definedName>
    <definedName name="______D66">#REF!</definedName>
    <definedName name="______D67">#REF!</definedName>
    <definedName name="______D68">#REF!</definedName>
    <definedName name="______D75">#REF!</definedName>
    <definedName name="______D76">#REF!</definedName>
    <definedName name="______D78">#REF!</definedName>
    <definedName name="______E14">#REF!</definedName>
    <definedName name="______E31">#REF!</definedName>
    <definedName name="______E32">#REF!</definedName>
    <definedName name="______E33">#REF!</definedName>
    <definedName name="______E34">#REF!</definedName>
    <definedName name="______E35">#REF!</definedName>
    <definedName name="______E37">#REF!</definedName>
    <definedName name="______E39">#REF!</definedName>
    <definedName name="______E44567">#REF!</definedName>
    <definedName name="______E60631">#REF!</definedName>
    <definedName name="______E63511">#REF!</definedName>
    <definedName name="______E63512">#REF!</definedName>
    <definedName name="______E63514">#REF!</definedName>
    <definedName name="______E66116">#REF!</definedName>
    <definedName name="______E68">#REF!</definedName>
    <definedName name="______E78">#REF!</definedName>
    <definedName name="______F40">#REF!</definedName>
    <definedName name="______F60">#REF!</definedName>
    <definedName name="______F601">#REF!</definedName>
    <definedName name="______F602">#REF!</definedName>
    <definedName name="______F603">#REF!</definedName>
    <definedName name="______F604">#REF!</definedName>
    <definedName name="______F605">#REF!</definedName>
    <definedName name="______F606">#REF!</definedName>
    <definedName name="______F607">#REF!</definedName>
    <definedName name="______F608">#REF!</definedName>
    <definedName name="______F609">#REF!</definedName>
    <definedName name="______F61">#REF!</definedName>
    <definedName name="______F62">#REF!</definedName>
    <definedName name="______F76">#REF!</definedName>
    <definedName name="______G41">#REF!</definedName>
    <definedName name="______G49">#REF!</definedName>
    <definedName name="______G66">#REF!</definedName>
    <definedName name="______G68">#REF!</definedName>
    <definedName name="______G70">#REF!</definedName>
    <definedName name="______G71">#REF!</definedName>
    <definedName name="______G78">#REF!</definedName>
    <definedName name="______H16">#REF!</definedName>
    <definedName name="______H27">#REF!</definedName>
    <definedName name="______H29">#REF!</definedName>
    <definedName name="______H42">#REF!</definedName>
    <definedName name="______H43">#REF!</definedName>
    <definedName name="______H64">#REF!</definedName>
    <definedName name="______H69">#REF!</definedName>
    <definedName name="______I44">#REF!</definedName>
    <definedName name="______I63">#REF!</definedName>
    <definedName name="______I66">#REF!</definedName>
    <definedName name="______I69">#REF!</definedName>
    <definedName name="______J46">#REF!</definedName>
    <definedName name="______J47">#REF!</definedName>
    <definedName name="______J48">#REF!</definedName>
    <definedName name="______J49">#REF!</definedName>
    <definedName name="______J65">#REF!</definedName>
    <definedName name="______J68">#REF!</definedName>
    <definedName name="______J73">#REF!</definedName>
    <definedName name="______J74">#REF!</definedName>
    <definedName name="______J75">#REF!</definedName>
    <definedName name="______J76">#REF!</definedName>
    <definedName name="______J79">#REF!</definedName>
    <definedName name="______K46">#REF!</definedName>
    <definedName name="______K49">#REF!</definedName>
    <definedName name="______K50">#REF!</definedName>
    <definedName name="______K51">#REF!</definedName>
    <definedName name="______K53">#REF!</definedName>
    <definedName name="______K54">#REF!</definedName>
    <definedName name="______K58">#REF!</definedName>
    <definedName name="______K59">#REF!</definedName>
    <definedName name="______K66">#REF!</definedName>
    <definedName name="______K68">#REF!</definedName>
    <definedName name="______K76">#REF!</definedName>
    <definedName name="______K78">#REF!</definedName>
    <definedName name="______R">#REF!</definedName>
    <definedName name="______Y67">#REF!</definedName>
    <definedName name="______Y68">#REF!</definedName>
    <definedName name="______Y77">#REF!</definedName>
    <definedName name="______Y78">#REF!</definedName>
    <definedName name="______Z10">#REF!</definedName>
    <definedName name="______Z13">#REF!</definedName>
    <definedName name="______Z14">#REF!</definedName>
    <definedName name="______Z20">#REF!</definedName>
    <definedName name="______Z21">#REF!</definedName>
    <definedName name="______Z23">#REF!</definedName>
    <definedName name="______Z27">#REF!</definedName>
    <definedName name="______Z28">#REF!</definedName>
    <definedName name="______Z29">#REF!</definedName>
    <definedName name="______Z40">#REF!</definedName>
    <definedName name="______Z46">#REF!</definedName>
    <definedName name="______Z49">#REF!</definedName>
    <definedName name="______Z67">#REF!</definedName>
    <definedName name="______Z68">#REF!</definedName>
    <definedName name="______Z72">#REF!</definedName>
    <definedName name="______Z76">#REF!</definedName>
    <definedName name="______Z77">#REF!</definedName>
    <definedName name="______Z78">#REF!</definedName>
    <definedName name="_____A10">#REF!</definedName>
    <definedName name="_____A11">#REF!</definedName>
    <definedName name="_____A12">#REF!</definedName>
    <definedName name="_____A16">#REF!</definedName>
    <definedName name="_____A45">#REF!</definedName>
    <definedName name="_____A49">#REF!</definedName>
    <definedName name="_____A66">#REF!</definedName>
    <definedName name="_____A68">#REF!</definedName>
    <definedName name="_____B15">#REF!</definedName>
    <definedName name="_____B68">#REF!</definedName>
    <definedName name="_____B78">#REF!</definedName>
    <definedName name="_____D17">#REF!</definedName>
    <definedName name="_____D18">#REF!</definedName>
    <definedName name="_____D26">#REF!</definedName>
    <definedName name="_____D29">#REF!</definedName>
    <definedName name="_____D45">#REF!</definedName>
    <definedName name="_____D49">#REF!</definedName>
    <definedName name="_____D65">#REF!</definedName>
    <definedName name="_____D66">#REF!</definedName>
    <definedName name="_____D67">#REF!</definedName>
    <definedName name="_____D68">#REF!</definedName>
    <definedName name="_____D75">#REF!</definedName>
    <definedName name="_____D76">#REF!</definedName>
    <definedName name="_____D78">#REF!</definedName>
    <definedName name="_____E14">#REF!</definedName>
    <definedName name="_____E31">#REF!</definedName>
    <definedName name="_____E32">#REF!</definedName>
    <definedName name="_____E33">#REF!</definedName>
    <definedName name="_____E34">#REF!</definedName>
    <definedName name="_____E35">#REF!</definedName>
    <definedName name="_____E37">#REF!</definedName>
    <definedName name="_____E39">#REF!</definedName>
    <definedName name="_____E44567">#REF!</definedName>
    <definedName name="_____E60631">#REF!</definedName>
    <definedName name="_____E63511">#REF!</definedName>
    <definedName name="_____E63512">#REF!</definedName>
    <definedName name="_____E63514">#REF!</definedName>
    <definedName name="_____E66116">#REF!</definedName>
    <definedName name="_____E68">#REF!</definedName>
    <definedName name="_____E78">#REF!</definedName>
    <definedName name="_____F40">#REF!</definedName>
    <definedName name="_____F60">#REF!</definedName>
    <definedName name="_____F601">#REF!</definedName>
    <definedName name="_____F602">#REF!</definedName>
    <definedName name="_____F603">#REF!</definedName>
    <definedName name="_____F604">#REF!</definedName>
    <definedName name="_____F605">#REF!</definedName>
    <definedName name="_____F606">#REF!</definedName>
    <definedName name="_____F607">#REF!</definedName>
    <definedName name="_____F608">#REF!</definedName>
    <definedName name="_____F609">#REF!</definedName>
    <definedName name="_____F61">#REF!</definedName>
    <definedName name="_____F62">#REF!</definedName>
    <definedName name="_____F76">#REF!</definedName>
    <definedName name="_____G41">#REF!</definedName>
    <definedName name="_____G49">#REF!</definedName>
    <definedName name="_____G66">#REF!</definedName>
    <definedName name="_____G68">#REF!</definedName>
    <definedName name="_____G70">#REF!</definedName>
    <definedName name="_____G71">#REF!</definedName>
    <definedName name="_____G78">#REF!</definedName>
    <definedName name="_____H16">#REF!</definedName>
    <definedName name="_____H27">#REF!</definedName>
    <definedName name="_____H29">#REF!</definedName>
    <definedName name="_____H42">#REF!</definedName>
    <definedName name="_____H43">#REF!</definedName>
    <definedName name="_____H64">#REF!</definedName>
    <definedName name="_____H69">#REF!</definedName>
    <definedName name="_____I44">#REF!</definedName>
    <definedName name="_____I63">#REF!</definedName>
    <definedName name="_____I66">#REF!</definedName>
    <definedName name="_____I69">#REF!</definedName>
    <definedName name="_____J46">#REF!</definedName>
    <definedName name="_____J47">#REF!</definedName>
    <definedName name="_____J48">#REF!</definedName>
    <definedName name="_____J49">#REF!</definedName>
    <definedName name="_____J65">#REF!</definedName>
    <definedName name="_____J68">#REF!</definedName>
    <definedName name="_____J73">#REF!</definedName>
    <definedName name="_____J74">#REF!</definedName>
    <definedName name="_____J75">#REF!</definedName>
    <definedName name="_____J76">#REF!</definedName>
    <definedName name="_____J79">#REF!</definedName>
    <definedName name="_____K46">#REF!</definedName>
    <definedName name="_____K49">#REF!</definedName>
    <definedName name="_____K50">#REF!</definedName>
    <definedName name="_____K51">#REF!</definedName>
    <definedName name="_____K53">#REF!</definedName>
    <definedName name="_____K54">#REF!</definedName>
    <definedName name="_____K58">#REF!</definedName>
    <definedName name="_____K59">#REF!</definedName>
    <definedName name="_____K66">#REF!</definedName>
    <definedName name="_____K68">#REF!</definedName>
    <definedName name="_____K76">#REF!</definedName>
    <definedName name="_____K78">#REF!</definedName>
    <definedName name="_____R">#REF!</definedName>
    <definedName name="_____Y67">#REF!</definedName>
    <definedName name="_____Y68">#REF!</definedName>
    <definedName name="_____Y77">#REF!</definedName>
    <definedName name="_____Y78">#REF!</definedName>
    <definedName name="_____Z10">#REF!</definedName>
    <definedName name="_____Z13">#REF!</definedName>
    <definedName name="_____Z14">#REF!</definedName>
    <definedName name="_____Z20">#REF!</definedName>
    <definedName name="_____Z21">#REF!</definedName>
    <definedName name="_____Z23">#REF!</definedName>
    <definedName name="_____Z27">#REF!</definedName>
    <definedName name="_____Z28">#REF!</definedName>
    <definedName name="_____Z29">#REF!</definedName>
    <definedName name="_____Z40">#REF!</definedName>
    <definedName name="_____Z46">#REF!</definedName>
    <definedName name="_____Z49">#REF!</definedName>
    <definedName name="_____Z67">#REF!</definedName>
    <definedName name="_____Z68">#REF!</definedName>
    <definedName name="_____Z72">#REF!</definedName>
    <definedName name="_____Z76">#REF!</definedName>
    <definedName name="_____Z77">#REF!</definedName>
    <definedName name="_____Z78">#REF!</definedName>
    <definedName name="____A10">#REF!</definedName>
    <definedName name="____A11">#REF!</definedName>
    <definedName name="____A12">#REF!</definedName>
    <definedName name="____A16">#REF!</definedName>
    <definedName name="____A45">#REF!</definedName>
    <definedName name="____A49">#REF!</definedName>
    <definedName name="____A66">#REF!</definedName>
    <definedName name="____A68">#REF!</definedName>
    <definedName name="____B15">#REF!</definedName>
    <definedName name="____B68">#REF!</definedName>
    <definedName name="____B78">#REF!</definedName>
    <definedName name="____D17">#REF!</definedName>
    <definedName name="____D18">#REF!</definedName>
    <definedName name="____D26">#REF!</definedName>
    <definedName name="____D29">#REF!</definedName>
    <definedName name="____D45">#REF!</definedName>
    <definedName name="____D49">#REF!</definedName>
    <definedName name="____D65">#REF!</definedName>
    <definedName name="____D66">#REF!</definedName>
    <definedName name="____D67">#REF!</definedName>
    <definedName name="____D68">#REF!</definedName>
    <definedName name="____D75">#REF!</definedName>
    <definedName name="____D76">#REF!</definedName>
    <definedName name="____D78">#REF!</definedName>
    <definedName name="____E14">#REF!</definedName>
    <definedName name="____E31">#REF!</definedName>
    <definedName name="____E32">#REF!</definedName>
    <definedName name="____E33">#REF!</definedName>
    <definedName name="____E34">#REF!</definedName>
    <definedName name="____E35">#REF!</definedName>
    <definedName name="____E37">#REF!</definedName>
    <definedName name="____E39">#REF!</definedName>
    <definedName name="____E44567">#REF!</definedName>
    <definedName name="____E60631">#REF!</definedName>
    <definedName name="____E63511">#REF!</definedName>
    <definedName name="____E63512">#REF!</definedName>
    <definedName name="____E63514">#REF!</definedName>
    <definedName name="____E66116">#REF!</definedName>
    <definedName name="____E68">#REF!</definedName>
    <definedName name="____E78">#REF!</definedName>
    <definedName name="____F40">#REF!</definedName>
    <definedName name="____F60">#REF!</definedName>
    <definedName name="____F601">#REF!</definedName>
    <definedName name="____F602">#REF!</definedName>
    <definedName name="____F603">#REF!</definedName>
    <definedName name="____F604">#REF!</definedName>
    <definedName name="____F605">#REF!</definedName>
    <definedName name="____F606">#REF!</definedName>
    <definedName name="____F607">#REF!</definedName>
    <definedName name="____F608">#REF!</definedName>
    <definedName name="____F609">#REF!</definedName>
    <definedName name="____F61">#REF!</definedName>
    <definedName name="____F62">#REF!</definedName>
    <definedName name="____F76">#REF!</definedName>
    <definedName name="____G41">#REF!</definedName>
    <definedName name="____G49">#REF!</definedName>
    <definedName name="____G66">#REF!</definedName>
    <definedName name="____G68">#REF!</definedName>
    <definedName name="____G70">#REF!</definedName>
    <definedName name="____G71">#REF!</definedName>
    <definedName name="____G78">#REF!</definedName>
    <definedName name="____H16">#REF!</definedName>
    <definedName name="____H27">#REF!</definedName>
    <definedName name="____H29">#REF!</definedName>
    <definedName name="____H42">#REF!</definedName>
    <definedName name="____H43">#REF!</definedName>
    <definedName name="____H64">#REF!</definedName>
    <definedName name="____H69">#REF!</definedName>
    <definedName name="____I44">#REF!</definedName>
    <definedName name="____I63">#REF!</definedName>
    <definedName name="____I66">#REF!</definedName>
    <definedName name="____I69">#REF!</definedName>
    <definedName name="____J46">#REF!</definedName>
    <definedName name="____J47">#REF!</definedName>
    <definedName name="____J48">#REF!</definedName>
    <definedName name="____J49">#REF!</definedName>
    <definedName name="____J65">#REF!</definedName>
    <definedName name="____J68">#REF!</definedName>
    <definedName name="____J73">#REF!</definedName>
    <definedName name="____J74">#REF!</definedName>
    <definedName name="____J75">#REF!</definedName>
    <definedName name="____J76">#REF!</definedName>
    <definedName name="____J79">#REF!</definedName>
    <definedName name="____K46">#REF!</definedName>
    <definedName name="____K49">#REF!</definedName>
    <definedName name="____K50">#REF!</definedName>
    <definedName name="____K51">#REF!</definedName>
    <definedName name="____K53">#REF!</definedName>
    <definedName name="____K54">#REF!</definedName>
    <definedName name="____K58">#REF!</definedName>
    <definedName name="____K59">#REF!</definedName>
    <definedName name="____K66">#REF!</definedName>
    <definedName name="____K68">#REF!</definedName>
    <definedName name="____K76">#REF!</definedName>
    <definedName name="____K78">#REF!</definedName>
    <definedName name="____R">#REF!</definedName>
    <definedName name="____Y67">#REF!</definedName>
    <definedName name="____Y68">#REF!</definedName>
    <definedName name="____Y77">#REF!</definedName>
    <definedName name="____Y78">#REF!</definedName>
    <definedName name="____Z10">#REF!</definedName>
    <definedName name="____Z13">#REF!</definedName>
    <definedName name="____Z14">#REF!</definedName>
    <definedName name="____Z20">#REF!</definedName>
    <definedName name="____Z21">#REF!</definedName>
    <definedName name="____Z23">#REF!</definedName>
    <definedName name="____Z27">#REF!</definedName>
    <definedName name="____Z28">#REF!</definedName>
    <definedName name="____Z29">#REF!</definedName>
    <definedName name="____Z40">#REF!</definedName>
    <definedName name="____Z46">#REF!</definedName>
    <definedName name="____Z49">#REF!</definedName>
    <definedName name="____Z67">#REF!</definedName>
    <definedName name="____Z68">#REF!</definedName>
    <definedName name="____Z72">#REF!</definedName>
    <definedName name="____Z76">#REF!</definedName>
    <definedName name="____Z77">#REF!</definedName>
    <definedName name="____Z78">#REF!</definedName>
    <definedName name="___A10">#REF!</definedName>
    <definedName name="___A11">#REF!</definedName>
    <definedName name="___A12">#REF!</definedName>
    <definedName name="___A16">#REF!</definedName>
    <definedName name="___A45">#REF!</definedName>
    <definedName name="___A49">#REF!</definedName>
    <definedName name="___A66">#REF!</definedName>
    <definedName name="___A68">#REF!</definedName>
    <definedName name="___B15">#REF!</definedName>
    <definedName name="___B68">#REF!</definedName>
    <definedName name="___B78">#REF!</definedName>
    <definedName name="___D17">#REF!</definedName>
    <definedName name="___D18">#REF!</definedName>
    <definedName name="___D26">#REF!</definedName>
    <definedName name="___D29">#REF!</definedName>
    <definedName name="___D45">#REF!</definedName>
    <definedName name="___D49">#REF!</definedName>
    <definedName name="___D65">#REF!</definedName>
    <definedName name="___D66">#REF!</definedName>
    <definedName name="___D67">#REF!</definedName>
    <definedName name="___D68">#REF!</definedName>
    <definedName name="___D75">#REF!</definedName>
    <definedName name="___D76">#REF!</definedName>
    <definedName name="___D78">#REF!</definedName>
    <definedName name="___E14">#REF!</definedName>
    <definedName name="___E31">#REF!</definedName>
    <definedName name="___E32">#REF!</definedName>
    <definedName name="___E33">#REF!</definedName>
    <definedName name="___E34">#REF!</definedName>
    <definedName name="___E35">#REF!</definedName>
    <definedName name="___E37">#REF!</definedName>
    <definedName name="___E39">#REF!</definedName>
    <definedName name="___E44567">#REF!</definedName>
    <definedName name="___E60631">#REF!</definedName>
    <definedName name="___E63511">#REF!</definedName>
    <definedName name="___E63512">#REF!</definedName>
    <definedName name="___E63514">#REF!</definedName>
    <definedName name="___E66116">#REF!</definedName>
    <definedName name="___E68">#REF!</definedName>
    <definedName name="___E78">#REF!</definedName>
    <definedName name="___F40">#REF!</definedName>
    <definedName name="___F60">#REF!</definedName>
    <definedName name="___F601">#REF!</definedName>
    <definedName name="___F602">#REF!</definedName>
    <definedName name="___F603">#REF!</definedName>
    <definedName name="___F604">#REF!</definedName>
    <definedName name="___F605">#REF!</definedName>
    <definedName name="___F606">#REF!</definedName>
    <definedName name="___F607">#REF!</definedName>
    <definedName name="___F608">#REF!</definedName>
    <definedName name="___F609">#REF!</definedName>
    <definedName name="___F61">#REF!</definedName>
    <definedName name="___F62">#REF!</definedName>
    <definedName name="___F76">#REF!</definedName>
    <definedName name="___G41">#REF!</definedName>
    <definedName name="___G49">#REF!</definedName>
    <definedName name="___G66">#REF!</definedName>
    <definedName name="___G68">#REF!</definedName>
    <definedName name="___G70">#REF!</definedName>
    <definedName name="___G71">#REF!</definedName>
    <definedName name="___G78">#REF!</definedName>
    <definedName name="___H16">#REF!</definedName>
    <definedName name="___H27">#REF!</definedName>
    <definedName name="___H29">#REF!</definedName>
    <definedName name="___H42">#REF!</definedName>
    <definedName name="___H43">#REF!</definedName>
    <definedName name="___H64">#REF!</definedName>
    <definedName name="___H69">#REF!</definedName>
    <definedName name="___I44">#REF!</definedName>
    <definedName name="___I63">#REF!</definedName>
    <definedName name="___I66">#REF!</definedName>
    <definedName name="___I69">#REF!</definedName>
    <definedName name="___J46">#REF!</definedName>
    <definedName name="___J47">#REF!</definedName>
    <definedName name="___J48">#REF!</definedName>
    <definedName name="___J49">#REF!</definedName>
    <definedName name="___J65">#REF!</definedName>
    <definedName name="___J68">#REF!</definedName>
    <definedName name="___J73">#REF!</definedName>
    <definedName name="___J74">#REF!</definedName>
    <definedName name="___J75">#REF!</definedName>
    <definedName name="___J76">#REF!</definedName>
    <definedName name="___J79">#REF!</definedName>
    <definedName name="___K46">#REF!</definedName>
    <definedName name="___K49">#REF!</definedName>
    <definedName name="___K50">#REF!</definedName>
    <definedName name="___K51">#REF!</definedName>
    <definedName name="___K53">#REF!</definedName>
    <definedName name="___K54">#REF!</definedName>
    <definedName name="___K58">#REF!</definedName>
    <definedName name="___K59">#REF!</definedName>
    <definedName name="___K66">#REF!</definedName>
    <definedName name="___K68">#REF!</definedName>
    <definedName name="___K76">#REF!</definedName>
    <definedName name="___K78">#REF!</definedName>
    <definedName name="___R">#REF!</definedName>
    <definedName name="___Y67">#REF!</definedName>
    <definedName name="___Y68">#REF!</definedName>
    <definedName name="___Y77">#REF!</definedName>
    <definedName name="___Y78">#REF!</definedName>
    <definedName name="___Z10">#REF!</definedName>
    <definedName name="___Z13">#REF!</definedName>
    <definedName name="___Z14">#REF!</definedName>
    <definedName name="___Z20">#REF!</definedName>
    <definedName name="___Z21">#REF!</definedName>
    <definedName name="___Z23">#REF!</definedName>
    <definedName name="___Z27">#REF!</definedName>
    <definedName name="___Z28">#REF!</definedName>
    <definedName name="___Z29">#REF!</definedName>
    <definedName name="___Z40">#REF!</definedName>
    <definedName name="___Z46">#REF!</definedName>
    <definedName name="___Z49">#REF!</definedName>
    <definedName name="___Z67">#REF!</definedName>
    <definedName name="___Z68">#REF!</definedName>
    <definedName name="___Z72">#REF!</definedName>
    <definedName name="___Z76">#REF!</definedName>
    <definedName name="___Z77">#REF!</definedName>
    <definedName name="___Z78">#REF!</definedName>
    <definedName name="__A10" localSheetId="59">#REF!</definedName>
    <definedName name="__A10">#REF!</definedName>
    <definedName name="__A11" localSheetId="59">#REF!</definedName>
    <definedName name="__A11">#REF!</definedName>
    <definedName name="__A12" localSheetId="59">#REF!</definedName>
    <definedName name="__A12">#REF!</definedName>
    <definedName name="__A16">#REF!</definedName>
    <definedName name="__A45">#REF!</definedName>
    <definedName name="__A49">#REF!</definedName>
    <definedName name="__A66">#REF!</definedName>
    <definedName name="__A68">#REF!</definedName>
    <definedName name="__B15">#REF!</definedName>
    <definedName name="__B68">#REF!</definedName>
    <definedName name="__B78">#REF!</definedName>
    <definedName name="__D17">#REF!</definedName>
    <definedName name="__D18">#REF!</definedName>
    <definedName name="__D26">#REF!</definedName>
    <definedName name="__D29">#REF!</definedName>
    <definedName name="__D45">#REF!</definedName>
    <definedName name="__D49">#REF!</definedName>
    <definedName name="__D65">#REF!</definedName>
    <definedName name="__D66">#REF!</definedName>
    <definedName name="__D67">#REF!</definedName>
    <definedName name="__D68">#REF!</definedName>
    <definedName name="__D75">#REF!</definedName>
    <definedName name="__D76">#REF!</definedName>
    <definedName name="__D78">#REF!</definedName>
    <definedName name="__E14">#REF!</definedName>
    <definedName name="__E31">#REF!</definedName>
    <definedName name="__E32">#REF!</definedName>
    <definedName name="__E33">#REF!</definedName>
    <definedName name="__E34">#REF!</definedName>
    <definedName name="__E35">#REF!</definedName>
    <definedName name="__E37">#REF!</definedName>
    <definedName name="__E39">#REF!</definedName>
    <definedName name="__E44567">#REF!</definedName>
    <definedName name="__E60631">#REF!</definedName>
    <definedName name="__E63511">#REF!</definedName>
    <definedName name="__E63512">#REF!</definedName>
    <definedName name="__E63514">#REF!</definedName>
    <definedName name="__E66116">#REF!</definedName>
    <definedName name="__E68">#REF!</definedName>
    <definedName name="__E78">#REF!</definedName>
    <definedName name="__F40">#REF!</definedName>
    <definedName name="__F60">#REF!</definedName>
    <definedName name="__F601">#REF!</definedName>
    <definedName name="__F602">#REF!</definedName>
    <definedName name="__F603">#REF!</definedName>
    <definedName name="__F604">#REF!</definedName>
    <definedName name="__F605">#REF!</definedName>
    <definedName name="__F606">#REF!</definedName>
    <definedName name="__F607">#REF!</definedName>
    <definedName name="__F608">#REF!</definedName>
    <definedName name="__F609">#REF!</definedName>
    <definedName name="__F61">#REF!</definedName>
    <definedName name="__F62">#REF!</definedName>
    <definedName name="__F76">#REF!</definedName>
    <definedName name="__G41">#REF!</definedName>
    <definedName name="__G49">#REF!</definedName>
    <definedName name="__G66">#REF!</definedName>
    <definedName name="__G68">#REF!</definedName>
    <definedName name="__G70">#REF!</definedName>
    <definedName name="__G71">#REF!</definedName>
    <definedName name="__G78">#REF!</definedName>
    <definedName name="__H16">#REF!</definedName>
    <definedName name="__H27">#REF!</definedName>
    <definedName name="__H29">#REF!</definedName>
    <definedName name="__H42">#REF!</definedName>
    <definedName name="__H43">#REF!</definedName>
    <definedName name="__H64">#REF!</definedName>
    <definedName name="__H69">#REF!</definedName>
    <definedName name="__I44">#REF!</definedName>
    <definedName name="__I63">#REF!</definedName>
    <definedName name="__I66">#REF!</definedName>
    <definedName name="__I69">#REF!</definedName>
    <definedName name="__J46">#REF!</definedName>
    <definedName name="__J47">#REF!</definedName>
    <definedName name="__J48">#REF!</definedName>
    <definedName name="__J49">#REF!</definedName>
    <definedName name="__J65">#REF!</definedName>
    <definedName name="__J68">#REF!</definedName>
    <definedName name="__J73">#REF!</definedName>
    <definedName name="__J74">#REF!</definedName>
    <definedName name="__J75">#REF!</definedName>
    <definedName name="__J76">#REF!</definedName>
    <definedName name="__J79">#REF!</definedName>
    <definedName name="__K46">#REF!</definedName>
    <definedName name="__K49">#REF!</definedName>
    <definedName name="__K50">#REF!</definedName>
    <definedName name="__K51">#REF!</definedName>
    <definedName name="__K53">#REF!</definedName>
    <definedName name="__K54">#REF!</definedName>
    <definedName name="__K58">#REF!</definedName>
    <definedName name="__K59">#REF!</definedName>
    <definedName name="__K66">#REF!</definedName>
    <definedName name="__K68">#REF!</definedName>
    <definedName name="__K76">#REF!</definedName>
    <definedName name="__K78">#REF!</definedName>
    <definedName name="__R">#REF!</definedName>
    <definedName name="__Y67">#REF!</definedName>
    <definedName name="__Y68">#REF!</definedName>
    <definedName name="__Y77">#REF!</definedName>
    <definedName name="__Y78">#REF!</definedName>
    <definedName name="__Z10">#REF!</definedName>
    <definedName name="__Z13">#REF!</definedName>
    <definedName name="__Z14">#REF!</definedName>
    <definedName name="__Z20">#REF!</definedName>
    <definedName name="__Z21">#REF!</definedName>
    <definedName name="__Z23">#REF!</definedName>
    <definedName name="__Z27">#REF!</definedName>
    <definedName name="__Z28">#REF!</definedName>
    <definedName name="__Z29">#REF!</definedName>
    <definedName name="__Z40">#REF!</definedName>
    <definedName name="__Z46">#REF!</definedName>
    <definedName name="__Z49">#REF!</definedName>
    <definedName name="__Z67">#REF!</definedName>
    <definedName name="__Z68">#REF!</definedName>
    <definedName name="__Z72">#REF!</definedName>
    <definedName name="__Z76">#REF!</definedName>
    <definedName name="__Z77">#REF!</definedName>
    <definedName name="__Z78">#REF!</definedName>
    <definedName name="_A10" localSheetId="45">#REF!</definedName>
    <definedName name="_A10" localSheetId="94">#REF!</definedName>
    <definedName name="_A10" localSheetId="95">#REF!</definedName>
    <definedName name="_A10" localSheetId="96">#REF!</definedName>
    <definedName name="_A10" localSheetId="97">#REF!</definedName>
    <definedName name="_A10" localSheetId="91">#REF!</definedName>
    <definedName name="_A10" localSheetId="93">#REF!</definedName>
    <definedName name="_A10" localSheetId="67">#REF!</definedName>
    <definedName name="_A10" localSheetId="75">#REF!</definedName>
    <definedName name="_A10">#REF!</definedName>
    <definedName name="_A11" localSheetId="45">#REF!</definedName>
    <definedName name="_A11" localSheetId="94">#REF!</definedName>
    <definedName name="_A11" localSheetId="95">#REF!</definedName>
    <definedName name="_A11" localSheetId="96">#REF!</definedName>
    <definedName name="_A11" localSheetId="97">#REF!</definedName>
    <definedName name="_A11" localSheetId="91">#REF!</definedName>
    <definedName name="_A11" localSheetId="93">#REF!</definedName>
    <definedName name="_A11" localSheetId="67">#REF!</definedName>
    <definedName name="_A11" localSheetId="75">#REF!</definedName>
    <definedName name="_A11">#REF!</definedName>
    <definedName name="_A12" localSheetId="45">#REF!</definedName>
    <definedName name="_A12" localSheetId="94">#REF!</definedName>
    <definedName name="_A12" localSheetId="95">#REF!</definedName>
    <definedName name="_A12" localSheetId="96">#REF!</definedName>
    <definedName name="_A12" localSheetId="97">#REF!</definedName>
    <definedName name="_A12" localSheetId="91">#REF!</definedName>
    <definedName name="_A12" localSheetId="93">#REF!</definedName>
    <definedName name="_A12" localSheetId="67">#REF!</definedName>
    <definedName name="_A12" localSheetId="75">#REF!</definedName>
    <definedName name="_A12">#REF!</definedName>
    <definedName name="_A16" localSheetId="45">#REF!</definedName>
    <definedName name="_A16" localSheetId="94">#REF!</definedName>
    <definedName name="_A16" localSheetId="95">#REF!</definedName>
    <definedName name="_A16" localSheetId="96">#REF!</definedName>
    <definedName name="_A16" localSheetId="97">#REF!</definedName>
    <definedName name="_A16" localSheetId="91">#REF!</definedName>
    <definedName name="_A16" localSheetId="93">#REF!</definedName>
    <definedName name="_A16" localSheetId="67">#REF!</definedName>
    <definedName name="_A16" localSheetId="75">#REF!</definedName>
    <definedName name="_A16">#REF!</definedName>
    <definedName name="_A45" localSheetId="45">#REF!</definedName>
    <definedName name="_A45" localSheetId="94">#REF!</definedName>
    <definedName name="_A45" localSheetId="95">#REF!</definedName>
    <definedName name="_A45" localSheetId="96">#REF!</definedName>
    <definedName name="_A45" localSheetId="97">#REF!</definedName>
    <definedName name="_A45" localSheetId="91">#REF!</definedName>
    <definedName name="_A45" localSheetId="93">#REF!</definedName>
    <definedName name="_A45" localSheetId="67">#REF!</definedName>
    <definedName name="_A45" localSheetId="75">#REF!</definedName>
    <definedName name="_A45">#REF!</definedName>
    <definedName name="_A49" localSheetId="45">#REF!</definedName>
    <definedName name="_A49" localSheetId="94">#REF!</definedName>
    <definedName name="_A49" localSheetId="95">#REF!</definedName>
    <definedName name="_A49" localSheetId="96">#REF!</definedName>
    <definedName name="_A49" localSheetId="97">#REF!</definedName>
    <definedName name="_A49" localSheetId="91">#REF!</definedName>
    <definedName name="_A49" localSheetId="93">#REF!</definedName>
    <definedName name="_A49" localSheetId="67">#REF!</definedName>
    <definedName name="_A49" localSheetId="75">#REF!</definedName>
    <definedName name="_A49">#REF!</definedName>
    <definedName name="_A66" localSheetId="45">#REF!</definedName>
    <definedName name="_A66" localSheetId="94">#REF!</definedName>
    <definedName name="_A66" localSheetId="95">#REF!</definedName>
    <definedName name="_A66" localSheetId="96">#REF!</definedName>
    <definedName name="_A66" localSheetId="97">#REF!</definedName>
    <definedName name="_A66" localSheetId="91">#REF!</definedName>
    <definedName name="_A66" localSheetId="93">#REF!</definedName>
    <definedName name="_A66" localSheetId="67">#REF!</definedName>
    <definedName name="_A66" localSheetId="75">#REF!</definedName>
    <definedName name="_A66">#REF!</definedName>
    <definedName name="_A68" localSheetId="45">#REF!</definedName>
    <definedName name="_A68" localSheetId="94">#REF!</definedName>
    <definedName name="_A68" localSheetId="95">#REF!</definedName>
    <definedName name="_A68" localSheetId="96">#REF!</definedName>
    <definedName name="_A68" localSheetId="97">#REF!</definedName>
    <definedName name="_A68" localSheetId="91">#REF!</definedName>
    <definedName name="_A68" localSheetId="93">#REF!</definedName>
    <definedName name="_A68" localSheetId="67">#REF!</definedName>
    <definedName name="_A68" localSheetId="75">#REF!</definedName>
    <definedName name="_A68">#REF!</definedName>
    <definedName name="_B15" localSheetId="45">#REF!</definedName>
    <definedName name="_B15" localSheetId="94">#REF!</definedName>
    <definedName name="_B15" localSheetId="95">#REF!</definedName>
    <definedName name="_B15" localSheetId="96">#REF!</definedName>
    <definedName name="_B15" localSheetId="97">#REF!</definedName>
    <definedName name="_B15" localSheetId="91">#REF!</definedName>
    <definedName name="_B15" localSheetId="93">#REF!</definedName>
    <definedName name="_B15" localSheetId="67">#REF!</definedName>
    <definedName name="_B15" localSheetId="75">#REF!</definedName>
    <definedName name="_B15">#REF!</definedName>
    <definedName name="_B68" localSheetId="45">#REF!</definedName>
    <definedName name="_B68" localSheetId="94">#REF!</definedName>
    <definedName name="_B68" localSheetId="95">#REF!</definedName>
    <definedName name="_B68" localSheetId="96">#REF!</definedName>
    <definedName name="_B68" localSheetId="97">#REF!</definedName>
    <definedName name="_B68" localSheetId="91">#REF!</definedName>
    <definedName name="_B68" localSheetId="93">#REF!</definedName>
    <definedName name="_B68" localSheetId="67">#REF!</definedName>
    <definedName name="_B68" localSheetId="75">#REF!</definedName>
    <definedName name="_B68">#REF!</definedName>
    <definedName name="_B78" localSheetId="45">#REF!</definedName>
    <definedName name="_B78" localSheetId="94">#REF!</definedName>
    <definedName name="_B78" localSheetId="95">#REF!</definedName>
    <definedName name="_B78" localSheetId="96">#REF!</definedName>
    <definedName name="_B78" localSheetId="97">#REF!</definedName>
    <definedName name="_B78" localSheetId="91">#REF!</definedName>
    <definedName name="_B78" localSheetId="93">#REF!</definedName>
    <definedName name="_B78" localSheetId="67">#REF!</definedName>
    <definedName name="_B78" localSheetId="75">#REF!</definedName>
    <definedName name="_B78">#REF!</definedName>
    <definedName name="_D17" localSheetId="45">#REF!</definedName>
    <definedName name="_D17" localSheetId="94">#REF!</definedName>
    <definedName name="_D17" localSheetId="95">#REF!</definedName>
    <definedName name="_D17" localSheetId="96">#REF!</definedName>
    <definedName name="_D17" localSheetId="97">#REF!</definedName>
    <definedName name="_D17" localSheetId="91">#REF!</definedName>
    <definedName name="_D17" localSheetId="93">#REF!</definedName>
    <definedName name="_D17" localSheetId="67">#REF!</definedName>
    <definedName name="_D17" localSheetId="75">#REF!</definedName>
    <definedName name="_D17">#REF!</definedName>
    <definedName name="_D18" localSheetId="45">#REF!</definedName>
    <definedName name="_D18" localSheetId="94">#REF!</definedName>
    <definedName name="_D18" localSheetId="95">#REF!</definedName>
    <definedName name="_D18" localSheetId="96">#REF!</definedName>
    <definedName name="_D18" localSheetId="97">#REF!</definedName>
    <definedName name="_D18" localSheetId="91">#REF!</definedName>
    <definedName name="_D18" localSheetId="93">#REF!</definedName>
    <definedName name="_D18" localSheetId="67">#REF!</definedName>
    <definedName name="_D18" localSheetId="75">#REF!</definedName>
    <definedName name="_D18">#REF!</definedName>
    <definedName name="_D26" localSheetId="45">#REF!</definedName>
    <definedName name="_D26" localSheetId="94">#REF!</definedName>
    <definedName name="_D26" localSheetId="95">#REF!</definedName>
    <definedName name="_D26" localSheetId="96">#REF!</definedName>
    <definedName name="_D26" localSheetId="97">#REF!</definedName>
    <definedName name="_D26" localSheetId="91">#REF!</definedName>
    <definedName name="_D26" localSheetId="93">#REF!</definedName>
    <definedName name="_D26" localSheetId="67">#REF!</definedName>
    <definedName name="_D26" localSheetId="75">#REF!</definedName>
    <definedName name="_D26">#REF!</definedName>
    <definedName name="_D29" localSheetId="45">#REF!</definedName>
    <definedName name="_D29" localSheetId="94">#REF!</definedName>
    <definedName name="_D29" localSheetId="95">#REF!</definedName>
    <definedName name="_D29" localSheetId="96">#REF!</definedName>
    <definedName name="_D29" localSheetId="97">#REF!</definedName>
    <definedName name="_D29" localSheetId="91">#REF!</definedName>
    <definedName name="_D29" localSheetId="93">#REF!</definedName>
    <definedName name="_D29" localSheetId="67">#REF!</definedName>
    <definedName name="_D29" localSheetId="75">#REF!</definedName>
    <definedName name="_D29">#REF!</definedName>
    <definedName name="_D45" localSheetId="45">#REF!</definedName>
    <definedName name="_D45" localSheetId="94">#REF!</definedName>
    <definedName name="_D45" localSheetId="95">#REF!</definedName>
    <definedName name="_D45" localSheetId="96">#REF!</definedName>
    <definedName name="_D45" localSheetId="97">#REF!</definedName>
    <definedName name="_D45" localSheetId="91">#REF!</definedName>
    <definedName name="_D45" localSheetId="93">#REF!</definedName>
    <definedName name="_D45" localSheetId="67">#REF!</definedName>
    <definedName name="_D45" localSheetId="75">#REF!</definedName>
    <definedName name="_D45">#REF!</definedName>
    <definedName name="_D49" localSheetId="45">#REF!</definedName>
    <definedName name="_D49" localSheetId="94">#REF!</definedName>
    <definedName name="_D49" localSheetId="95">#REF!</definedName>
    <definedName name="_D49" localSheetId="96">#REF!</definedName>
    <definedName name="_D49" localSheetId="97">#REF!</definedName>
    <definedName name="_D49" localSheetId="91">#REF!</definedName>
    <definedName name="_D49" localSheetId="93">#REF!</definedName>
    <definedName name="_D49" localSheetId="67">#REF!</definedName>
    <definedName name="_D49" localSheetId="75">#REF!</definedName>
    <definedName name="_D49">#REF!</definedName>
    <definedName name="_D65" localSheetId="45">#REF!</definedName>
    <definedName name="_D65" localSheetId="94">#REF!</definedName>
    <definedName name="_D65" localSheetId="95">#REF!</definedName>
    <definedName name="_D65" localSheetId="96">#REF!</definedName>
    <definedName name="_D65" localSheetId="97">#REF!</definedName>
    <definedName name="_D65" localSheetId="91">#REF!</definedName>
    <definedName name="_D65" localSheetId="93">#REF!</definedName>
    <definedName name="_D65" localSheetId="67">#REF!</definedName>
    <definedName name="_D65" localSheetId="75">#REF!</definedName>
    <definedName name="_D65">#REF!</definedName>
    <definedName name="_D66" localSheetId="45">#REF!</definedName>
    <definedName name="_D66" localSheetId="94">#REF!</definedName>
    <definedName name="_D66" localSheetId="95">#REF!</definedName>
    <definedName name="_D66" localSheetId="96">#REF!</definedName>
    <definedName name="_D66" localSheetId="97">#REF!</definedName>
    <definedName name="_D66" localSheetId="91">#REF!</definedName>
    <definedName name="_D66" localSheetId="93">#REF!</definedName>
    <definedName name="_D66" localSheetId="67">#REF!</definedName>
    <definedName name="_D66" localSheetId="75">#REF!</definedName>
    <definedName name="_D66">#REF!</definedName>
    <definedName name="_D67" localSheetId="45">#REF!</definedName>
    <definedName name="_D67" localSheetId="94">#REF!</definedName>
    <definedName name="_D67" localSheetId="95">#REF!</definedName>
    <definedName name="_D67" localSheetId="96">#REF!</definedName>
    <definedName name="_D67" localSheetId="97">#REF!</definedName>
    <definedName name="_D67" localSheetId="91">#REF!</definedName>
    <definedName name="_D67" localSheetId="93">#REF!</definedName>
    <definedName name="_D67" localSheetId="67">#REF!</definedName>
    <definedName name="_D67" localSheetId="75">#REF!</definedName>
    <definedName name="_D67">#REF!</definedName>
    <definedName name="_D68" localSheetId="45">#REF!</definedName>
    <definedName name="_D68" localSheetId="94">#REF!</definedName>
    <definedName name="_D68" localSheetId="95">#REF!</definedName>
    <definedName name="_D68" localSheetId="96">#REF!</definedName>
    <definedName name="_D68" localSheetId="97">#REF!</definedName>
    <definedName name="_D68" localSheetId="91">#REF!</definedName>
    <definedName name="_D68" localSheetId="93">#REF!</definedName>
    <definedName name="_D68" localSheetId="67">#REF!</definedName>
    <definedName name="_D68" localSheetId="75">#REF!</definedName>
    <definedName name="_D68">#REF!</definedName>
    <definedName name="_D75" localSheetId="45">#REF!</definedName>
    <definedName name="_D75" localSheetId="94">#REF!</definedName>
    <definedName name="_D75" localSheetId="95">#REF!</definedName>
    <definedName name="_D75" localSheetId="96">#REF!</definedName>
    <definedName name="_D75" localSheetId="97">#REF!</definedName>
    <definedName name="_D75" localSheetId="91">#REF!</definedName>
    <definedName name="_D75" localSheetId="93">#REF!</definedName>
    <definedName name="_D75" localSheetId="67">#REF!</definedName>
    <definedName name="_D75" localSheetId="75">#REF!</definedName>
    <definedName name="_D75">#REF!</definedName>
    <definedName name="_D76" localSheetId="45">#REF!</definedName>
    <definedName name="_D76" localSheetId="94">#REF!</definedName>
    <definedName name="_D76" localSheetId="95">#REF!</definedName>
    <definedName name="_D76" localSheetId="96">#REF!</definedName>
    <definedName name="_D76" localSheetId="97">#REF!</definedName>
    <definedName name="_D76" localSheetId="91">#REF!</definedName>
    <definedName name="_D76" localSheetId="93">#REF!</definedName>
    <definedName name="_D76" localSheetId="67">#REF!</definedName>
    <definedName name="_D76" localSheetId="75">#REF!</definedName>
    <definedName name="_D76">#REF!</definedName>
    <definedName name="_D78" localSheetId="45">#REF!</definedName>
    <definedName name="_D78" localSheetId="94">#REF!</definedName>
    <definedName name="_D78" localSheetId="95">#REF!</definedName>
    <definedName name="_D78" localSheetId="96">#REF!</definedName>
    <definedName name="_D78" localSheetId="97">#REF!</definedName>
    <definedName name="_D78" localSheetId="91">#REF!</definedName>
    <definedName name="_D78" localSheetId="93">#REF!</definedName>
    <definedName name="_D78" localSheetId="67">#REF!</definedName>
    <definedName name="_D78" localSheetId="75">#REF!</definedName>
    <definedName name="_D78">#REF!</definedName>
    <definedName name="_E14" localSheetId="45">#REF!</definedName>
    <definedName name="_E14" localSheetId="94">#REF!</definedName>
    <definedName name="_E14" localSheetId="95">#REF!</definedName>
    <definedName name="_E14" localSheetId="96">#REF!</definedName>
    <definedName name="_E14" localSheetId="97">#REF!</definedName>
    <definedName name="_E14" localSheetId="91">#REF!</definedName>
    <definedName name="_E14" localSheetId="93">#REF!</definedName>
    <definedName name="_E14" localSheetId="67">#REF!</definedName>
    <definedName name="_E14" localSheetId="75">#REF!</definedName>
    <definedName name="_E14">#REF!</definedName>
    <definedName name="_E31" localSheetId="45">#REF!</definedName>
    <definedName name="_E31" localSheetId="94">#REF!</definedName>
    <definedName name="_E31" localSheetId="95">#REF!</definedName>
    <definedName name="_E31" localSheetId="96">#REF!</definedName>
    <definedName name="_E31" localSheetId="97">#REF!</definedName>
    <definedName name="_E31" localSheetId="91">#REF!</definedName>
    <definedName name="_E31" localSheetId="93">#REF!</definedName>
    <definedName name="_E31" localSheetId="67">#REF!</definedName>
    <definedName name="_E31" localSheetId="75">#REF!</definedName>
    <definedName name="_E31">#REF!</definedName>
    <definedName name="_E32" localSheetId="45">#REF!</definedName>
    <definedName name="_E32" localSheetId="94">#REF!</definedName>
    <definedName name="_E32" localSheetId="95">#REF!</definedName>
    <definedName name="_E32" localSheetId="96">#REF!</definedName>
    <definedName name="_E32" localSheetId="97">#REF!</definedName>
    <definedName name="_E32" localSheetId="91">#REF!</definedName>
    <definedName name="_E32" localSheetId="93">#REF!</definedName>
    <definedName name="_E32" localSheetId="67">#REF!</definedName>
    <definedName name="_E32" localSheetId="75">#REF!</definedName>
    <definedName name="_E32">#REF!</definedName>
    <definedName name="_E33" localSheetId="45">#REF!</definedName>
    <definedName name="_E33" localSheetId="94">#REF!</definedName>
    <definedName name="_E33" localSheetId="95">#REF!</definedName>
    <definedName name="_E33" localSheetId="96">#REF!</definedName>
    <definedName name="_E33" localSheetId="97">#REF!</definedName>
    <definedName name="_E33" localSheetId="91">#REF!</definedName>
    <definedName name="_E33" localSheetId="93">#REF!</definedName>
    <definedName name="_E33" localSheetId="67">#REF!</definedName>
    <definedName name="_E33" localSheetId="75">#REF!</definedName>
    <definedName name="_E33">#REF!</definedName>
    <definedName name="_E34" localSheetId="45">#REF!</definedName>
    <definedName name="_E34" localSheetId="94">#REF!</definedName>
    <definedName name="_E34" localSheetId="95">#REF!</definedName>
    <definedName name="_E34" localSheetId="96">#REF!</definedName>
    <definedName name="_E34" localSheetId="97">#REF!</definedName>
    <definedName name="_E34" localSheetId="91">#REF!</definedName>
    <definedName name="_E34" localSheetId="93">#REF!</definedName>
    <definedName name="_E34" localSheetId="67">#REF!</definedName>
    <definedName name="_E34" localSheetId="75">#REF!</definedName>
    <definedName name="_E34">#REF!</definedName>
    <definedName name="_E35" localSheetId="45">#REF!</definedName>
    <definedName name="_E35" localSheetId="94">#REF!</definedName>
    <definedName name="_E35" localSheetId="95">#REF!</definedName>
    <definedName name="_E35" localSheetId="96">#REF!</definedName>
    <definedName name="_E35" localSheetId="97">#REF!</definedName>
    <definedName name="_E35" localSheetId="91">#REF!</definedName>
    <definedName name="_E35" localSheetId="93">#REF!</definedName>
    <definedName name="_E35" localSheetId="67">#REF!</definedName>
    <definedName name="_E35" localSheetId="75">#REF!</definedName>
    <definedName name="_E35">#REF!</definedName>
    <definedName name="_E37" localSheetId="45">#REF!</definedName>
    <definedName name="_E37" localSheetId="94">#REF!</definedName>
    <definedName name="_E37" localSheetId="95">#REF!</definedName>
    <definedName name="_E37" localSheetId="96">#REF!</definedName>
    <definedName name="_E37" localSheetId="97">#REF!</definedName>
    <definedName name="_E37" localSheetId="91">#REF!</definedName>
    <definedName name="_E37" localSheetId="93">#REF!</definedName>
    <definedName name="_E37" localSheetId="67">#REF!</definedName>
    <definedName name="_E37" localSheetId="75">#REF!</definedName>
    <definedName name="_E37">#REF!</definedName>
    <definedName name="_E39" localSheetId="45">#REF!</definedName>
    <definedName name="_E39" localSheetId="94">#REF!</definedName>
    <definedName name="_E39" localSheetId="95">#REF!</definedName>
    <definedName name="_E39" localSheetId="96">#REF!</definedName>
    <definedName name="_E39" localSheetId="97">#REF!</definedName>
    <definedName name="_E39" localSheetId="91">#REF!</definedName>
    <definedName name="_E39" localSheetId="93">#REF!</definedName>
    <definedName name="_E39" localSheetId="67">#REF!</definedName>
    <definedName name="_E39" localSheetId="75">#REF!</definedName>
    <definedName name="_E39">#REF!</definedName>
    <definedName name="_E44567" localSheetId="45">#REF!</definedName>
    <definedName name="_E44567" localSheetId="10">'CA FTQ'!$C$36:$C$3626</definedName>
    <definedName name="_E44567" localSheetId="94">#REF!</definedName>
    <definedName name="_E44567" localSheetId="95">#REF!</definedName>
    <definedName name="_E44567" localSheetId="96">#REF!</definedName>
    <definedName name="_E44567" localSheetId="97">#REF!</definedName>
    <definedName name="_E44567" localSheetId="91">#REF!</definedName>
    <definedName name="_E44567" localSheetId="93">#REF!</definedName>
    <definedName name="_E44567" localSheetId="67">#REF!</definedName>
    <definedName name="_E44567" localSheetId="75">#REF!</definedName>
    <definedName name="_E44567">#REF!</definedName>
    <definedName name="_E60631" localSheetId="45">#REF!</definedName>
    <definedName name="_E60631" localSheetId="10">'CA FTQ'!$G$28</definedName>
    <definedName name="_E60631" localSheetId="94">#REF!</definedName>
    <definedName name="_E60631" localSheetId="95">#REF!</definedName>
    <definedName name="_E60631" localSheetId="96">#REF!</definedName>
    <definedName name="_E60631" localSheetId="97">#REF!</definedName>
    <definedName name="_E60631" localSheetId="91">#REF!</definedName>
    <definedName name="_E60631" localSheetId="93">#REF!</definedName>
    <definedName name="_E60631" localSheetId="67">#REF!</definedName>
    <definedName name="_E60631" localSheetId="75">#REF!</definedName>
    <definedName name="_E60631">#REF!</definedName>
    <definedName name="_E63511" localSheetId="45">#REF!</definedName>
    <definedName name="_E63511" localSheetId="10">'CA FTQ'!$C$39:$C$3626</definedName>
    <definedName name="_E63511" localSheetId="94">#REF!</definedName>
    <definedName name="_E63511" localSheetId="95">#REF!</definedName>
    <definedName name="_E63511" localSheetId="96">#REF!</definedName>
    <definedName name="_E63511" localSheetId="97">#REF!</definedName>
    <definedName name="_E63511" localSheetId="91">#REF!</definedName>
    <definedName name="_E63511" localSheetId="93">#REF!</definedName>
    <definedName name="_E63511" localSheetId="67">#REF!</definedName>
    <definedName name="_E63511" localSheetId="75">#REF!</definedName>
    <definedName name="_E63511">#REF!</definedName>
    <definedName name="_E63512" localSheetId="45">#REF!</definedName>
    <definedName name="_E63512" localSheetId="10">'CA FTQ'!$C$40:$C$3626</definedName>
    <definedName name="_E63512" localSheetId="94">#REF!</definedName>
    <definedName name="_E63512" localSheetId="95">#REF!</definedName>
    <definedName name="_E63512" localSheetId="96">#REF!</definedName>
    <definedName name="_E63512" localSheetId="97">#REF!</definedName>
    <definedName name="_E63512" localSheetId="91">#REF!</definedName>
    <definedName name="_E63512" localSheetId="93">#REF!</definedName>
    <definedName name="_E63512" localSheetId="67">#REF!</definedName>
    <definedName name="_E63512" localSheetId="75">#REF!</definedName>
    <definedName name="_E63512">#REF!</definedName>
    <definedName name="_E63514" localSheetId="45">#REF!</definedName>
    <definedName name="_E63514" localSheetId="10">'CA FTQ'!$C$45:$C$3626</definedName>
    <definedName name="_E63514" localSheetId="94">#REF!</definedName>
    <definedName name="_E63514" localSheetId="95">#REF!</definedName>
    <definedName name="_E63514" localSheetId="96">#REF!</definedName>
    <definedName name="_E63514" localSheetId="97">#REF!</definedName>
    <definedName name="_E63514" localSheetId="91">#REF!</definedName>
    <definedName name="_E63514" localSheetId="93">#REF!</definedName>
    <definedName name="_E63514" localSheetId="67">#REF!</definedName>
    <definedName name="_E63514" localSheetId="75">#REF!</definedName>
    <definedName name="_E63514">#REF!</definedName>
    <definedName name="_E66116" localSheetId="45">#REF!</definedName>
    <definedName name="_E66116" localSheetId="10">'CA FTQ'!$C$45:$C$3626</definedName>
    <definedName name="_E66116" localSheetId="94">#REF!</definedName>
    <definedName name="_E66116" localSheetId="95">#REF!</definedName>
    <definedName name="_E66116" localSheetId="96">#REF!</definedName>
    <definedName name="_E66116" localSheetId="97">#REF!</definedName>
    <definedName name="_E66116" localSheetId="91">#REF!</definedName>
    <definedName name="_E66116" localSheetId="93">#REF!</definedName>
    <definedName name="_E66116" localSheetId="67">#REF!</definedName>
    <definedName name="_E66116" localSheetId="75">#REF!</definedName>
    <definedName name="_E66116">#REF!</definedName>
    <definedName name="_E68" localSheetId="45">#REF!</definedName>
    <definedName name="_E68" localSheetId="94">#REF!</definedName>
    <definedName name="_E68" localSheetId="95">#REF!</definedName>
    <definedName name="_E68" localSheetId="96">#REF!</definedName>
    <definedName name="_E68" localSheetId="97">#REF!</definedName>
    <definedName name="_E68" localSheetId="91">#REF!</definedName>
    <definedName name="_E68" localSheetId="93">#REF!</definedName>
    <definedName name="_E68" localSheetId="67">#REF!</definedName>
    <definedName name="_E68" localSheetId="75">#REF!</definedName>
    <definedName name="_E68">#REF!</definedName>
    <definedName name="_E78" localSheetId="45">#REF!</definedName>
    <definedName name="_E78" localSheetId="94">#REF!</definedName>
    <definedName name="_E78" localSheetId="95">#REF!</definedName>
    <definedName name="_E78" localSheetId="96">#REF!</definedName>
    <definedName name="_E78" localSheetId="97">#REF!</definedName>
    <definedName name="_E78" localSheetId="91">#REF!</definedName>
    <definedName name="_E78" localSheetId="93">#REF!</definedName>
    <definedName name="_E78" localSheetId="67">#REF!</definedName>
    <definedName name="_E78" localSheetId="75">#REF!</definedName>
    <definedName name="_E78">#REF!</definedName>
    <definedName name="_F40" localSheetId="45">#REF!</definedName>
    <definedName name="_F40" localSheetId="94">#REF!</definedName>
    <definedName name="_F40" localSheetId="95">#REF!</definedName>
    <definedName name="_F40" localSheetId="96">#REF!</definedName>
    <definedName name="_F40" localSheetId="97">#REF!</definedName>
    <definedName name="_F40" localSheetId="91">#REF!</definedName>
    <definedName name="_F40" localSheetId="93">#REF!</definedName>
    <definedName name="_F40" localSheetId="67">#REF!</definedName>
    <definedName name="_F40" localSheetId="75">#REF!</definedName>
    <definedName name="_F40">#REF!</definedName>
    <definedName name="_F60" localSheetId="45">#REF!</definedName>
    <definedName name="_F60" localSheetId="94">#REF!</definedName>
    <definedName name="_F60" localSheetId="95">#REF!</definedName>
    <definedName name="_F60" localSheetId="96">#REF!</definedName>
    <definedName name="_F60" localSheetId="97">#REF!</definedName>
    <definedName name="_F60" localSheetId="91">#REF!</definedName>
    <definedName name="_F60" localSheetId="93">#REF!</definedName>
    <definedName name="_F60" localSheetId="67">#REF!</definedName>
    <definedName name="_F60" localSheetId="75">#REF!</definedName>
    <definedName name="_F60">#REF!</definedName>
    <definedName name="_F601" localSheetId="45">#REF!</definedName>
    <definedName name="_F601" localSheetId="94">#REF!</definedName>
    <definedName name="_F601" localSheetId="95">#REF!</definedName>
    <definedName name="_F601" localSheetId="96">#REF!</definedName>
    <definedName name="_F601" localSheetId="97">#REF!</definedName>
    <definedName name="_F601" localSheetId="91">#REF!</definedName>
    <definedName name="_F601" localSheetId="93">#REF!</definedName>
    <definedName name="_F601" localSheetId="67">#REF!</definedName>
    <definedName name="_F601" localSheetId="75">#REF!</definedName>
    <definedName name="_F601">#REF!</definedName>
    <definedName name="_F602" localSheetId="45">#REF!</definedName>
    <definedName name="_F602" localSheetId="94">#REF!</definedName>
    <definedName name="_F602" localSheetId="95">#REF!</definedName>
    <definedName name="_F602" localSheetId="96">#REF!</definedName>
    <definedName name="_F602" localSheetId="97">#REF!</definedName>
    <definedName name="_F602" localSheetId="91">#REF!</definedName>
    <definedName name="_F602" localSheetId="93">#REF!</definedName>
    <definedName name="_F602" localSheetId="67">#REF!</definedName>
    <definedName name="_F602" localSheetId="75">#REF!</definedName>
    <definedName name="_F602">#REF!</definedName>
    <definedName name="_F603" localSheetId="45">#REF!</definedName>
    <definedName name="_F603" localSheetId="94">#REF!</definedName>
    <definedName name="_F603" localSheetId="95">#REF!</definedName>
    <definedName name="_F603" localSheetId="96">#REF!</definedName>
    <definedName name="_F603" localSheetId="97">#REF!</definedName>
    <definedName name="_F603" localSheetId="91">#REF!</definedName>
    <definedName name="_F603" localSheetId="93">#REF!</definedName>
    <definedName name="_F603" localSheetId="67">#REF!</definedName>
    <definedName name="_F603" localSheetId="75">#REF!</definedName>
    <definedName name="_F603">#REF!</definedName>
    <definedName name="_F604" localSheetId="45">#REF!</definedName>
    <definedName name="_F604" localSheetId="94">#REF!</definedName>
    <definedName name="_F604" localSheetId="95">#REF!</definedName>
    <definedName name="_F604" localSheetId="96">#REF!</definedName>
    <definedName name="_F604" localSheetId="97">#REF!</definedName>
    <definedName name="_F604" localSheetId="91">#REF!</definedName>
    <definedName name="_F604" localSheetId="93">#REF!</definedName>
    <definedName name="_F604" localSheetId="67">#REF!</definedName>
    <definedName name="_F604" localSheetId="75">#REF!</definedName>
    <definedName name="_F604">#REF!</definedName>
    <definedName name="_F605" localSheetId="45">#REF!</definedName>
    <definedName name="_F605" localSheetId="94">#REF!</definedName>
    <definedName name="_F605" localSheetId="95">#REF!</definedName>
    <definedName name="_F605" localSheetId="96">#REF!</definedName>
    <definedName name="_F605" localSheetId="97">#REF!</definedName>
    <definedName name="_F605" localSheetId="91">#REF!</definedName>
    <definedName name="_F605" localSheetId="93">#REF!</definedName>
    <definedName name="_F605" localSheetId="67">#REF!</definedName>
    <definedName name="_F605" localSheetId="75">#REF!</definedName>
    <definedName name="_F605">#REF!</definedName>
    <definedName name="_F606" localSheetId="45">#REF!</definedName>
    <definedName name="_F606" localSheetId="94">#REF!</definedName>
    <definedName name="_F606" localSheetId="95">#REF!</definedName>
    <definedName name="_F606" localSheetId="96">#REF!</definedName>
    <definedName name="_F606" localSheetId="97">#REF!</definedName>
    <definedName name="_F606" localSheetId="91">#REF!</definedName>
    <definedName name="_F606" localSheetId="93">#REF!</definedName>
    <definedName name="_F606" localSheetId="67">#REF!</definedName>
    <definedName name="_F606" localSheetId="75">#REF!</definedName>
    <definedName name="_F606">#REF!</definedName>
    <definedName name="_F607" localSheetId="45">#REF!</definedName>
    <definedName name="_F607" localSheetId="94">#REF!</definedName>
    <definedName name="_F607" localSheetId="95">#REF!</definedName>
    <definedName name="_F607" localSheetId="96">#REF!</definedName>
    <definedName name="_F607" localSheetId="97">#REF!</definedName>
    <definedName name="_F607" localSheetId="91">#REF!</definedName>
    <definedName name="_F607" localSheetId="93">#REF!</definedName>
    <definedName name="_F607" localSheetId="67">#REF!</definedName>
    <definedName name="_F607" localSheetId="75">#REF!</definedName>
    <definedName name="_F607">#REF!</definedName>
    <definedName name="_F608" localSheetId="45">#REF!</definedName>
    <definedName name="_F608" localSheetId="94">#REF!</definedName>
    <definedName name="_F608" localSheetId="95">#REF!</definedName>
    <definedName name="_F608" localSheetId="96">#REF!</definedName>
    <definedName name="_F608" localSheetId="97">#REF!</definedName>
    <definedName name="_F608" localSheetId="91">#REF!</definedName>
    <definedName name="_F608" localSheetId="93">#REF!</definedName>
    <definedName name="_F608" localSheetId="67">#REF!</definedName>
    <definedName name="_F608" localSheetId="75">#REF!</definedName>
    <definedName name="_F608">#REF!</definedName>
    <definedName name="_F609" localSheetId="45">#REF!</definedName>
    <definedName name="_F609" localSheetId="94">#REF!</definedName>
    <definedName name="_F609" localSheetId="95">#REF!</definedName>
    <definedName name="_F609" localSheetId="96">#REF!</definedName>
    <definedName name="_F609" localSheetId="97">#REF!</definedName>
    <definedName name="_F609" localSheetId="91">#REF!</definedName>
    <definedName name="_F609" localSheetId="93">#REF!</definedName>
    <definedName name="_F609" localSheetId="67">#REF!</definedName>
    <definedName name="_F609" localSheetId="75">#REF!</definedName>
    <definedName name="_F609">#REF!</definedName>
    <definedName name="_F61" localSheetId="45">#REF!</definedName>
    <definedName name="_F61" localSheetId="94">#REF!</definedName>
    <definedName name="_F61" localSheetId="95">#REF!</definedName>
    <definedName name="_F61" localSheetId="96">#REF!</definedName>
    <definedName name="_F61" localSheetId="97">#REF!</definedName>
    <definedName name="_F61" localSheetId="91">#REF!</definedName>
    <definedName name="_F61" localSheetId="93">#REF!</definedName>
    <definedName name="_F61" localSheetId="67">#REF!</definedName>
    <definedName name="_F61" localSheetId="75">#REF!</definedName>
    <definedName name="_F61">#REF!</definedName>
    <definedName name="_F62" localSheetId="45">#REF!</definedName>
    <definedName name="_F62" localSheetId="94">#REF!</definedName>
    <definedName name="_F62" localSheetId="95">#REF!</definedName>
    <definedName name="_F62" localSheetId="96">#REF!</definedName>
    <definedName name="_F62" localSheetId="97">#REF!</definedName>
    <definedName name="_F62" localSheetId="91">#REF!</definedName>
    <definedName name="_F62" localSheetId="93">#REF!</definedName>
    <definedName name="_F62" localSheetId="67">#REF!</definedName>
    <definedName name="_F62" localSheetId="75">#REF!</definedName>
    <definedName name="_F62">#REF!</definedName>
    <definedName name="_F76" localSheetId="45">#REF!</definedName>
    <definedName name="_F76" localSheetId="94">#REF!</definedName>
    <definedName name="_F76" localSheetId="95">#REF!</definedName>
    <definedName name="_F76" localSheetId="96">#REF!</definedName>
    <definedName name="_F76" localSheetId="97">#REF!</definedName>
    <definedName name="_F76" localSheetId="91">#REF!</definedName>
    <definedName name="_F76" localSheetId="93">#REF!</definedName>
    <definedName name="_F76" localSheetId="67">#REF!</definedName>
    <definedName name="_F76" localSheetId="75">#REF!</definedName>
    <definedName name="_F76">#REF!</definedName>
    <definedName name="_G41" localSheetId="45">#REF!</definedName>
    <definedName name="_G41" localSheetId="94">#REF!</definedName>
    <definedName name="_G41" localSheetId="95">#REF!</definedName>
    <definedName name="_G41" localSheetId="96">#REF!</definedName>
    <definedName name="_G41" localSheetId="97">#REF!</definedName>
    <definedName name="_G41" localSheetId="91">#REF!</definedName>
    <definedName name="_G41" localSheetId="93">#REF!</definedName>
    <definedName name="_G41" localSheetId="67">#REF!</definedName>
    <definedName name="_G41" localSheetId="75">#REF!</definedName>
    <definedName name="_G41">#REF!</definedName>
    <definedName name="_G49" localSheetId="45">#REF!</definedName>
    <definedName name="_G49" localSheetId="94">#REF!</definedName>
    <definedName name="_G49" localSheetId="95">#REF!</definedName>
    <definedName name="_G49" localSheetId="96">#REF!</definedName>
    <definedName name="_G49" localSheetId="97">#REF!</definedName>
    <definedName name="_G49" localSheetId="91">#REF!</definedName>
    <definedName name="_G49" localSheetId="93">#REF!</definedName>
    <definedName name="_G49" localSheetId="67">#REF!</definedName>
    <definedName name="_G49" localSheetId="75">#REF!</definedName>
    <definedName name="_G49">#REF!</definedName>
    <definedName name="_G66" localSheetId="45">#REF!</definedName>
    <definedName name="_G66" localSheetId="94">#REF!</definedName>
    <definedName name="_G66" localSheetId="95">#REF!</definedName>
    <definedName name="_G66" localSheetId="96">#REF!</definedName>
    <definedName name="_G66" localSheetId="97">#REF!</definedName>
    <definedName name="_G66" localSheetId="91">#REF!</definedName>
    <definedName name="_G66" localSheetId="93">#REF!</definedName>
    <definedName name="_G66" localSheetId="67">#REF!</definedName>
    <definedName name="_G66" localSheetId="75">#REF!</definedName>
    <definedName name="_G66">#REF!</definedName>
    <definedName name="_G68" localSheetId="45">#REF!</definedName>
    <definedName name="_G68" localSheetId="94">#REF!</definedName>
    <definedName name="_G68" localSheetId="95">#REF!</definedName>
    <definedName name="_G68" localSheetId="96">#REF!</definedName>
    <definedName name="_G68" localSheetId="97">#REF!</definedName>
    <definedName name="_G68" localSheetId="91">#REF!</definedName>
    <definedName name="_G68" localSheetId="93">#REF!</definedName>
    <definedName name="_G68" localSheetId="67">#REF!</definedName>
    <definedName name="_G68" localSheetId="75">#REF!</definedName>
    <definedName name="_G68">#REF!</definedName>
    <definedName name="_G70" localSheetId="45">#REF!</definedName>
    <definedName name="_G70" localSheetId="94">#REF!</definedName>
    <definedName name="_G70" localSheetId="95">#REF!</definedName>
    <definedName name="_G70" localSheetId="96">#REF!</definedName>
    <definedName name="_G70" localSheetId="97">#REF!</definedName>
    <definedName name="_G70" localSheetId="91">#REF!</definedName>
    <definedName name="_G70" localSheetId="93">#REF!</definedName>
    <definedName name="_G70" localSheetId="67">#REF!</definedName>
    <definedName name="_G70" localSheetId="75">#REF!</definedName>
    <definedName name="_G70">#REF!</definedName>
    <definedName name="_G71" localSheetId="45">#REF!</definedName>
    <definedName name="_G71" localSheetId="94">#REF!</definedName>
    <definedName name="_G71" localSheetId="95">#REF!</definedName>
    <definedName name="_G71" localSheetId="96">#REF!</definedName>
    <definedName name="_G71" localSheetId="97">#REF!</definedName>
    <definedName name="_G71" localSheetId="91">#REF!</definedName>
    <definedName name="_G71" localSheetId="93">#REF!</definedName>
    <definedName name="_G71" localSheetId="67">#REF!</definedName>
    <definedName name="_G71" localSheetId="75">#REF!</definedName>
    <definedName name="_G71">#REF!</definedName>
    <definedName name="_G78" localSheetId="45">#REF!</definedName>
    <definedName name="_G78" localSheetId="94">#REF!</definedName>
    <definedName name="_G78" localSheetId="95">#REF!</definedName>
    <definedName name="_G78" localSheetId="96">#REF!</definedName>
    <definedName name="_G78" localSheetId="97">#REF!</definedName>
    <definedName name="_G78" localSheetId="91">#REF!</definedName>
    <definedName name="_G78" localSheetId="93">#REF!</definedName>
    <definedName name="_G78" localSheetId="67">#REF!</definedName>
    <definedName name="_G78" localSheetId="75">#REF!</definedName>
    <definedName name="_G78">#REF!</definedName>
    <definedName name="_H16" localSheetId="45">#REF!</definedName>
    <definedName name="_H16" localSheetId="94">#REF!</definedName>
    <definedName name="_H16" localSheetId="95">#REF!</definedName>
    <definedName name="_H16" localSheetId="96">#REF!</definedName>
    <definedName name="_H16" localSheetId="97">#REF!</definedName>
    <definedName name="_H16" localSheetId="91">#REF!</definedName>
    <definedName name="_H16" localSheetId="93">#REF!</definedName>
    <definedName name="_H16" localSheetId="67">#REF!</definedName>
    <definedName name="_H16" localSheetId="75">#REF!</definedName>
    <definedName name="_H16">#REF!</definedName>
    <definedName name="_H27" localSheetId="45">#REF!</definedName>
    <definedName name="_H27" localSheetId="94">#REF!</definedName>
    <definedName name="_H27" localSheetId="95">#REF!</definedName>
    <definedName name="_H27" localSheetId="96">#REF!</definedName>
    <definedName name="_H27" localSheetId="97">#REF!</definedName>
    <definedName name="_H27" localSheetId="91">#REF!</definedName>
    <definedName name="_H27" localSheetId="93">#REF!</definedName>
    <definedName name="_H27" localSheetId="67">#REF!</definedName>
    <definedName name="_H27" localSheetId="75">#REF!</definedName>
    <definedName name="_H27">#REF!</definedName>
    <definedName name="_H29" localSheetId="45">#REF!</definedName>
    <definedName name="_H29" localSheetId="94">#REF!</definedName>
    <definedName name="_H29" localSheetId="95">#REF!</definedName>
    <definedName name="_H29" localSheetId="96">#REF!</definedName>
    <definedName name="_H29" localSheetId="97">#REF!</definedName>
    <definedName name="_H29" localSheetId="91">#REF!</definedName>
    <definedName name="_H29" localSheetId="93">#REF!</definedName>
    <definedName name="_H29" localSheetId="67">#REF!</definedName>
    <definedName name="_H29" localSheetId="75">#REF!</definedName>
    <definedName name="_H29">#REF!</definedName>
    <definedName name="_H42" localSheetId="45">#REF!</definedName>
    <definedName name="_H42" localSheetId="94">#REF!</definedName>
    <definedName name="_H42" localSheetId="95">#REF!</definedName>
    <definedName name="_H42" localSheetId="96">#REF!</definedName>
    <definedName name="_H42" localSheetId="97">#REF!</definedName>
    <definedName name="_H42" localSheetId="91">#REF!</definedName>
    <definedName name="_H42" localSheetId="93">#REF!</definedName>
    <definedName name="_H42" localSheetId="67">#REF!</definedName>
    <definedName name="_H42" localSheetId="75">#REF!</definedName>
    <definedName name="_H42">#REF!</definedName>
    <definedName name="_H43" localSheetId="45">#REF!</definedName>
    <definedName name="_H43" localSheetId="94">#REF!</definedName>
    <definedName name="_H43" localSheetId="95">#REF!</definedName>
    <definedName name="_H43" localSheetId="96">#REF!</definedName>
    <definedName name="_H43" localSheetId="97">#REF!</definedName>
    <definedName name="_H43" localSheetId="91">#REF!</definedName>
    <definedName name="_H43" localSheetId="93">#REF!</definedName>
    <definedName name="_H43" localSheetId="67">#REF!</definedName>
    <definedName name="_H43" localSheetId="75">#REF!</definedName>
    <definedName name="_H43">#REF!</definedName>
    <definedName name="_H64" localSheetId="45">#REF!</definedName>
    <definedName name="_H64" localSheetId="94">#REF!</definedName>
    <definedName name="_H64" localSheetId="95">#REF!</definedName>
    <definedName name="_H64" localSheetId="96">#REF!</definedName>
    <definedName name="_H64" localSheetId="97">#REF!</definedName>
    <definedName name="_H64" localSheetId="91">#REF!</definedName>
    <definedName name="_H64" localSheetId="93">#REF!</definedName>
    <definedName name="_H64" localSheetId="67">#REF!</definedName>
    <definedName name="_H64" localSheetId="75">#REF!</definedName>
    <definedName name="_H64">#REF!</definedName>
    <definedName name="_H69" localSheetId="45">#REF!</definedName>
    <definedName name="_H69" localSheetId="94">#REF!</definedName>
    <definedName name="_H69" localSheetId="95">#REF!</definedName>
    <definedName name="_H69" localSheetId="96">#REF!</definedName>
    <definedName name="_H69" localSheetId="97">#REF!</definedName>
    <definedName name="_H69" localSheetId="91">#REF!</definedName>
    <definedName name="_H69" localSheetId="93">#REF!</definedName>
    <definedName name="_H69" localSheetId="67">#REF!</definedName>
    <definedName name="_H69" localSheetId="75">#REF!</definedName>
    <definedName name="_H69">#REF!</definedName>
    <definedName name="_I44" localSheetId="45">#REF!</definedName>
    <definedName name="_I44" localSheetId="94">#REF!</definedName>
    <definedName name="_I44" localSheetId="95">#REF!</definedName>
    <definedName name="_I44" localSheetId="96">#REF!</definedName>
    <definedName name="_I44" localSheetId="97">#REF!</definedName>
    <definedName name="_I44" localSheetId="91">#REF!</definedName>
    <definedName name="_I44" localSheetId="93">#REF!</definedName>
    <definedName name="_I44" localSheetId="67">#REF!</definedName>
    <definedName name="_I44" localSheetId="75">#REF!</definedName>
    <definedName name="_I44">#REF!</definedName>
    <definedName name="_I63" localSheetId="45">#REF!</definedName>
    <definedName name="_I63" localSheetId="94">#REF!</definedName>
    <definedName name="_I63" localSheetId="95">#REF!</definedName>
    <definedName name="_I63" localSheetId="96">#REF!</definedName>
    <definedName name="_I63" localSheetId="97">#REF!</definedName>
    <definedName name="_I63" localSheetId="91">#REF!</definedName>
    <definedName name="_I63" localSheetId="93">#REF!</definedName>
    <definedName name="_I63" localSheetId="67">#REF!</definedName>
    <definedName name="_I63" localSheetId="75">#REF!</definedName>
    <definedName name="_I63">#REF!</definedName>
    <definedName name="_I66" localSheetId="45">#REF!</definedName>
    <definedName name="_I66" localSheetId="94">#REF!</definedName>
    <definedName name="_I66" localSheetId="95">#REF!</definedName>
    <definedName name="_I66" localSheetId="96">#REF!</definedName>
    <definedName name="_I66" localSheetId="97">#REF!</definedName>
    <definedName name="_I66" localSheetId="91">#REF!</definedName>
    <definedName name="_I66" localSheetId="93">#REF!</definedName>
    <definedName name="_I66" localSheetId="67">#REF!</definedName>
    <definedName name="_I66" localSheetId="75">#REF!</definedName>
    <definedName name="_I66">#REF!</definedName>
    <definedName name="_I69" localSheetId="45">#REF!</definedName>
    <definedName name="_I69" localSheetId="94">#REF!</definedName>
    <definedName name="_I69" localSheetId="95">#REF!</definedName>
    <definedName name="_I69" localSheetId="96">#REF!</definedName>
    <definedName name="_I69" localSheetId="97">#REF!</definedName>
    <definedName name="_I69" localSheetId="91">#REF!</definedName>
    <definedName name="_I69" localSheetId="93">#REF!</definedName>
    <definedName name="_I69" localSheetId="67">#REF!</definedName>
    <definedName name="_I69" localSheetId="75">#REF!</definedName>
    <definedName name="_I69">#REF!</definedName>
    <definedName name="_J46" localSheetId="45">#REF!</definedName>
    <definedName name="_J46" localSheetId="94">#REF!</definedName>
    <definedName name="_J46" localSheetId="95">#REF!</definedName>
    <definedName name="_J46" localSheetId="96">#REF!</definedName>
    <definedName name="_J46" localSheetId="97">#REF!</definedName>
    <definedName name="_J46" localSheetId="91">#REF!</definedName>
    <definedName name="_J46" localSheetId="93">#REF!</definedName>
    <definedName name="_J46" localSheetId="67">#REF!</definedName>
    <definedName name="_J46" localSheetId="75">#REF!</definedName>
    <definedName name="_J46">#REF!</definedName>
    <definedName name="_J47" localSheetId="45">#REF!</definedName>
    <definedName name="_J47" localSheetId="94">#REF!</definedName>
    <definedName name="_J47" localSheetId="95">#REF!</definedName>
    <definedName name="_J47" localSheetId="96">#REF!</definedName>
    <definedName name="_J47" localSheetId="97">#REF!</definedName>
    <definedName name="_J47" localSheetId="91">#REF!</definedName>
    <definedName name="_J47" localSheetId="93">#REF!</definedName>
    <definedName name="_J47" localSheetId="67">#REF!</definedName>
    <definedName name="_J47" localSheetId="75">#REF!</definedName>
    <definedName name="_J47">#REF!</definedName>
    <definedName name="_J48" localSheetId="45">#REF!</definedName>
    <definedName name="_J48" localSheetId="94">#REF!</definedName>
    <definedName name="_J48" localSheetId="95">#REF!</definedName>
    <definedName name="_J48" localSheetId="96">#REF!</definedName>
    <definedName name="_J48" localSheetId="97">#REF!</definedName>
    <definedName name="_J48" localSheetId="91">#REF!</definedName>
    <definedName name="_J48" localSheetId="93">#REF!</definedName>
    <definedName name="_J48" localSheetId="67">#REF!</definedName>
    <definedName name="_J48" localSheetId="75">#REF!</definedName>
    <definedName name="_J48">#REF!</definedName>
    <definedName name="_J49" localSheetId="45">#REF!</definedName>
    <definedName name="_J49" localSheetId="94">#REF!</definedName>
    <definedName name="_J49" localSheetId="95">#REF!</definedName>
    <definedName name="_J49" localSheetId="96">#REF!</definedName>
    <definedName name="_J49" localSheetId="97">#REF!</definedName>
    <definedName name="_J49" localSheetId="91">#REF!</definedName>
    <definedName name="_J49" localSheetId="93">#REF!</definedName>
    <definedName name="_J49" localSheetId="67">#REF!</definedName>
    <definedName name="_J49" localSheetId="75">#REF!</definedName>
    <definedName name="_J49">#REF!</definedName>
    <definedName name="_J65" localSheetId="45">#REF!</definedName>
    <definedName name="_J65" localSheetId="94">#REF!</definedName>
    <definedName name="_J65" localSheetId="95">#REF!</definedName>
    <definedName name="_J65" localSheetId="96">#REF!</definedName>
    <definedName name="_J65" localSheetId="97">#REF!</definedName>
    <definedName name="_J65" localSheetId="91">#REF!</definedName>
    <definedName name="_J65" localSheetId="93">#REF!</definedName>
    <definedName name="_J65" localSheetId="67">#REF!</definedName>
    <definedName name="_J65" localSheetId="75">#REF!</definedName>
    <definedName name="_J65">#REF!</definedName>
    <definedName name="_J68" localSheetId="45">#REF!</definedName>
    <definedName name="_J68" localSheetId="94">#REF!</definedName>
    <definedName name="_J68" localSheetId="95">#REF!</definedName>
    <definedName name="_J68" localSheetId="96">#REF!</definedName>
    <definedName name="_J68" localSheetId="97">#REF!</definedName>
    <definedName name="_J68" localSheetId="91">#REF!</definedName>
    <definedName name="_J68" localSheetId="93">#REF!</definedName>
    <definedName name="_J68" localSheetId="67">#REF!</definedName>
    <definedName name="_J68" localSheetId="75">#REF!</definedName>
    <definedName name="_J68">#REF!</definedName>
    <definedName name="_J73" localSheetId="45">#REF!</definedName>
    <definedName name="_J73" localSheetId="94">#REF!</definedName>
    <definedName name="_J73" localSheetId="95">#REF!</definedName>
    <definedName name="_J73" localSheetId="96">#REF!</definedName>
    <definedName name="_J73" localSheetId="97">#REF!</definedName>
    <definedName name="_J73" localSheetId="91">#REF!</definedName>
    <definedName name="_J73" localSheetId="93">#REF!</definedName>
    <definedName name="_J73" localSheetId="67">#REF!</definedName>
    <definedName name="_J73" localSheetId="75">#REF!</definedName>
    <definedName name="_J73">#REF!</definedName>
    <definedName name="_J74" localSheetId="45">#REF!</definedName>
    <definedName name="_J74" localSheetId="94">#REF!</definedName>
    <definedName name="_J74" localSheetId="95">#REF!</definedName>
    <definedName name="_J74" localSheetId="96">#REF!</definedName>
    <definedName name="_J74" localSheetId="97">#REF!</definedName>
    <definedName name="_J74" localSheetId="91">#REF!</definedName>
    <definedName name="_J74" localSheetId="93">#REF!</definedName>
    <definedName name="_J74" localSheetId="67">#REF!</definedName>
    <definedName name="_J74" localSheetId="75">#REF!</definedName>
    <definedName name="_J74">#REF!</definedName>
    <definedName name="_J75" localSheetId="45">#REF!</definedName>
    <definedName name="_J75" localSheetId="94">#REF!</definedName>
    <definedName name="_J75" localSheetId="95">#REF!</definedName>
    <definedName name="_J75" localSheetId="96">#REF!</definedName>
    <definedName name="_J75" localSheetId="97">#REF!</definedName>
    <definedName name="_J75" localSheetId="91">#REF!</definedName>
    <definedName name="_J75" localSheetId="93">#REF!</definedName>
    <definedName name="_J75" localSheetId="67">#REF!</definedName>
    <definedName name="_J75" localSheetId="75">#REF!</definedName>
    <definedName name="_J75">#REF!</definedName>
    <definedName name="_J76" localSheetId="45">#REF!</definedName>
    <definedName name="_J76" localSheetId="94">#REF!</definedName>
    <definedName name="_J76" localSheetId="95">#REF!</definedName>
    <definedName name="_J76" localSheetId="96">#REF!</definedName>
    <definedName name="_J76" localSheetId="97">#REF!</definedName>
    <definedName name="_J76" localSheetId="91">#REF!</definedName>
    <definedName name="_J76" localSheetId="93">#REF!</definedName>
    <definedName name="_J76" localSheetId="67">#REF!</definedName>
    <definedName name="_J76" localSheetId="75">#REF!</definedName>
    <definedName name="_J76">#REF!</definedName>
    <definedName name="_J79" localSheetId="45">#REF!</definedName>
    <definedName name="_J79" localSheetId="94">#REF!</definedName>
    <definedName name="_J79" localSheetId="95">#REF!</definedName>
    <definedName name="_J79" localSheetId="96">#REF!</definedName>
    <definedName name="_J79" localSheetId="97">#REF!</definedName>
    <definedName name="_J79" localSheetId="91">#REF!</definedName>
    <definedName name="_J79" localSheetId="93">#REF!</definedName>
    <definedName name="_J79" localSheetId="67">#REF!</definedName>
    <definedName name="_J79" localSheetId="75">#REF!</definedName>
    <definedName name="_J79">#REF!</definedName>
    <definedName name="_K46" localSheetId="45">#REF!</definedName>
    <definedName name="_K46" localSheetId="94">#REF!</definedName>
    <definedName name="_K46" localSheetId="95">#REF!</definedName>
    <definedName name="_K46" localSheetId="96">#REF!</definedName>
    <definedName name="_K46" localSheetId="97">#REF!</definedName>
    <definedName name="_K46" localSheetId="91">#REF!</definedName>
    <definedName name="_K46" localSheetId="93">#REF!</definedName>
    <definedName name="_K46" localSheetId="67">#REF!</definedName>
    <definedName name="_K46" localSheetId="75">#REF!</definedName>
    <definedName name="_K46">#REF!</definedName>
    <definedName name="_K49" localSheetId="45">#REF!</definedName>
    <definedName name="_K49" localSheetId="94">#REF!</definedName>
    <definedName name="_K49" localSheetId="95">#REF!</definedName>
    <definedName name="_K49" localSheetId="96">#REF!</definedName>
    <definedName name="_K49" localSheetId="97">#REF!</definedName>
    <definedName name="_K49" localSheetId="91">#REF!</definedName>
    <definedName name="_K49" localSheetId="93">#REF!</definedName>
    <definedName name="_K49" localSheetId="67">#REF!</definedName>
    <definedName name="_K49" localSheetId="75">#REF!</definedName>
    <definedName name="_K49">#REF!</definedName>
    <definedName name="_K50" localSheetId="45">#REF!</definedName>
    <definedName name="_K50" localSheetId="94">#REF!</definedName>
    <definedName name="_K50" localSheetId="95">#REF!</definedName>
    <definedName name="_K50" localSheetId="96">#REF!</definedName>
    <definedName name="_K50" localSheetId="97">#REF!</definedName>
    <definedName name="_K50" localSheetId="91">#REF!</definedName>
    <definedName name="_K50" localSheetId="93">#REF!</definedName>
    <definedName name="_K50" localSheetId="67">#REF!</definedName>
    <definedName name="_K50" localSheetId="75">#REF!</definedName>
    <definedName name="_K50">#REF!</definedName>
    <definedName name="_K51" localSheetId="45">#REF!</definedName>
    <definedName name="_K51" localSheetId="94">#REF!</definedName>
    <definedName name="_K51" localSheetId="95">#REF!</definedName>
    <definedName name="_K51" localSheetId="96">#REF!</definedName>
    <definedName name="_K51" localSheetId="97">#REF!</definedName>
    <definedName name="_K51" localSheetId="91">#REF!</definedName>
    <definedName name="_K51" localSheetId="93">#REF!</definedName>
    <definedName name="_K51" localSheetId="67">#REF!</definedName>
    <definedName name="_K51" localSheetId="75">#REF!</definedName>
    <definedName name="_K51">#REF!</definedName>
    <definedName name="_K53" localSheetId="45">#REF!</definedName>
    <definedName name="_K53" localSheetId="94">#REF!</definedName>
    <definedName name="_K53" localSheetId="95">#REF!</definedName>
    <definedName name="_K53" localSheetId="96">#REF!</definedName>
    <definedName name="_K53" localSheetId="97">#REF!</definedName>
    <definedName name="_K53" localSheetId="91">#REF!</definedName>
    <definedName name="_K53" localSheetId="93">#REF!</definedName>
    <definedName name="_K53" localSheetId="67">#REF!</definedName>
    <definedName name="_K53" localSheetId="75">#REF!</definedName>
    <definedName name="_K53">#REF!</definedName>
    <definedName name="_K54" localSheetId="45">#REF!</definedName>
    <definedName name="_K54" localSheetId="94">#REF!</definedName>
    <definedName name="_K54" localSheetId="95">#REF!</definedName>
    <definedName name="_K54" localSheetId="96">#REF!</definedName>
    <definedName name="_K54" localSheetId="97">#REF!</definedName>
    <definedName name="_K54" localSheetId="91">#REF!</definedName>
    <definedName name="_K54" localSheetId="93">#REF!</definedName>
    <definedName name="_K54" localSheetId="67">#REF!</definedName>
    <definedName name="_K54" localSheetId="75">#REF!</definedName>
    <definedName name="_K54">#REF!</definedName>
    <definedName name="_K58" localSheetId="45">#REF!</definedName>
    <definedName name="_K58" localSheetId="94">#REF!</definedName>
    <definedName name="_K58" localSheetId="95">#REF!</definedName>
    <definedName name="_K58" localSheetId="96">#REF!</definedName>
    <definedName name="_K58" localSheetId="97">#REF!</definedName>
    <definedName name="_K58" localSheetId="91">#REF!</definedName>
    <definedName name="_K58" localSheetId="93">#REF!</definedName>
    <definedName name="_K58" localSheetId="67">#REF!</definedName>
    <definedName name="_K58" localSheetId="75">#REF!</definedName>
    <definedName name="_K58">#REF!</definedName>
    <definedName name="_K59" localSheetId="45">#REF!</definedName>
    <definedName name="_K59" localSheetId="94">#REF!</definedName>
    <definedName name="_K59" localSheetId="95">#REF!</definedName>
    <definedName name="_K59" localSheetId="96">#REF!</definedName>
    <definedName name="_K59" localSheetId="97">#REF!</definedName>
    <definedName name="_K59" localSheetId="91">#REF!</definedName>
    <definedName name="_K59" localSheetId="93">#REF!</definedName>
    <definedName name="_K59" localSheetId="67">#REF!</definedName>
    <definedName name="_K59" localSheetId="75">#REF!</definedName>
    <definedName name="_K59">#REF!</definedName>
    <definedName name="_K66" localSheetId="45">#REF!</definedName>
    <definedName name="_K66" localSheetId="94">#REF!</definedName>
    <definedName name="_K66" localSheetId="95">#REF!</definedName>
    <definedName name="_K66" localSheetId="96">#REF!</definedName>
    <definedName name="_K66" localSheetId="97">#REF!</definedName>
    <definedName name="_K66" localSheetId="91">#REF!</definedName>
    <definedName name="_K66" localSheetId="93">#REF!</definedName>
    <definedName name="_K66" localSheetId="67">#REF!</definedName>
    <definedName name="_K66" localSheetId="75">#REF!</definedName>
    <definedName name="_K66">#REF!</definedName>
    <definedName name="_K68" localSheetId="45">#REF!</definedName>
    <definedName name="_K68" localSheetId="94">#REF!</definedName>
    <definedName name="_K68" localSheetId="95">#REF!</definedName>
    <definedName name="_K68" localSheetId="96">#REF!</definedName>
    <definedName name="_K68" localSheetId="97">#REF!</definedName>
    <definedName name="_K68" localSheetId="91">#REF!</definedName>
    <definedName name="_K68" localSheetId="93">#REF!</definedName>
    <definedName name="_K68" localSheetId="67">#REF!</definedName>
    <definedName name="_K68" localSheetId="75">#REF!</definedName>
    <definedName name="_K68">#REF!</definedName>
    <definedName name="_K76" localSheetId="45">#REF!</definedName>
    <definedName name="_K76" localSheetId="94">#REF!</definedName>
    <definedName name="_K76" localSheetId="95">#REF!</definedName>
    <definedName name="_K76" localSheetId="96">#REF!</definedName>
    <definedName name="_K76" localSheetId="97">#REF!</definedName>
    <definedName name="_K76" localSheetId="91">#REF!</definedName>
    <definedName name="_K76" localSheetId="93">#REF!</definedName>
    <definedName name="_K76" localSheetId="67">#REF!</definedName>
    <definedName name="_K76" localSheetId="75">#REF!</definedName>
    <definedName name="_K76">#REF!</definedName>
    <definedName name="_K78" localSheetId="45">#REF!</definedName>
    <definedName name="_K78" localSheetId="94">#REF!</definedName>
    <definedName name="_K78" localSheetId="95">#REF!</definedName>
    <definedName name="_K78" localSheetId="96">#REF!</definedName>
    <definedName name="_K78" localSheetId="97">#REF!</definedName>
    <definedName name="_K78" localSheetId="91">#REF!</definedName>
    <definedName name="_K78" localSheetId="93">#REF!</definedName>
    <definedName name="_K78" localSheetId="67">#REF!</definedName>
    <definedName name="_K78" localSheetId="75">#REF!</definedName>
    <definedName name="_K78">#REF!</definedName>
    <definedName name="_R" localSheetId="45">#REF!</definedName>
    <definedName name="_R" localSheetId="75">#REF!</definedName>
    <definedName name="_R">#REF!</definedName>
    <definedName name="_Y67" localSheetId="45">#REF!</definedName>
    <definedName name="_Y67" localSheetId="94">#REF!</definedName>
    <definedName name="_Y67" localSheetId="95">#REF!</definedName>
    <definedName name="_Y67" localSheetId="96">#REF!</definedName>
    <definedName name="_Y67" localSheetId="97">#REF!</definedName>
    <definedName name="_Y67" localSheetId="91">#REF!</definedName>
    <definedName name="_Y67" localSheetId="93">#REF!</definedName>
    <definedName name="_Y67" localSheetId="67">#REF!</definedName>
    <definedName name="_Y67" localSheetId="75">#REF!</definedName>
    <definedName name="_Y67">#REF!</definedName>
    <definedName name="_Y68" localSheetId="45">#REF!</definedName>
    <definedName name="_Y68" localSheetId="94">#REF!</definedName>
    <definedName name="_Y68" localSheetId="95">#REF!</definedName>
    <definedName name="_Y68" localSheetId="96">#REF!</definedName>
    <definedName name="_Y68" localSheetId="97">#REF!</definedName>
    <definedName name="_Y68" localSheetId="91">#REF!</definedName>
    <definedName name="_Y68" localSheetId="93">#REF!</definedName>
    <definedName name="_Y68" localSheetId="67">#REF!</definedName>
    <definedName name="_Y68" localSheetId="75">#REF!</definedName>
    <definedName name="_Y68">#REF!</definedName>
    <definedName name="_Y77" localSheetId="45">#REF!</definedName>
    <definedName name="_Y77" localSheetId="94">#REF!</definedName>
    <definedName name="_Y77" localSheetId="95">#REF!</definedName>
    <definedName name="_Y77" localSheetId="96">#REF!</definedName>
    <definedName name="_Y77" localSheetId="97">#REF!</definedName>
    <definedName name="_Y77" localSheetId="91">#REF!</definedName>
    <definedName name="_Y77" localSheetId="93">#REF!</definedName>
    <definedName name="_Y77" localSheetId="67">#REF!</definedName>
    <definedName name="_Y77" localSheetId="75">#REF!</definedName>
    <definedName name="_Y77">#REF!</definedName>
    <definedName name="_Y78" localSheetId="45">#REF!</definedName>
    <definedName name="_Y78" localSheetId="94">#REF!</definedName>
    <definedName name="_Y78" localSheetId="95">#REF!</definedName>
    <definedName name="_Y78" localSheetId="96">#REF!</definedName>
    <definedName name="_Y78" localSheetId="97">#REF!</definedName>
    <definedName name="_Y78" localSheetId="91">#REF!</definedName>
    <definedName name="_Y78" localSheetId="93">#REF!</definedName>
    <definedName name="_Y78" localSheetId="67">#REF!</definedName>
    <definedName name="_Y78" localSheetId="75">#REF!</definedName>
    <definedName name="_Y78">#REF!</definedName>
    <definedName name="_Z10" localSheetId="45">#REF!</definedName>
    <definedName name="_Z10" localSheetId="94">#REF!</definedName>
    <definedName name="_Z10" localSheetId="95">#REF!</definedName>
    <definedName name="_Z10" localSheetId="96">#REF!</definedName>
    <definedName name="_Z10" localSheetId="97">#REF!</definedName>
    <definedName name="_Z10" localSheetId="91">#REF!</definedName>
    <definedName name="_Z10" localSheetId="93">#REF!</definedName>
    <definedName name="_Z10" localSheetId="67">#REF!</definedName>
    <definedName name="_Z10" localSheetId="75">#REF!</definedName>
    <definedName name="_Z10">#REF!</definedName>
    <definedName name="_Z13" localSheetId="45">#REF!</definedName>
    <definedName name="_Z13" localSheetId="94">#REF!</definedName>
    <definedName name="_Z13" localSheetId="95">#REF!</definedName>
    <definedName name="_Z13" localSheetId="96">#REF!</definedName>
    <definedName name="_Z13" localSheetId="97">#REF!</definedName>
    <definedName name="_Z13" localSheetId="91">#REF!</definedName>
    <definedName name="_Z13" localSheetId="93">#REF!</definedName>
    <definedName name="_Z13" localSheetId="67">#REF!</definedName>
    <definedName name="_Z13" localSheetId="75">#REF!</definedName>
    <definedName name="_Z13">#REF!</definedName>
    <definedName name="_Z14" localSheetId="45">#REF!</definedName>
    <definedName name="_Z14" localSheetId="94">#REF!</definedName>
    <definedName name="_Z14" localSheetId="95">#REF!</definedName>
    <definedName name="_Z14" localSheetId="96">#REF!</definedName>
    <definedName name="_Z14" localSheetId="97">#REF!</definedName>
    <definedName name="_Z14" localSheetId="91">#REF!</definedName>
    <definedName name="_Z14" localSheetId="93">#REF!</definedName>
    <definedName name="_Z14" localSheetId="67">#REF!</definedName>
    <definedName name="_Z14" localSheetId="75">#REF!</definedName>
    <definedName name="_Z14">#REF!</definedName>
    <definedName name="_Z20" localSheetId="45">#REF!</definedName>
    <definedName name="_Z20" localSheetId="94">#REF!</definedName>
    <definedName name="_Z20" localSheetId="95">#REF!</definedName>
    <definedName name="_Z20" localSheetId="96">#REF!</definedName>
    <definedName name="_Z20" localSheetId="97">#REF!</definedName>
    <definedName name="_Z20" localSheetId="91">#REF!</definedName>
    <definedName name="_Z20" localSheetId="93">#REF!</definedName>
    <definedName name="_Z20" localSheetId="67">#REF!</definedName>
    <definedName name="_Z20" localSheetId="75">#REF!</definedName>
    <definedName name="_Z20">#REF!</definedName>
    <definedName name="_Z21" localSheetId="45">#REF!</definedName>
    <definedName name="_Z21" localSheetId="94">#REF!</definedName>
    <definedName name="_Z21" localSheetId="95">#REF!</definedName>
    <definedName name="_Z21" localSheetId="96">#REF!</definedName>
    <definedName name="_Z21" localSheetId="97">#REF!</definedName>
    <definedName name="_Z21" localSheetId="91">#REF!</definedName>
    <definedName name="_Z21" localSheetId="93">#REF!</definedName>
    <definedName name="_Z21" localSheetId="67">#REF!</definedName>
    <definedName name="_Z21" localSheetId="75">#REF!</definedName>
    <definedName name="_Z21">#REF!</definedName>
    <definedName name="_Z23" localSheetId="45">#REF!</definedName>
    <definedName name="_Z23" localSheetId="94">#REF!</definedName>
    <definedName name="_Z23" localSheetId="95">#REF!</definedName>
    <definedName name="_Z23" localSheetId="96">#REF!</definedName>
    <definedName name="_Z23" localSheetId="97">#REF!</definedName>
    <definedName name="_Z23" localSheetId="91">#REF!</definedName>
    <definedName name="_Z23" localSheetId="93">#REF!</definedName>
    <definedName name="_Z23" localSheetId="67">#REF!</definedName>
    <definedName name="_Z23" localSheetId="75">#REF!</definedName>
    <definedName name="_Z23">#REF!</definedName>
    <definedName name="_Z27" localSheetId="45">#REF!</definedName>
    <definedName name="_Z27" localSheetId="94">#REF!</definedName>
    <definedName name="_Z27" localSheetId="95">#REF!</definedName>
    <definedName name="_Z27" localSheetId="96">#REF!</definedName>
    <definedName name="_Z27" localSheetId="97">#REF!</definedName>
    <definedName name="_Z27" localSheetId="91">#REF!</definedName>
    <definedName name="_Z27" localSheetId="93">#REF!</definedName>
    <definedName name="_Z27" localSheetId="67">#REF!</definedName>
    <definedName name="_Z27" localSheetId="75">#REF!</definedName>
    <definedName name="_Z27">#REF!</definedName>
    <definedName name="_Z28" localSheetId="45">#REF!</definedName>
    <definedName name="_Z28" localSheetId="94">#REF!</definedName>
    <definedName name="_Z28" localSheetId="95">#REF!</definedName>
    <definedName name="_Z28" localSheetId="96">#REF!</definedName>
    <definedName name="_Z28" localSheetId="97">#REF!</definedName>
    <definedName name="_Z28" localSheetId="91">#REF!</definedName>
    <definedName name="_Z28" localSheetId="93">#REF!</definedName>
    <definedName name="_Z28" localSheetId="67">#REF!</definedName>
    <definedName name="_Z28" localSheetId="75">#REF!</definedName>
    <definedName name="_Z28">#REF!</definedName>
    <definedName name="_Z29" localSheetId="45">#REF!</definedName>
    <definedName name="_Z29" localSheetId="94">#REF!</definedName>
    <definedName name="_Z29" localSheetId="95">#REF!</definedName>
    <definedName name="_Z29" localSheetId="96">#REF!</definedName>
    <definedName name="_Z29" localSheetId="97">#REF!</definedName>
    <definedName name="_Z29" localSheetId="91">#REF!</definedName>
    <definedName name="_Z29" localSheetId="93">#REF!</definedName>
    <definedName name="_Z29" localSheetId="67">#REF!</definedName>
    <definedName name="_Z29" localSheetId="75">#REF!</definedName>
    <definedName name="_Z29">#REF!</definedName>
    <definedName name="_Z40" localSheetId="45">#REF!</definedName>
    <definedName name="_Z40" localSheetId="94">#REF!</definedName>
    <definedName name="_Z40" localSheetId="95">#REF!</definedName>
    <definedName name="_Z40" localSheetId="96">#REF!</definedName>
    <definedName name="_Z40" localSheetId="97">#REF!</definedName>
    <definedName name="_Z40" localSheetId="91">#REF!</definedName>
    <definedName name="_Z40" localSheetId="93">#REF!</definedName>
    <definedName name="_Z40" localSheetId="67">#REF!</definedName>
    <definedName name="_Z40" localSheetId="75">#REF!</definedName>
    <definedName name="_Z40">#REF!</definedName>
    <definedName name="_Z46" localSheetId="45">#REF!</definedName>
    <definedName name="_Z46" localSheetId="94">#REF!</definedName>
    <definedName name="_Z46" localSheetId="95">#REF!</definedName>
    <definedName name="_Z46" localSheetId="96">#REF!</definedName>
    <definedName name="_Z46" localSheetId="97">#REF!</definedName>
    <definedName name="_Z46" localSheetId="91">#REF!</definedName>
    <definedName name="_Z46" localSheetId="93">#REF!</definedName>
    <definedName name="_Z46" localSheetId="67">#REF!</definedName>
    <definedName name="_Z46" localSheetId="75">#REF!</definedName>
    <definedName name="_Z46">#REF!</definedName>
    <definedName name="_Z49" localSheetId="45">#REF!</definedName>
    <definedName name="_Z49" localSheetId="94">#REF!</definedName>
    <definedName name="_Z49" localSheetId="95">#REF!</definedName>
    <definedName name="_Z49" localSheetId="96">#REF!</definedName>
    <definedName name="_Z49" localSheetId="97">#REF!</definedName>
    <definedName name="_Z49" localSheetId="91">#REF!</definedName>
    <definedName name="_Z49" localSheetId="93">#REF!</definedName>
    <definedName name="_Z49" localSheetId="67">#REF!</definedName>
    <definedName name="_Z49" localSheetId="75">#REF!</definedName>
    <definedName name="_Z49">#REF!</definedName>
    <definedName name="_Z67" localSheetId="45">#REF!</definedName>
    <definedName name="_Z67" localSheetId="94">#REF!</definedName>
    <definedName name="_Z67" localSheetId="95">#REF!</definedName>
    <definedName name="_Z67" localSheetId="96">#REF!</definedName>
    <definedName name="_Z67" localSheetId="97">#REF!</definedName>
    <definedName name="_Z67" localSheetId="91">#REF!</definedName>
    <definedName name="_Z67" localSheetId="93">#REF!</definedName>
    <definedName name="_Z67" localSheetId="67">#REF!</definedName>
    <definedName name="_Z67" localSheetId="75">#REF!</definedName>
    <definedName name="_Z67">#REF!</definedName>
    <definedName name="_Z68" localSheetId="45">#REF!</definedName>
    <definedName name="_Z68" localSheetId="94">#REF!</definedName>
    <definedName name="_Z68" localSheetId="95">#REF!</definedName>
    <definedName name="_Z68" localSheetId="96">#REF!</definedName>
    <definedName name="_Z68" localSheetId="97">#REF!</definedName>
    <definedName name="_Z68" localSheetId="91">#REF!</definedName>
    <definedName name="_Z68" localSheetId="93">#REF!</definedName>
    <definedName name="_Z68" localSheetId="67">#REF!</definedName>
    <definedName name="_Z68" localSheetId="75">#REF!</definedName>
    <definedName name="_Z68">#REF!</definedName>
    <definedName name="_Z72" localSheetId="45">#REF!</definedName>
    <definedName name="_Z72" localSheetId="94">#REF!</definedName>
    <definedName name="_Z72" localSheetId="95">#REF!</definedName>
    <definedName name="_Z72" localSheetId="96">#REF!</definedName>
    <definedName name="_Z72" localSheetId="97">#REF!</definedName>
    <definedName name="_Z72" localSheetId="91">#REF!</definedName>
    <definedName name="_Z72" localSheetId="93">#REF!</definedName>
    <definedName name="_Z72" localSheetId="67">#REF!</definedName>
    <definedName name="_Z72" localSheetId="75">#REF!</definedName>
    <definedName name="_Z72">#REF!</definedName>
    <definedName name="_Z76" localSheetId="45">#REF!</definedName>
    <definedName name="_Z76" localSheetId="94">#REF!</definedName>
    <definedName name="_Z76" localSheetId="95">#REF!</definedName>
    <definedName name="_Z76" localSheetId="96">#REF!</definedName>
    <definedName name="_Z76" localSheetId="97">#REF!</definedName>
    <definedName name="_Z76" localSheetId="91">#REF!</definedName>
    <definedName name="_Z76" localSheetId="93">#REF!</definedName>
    <definedName name="_Z76" localSheetId="67">#REF!</definedName>
    <definedName name="_Z76" localSheetId="75">#REF!</definedName>
    <definedName name="_Z76">#REF!</definedName>
    <definedName name="_Z77" localSheetId="45">#REF!</definedName>
    <definedName name="_Z77" localSheetId="94">#REF!</definedName>
    <definedName name="_Z77" localSheetId="95">#REF!</definedName>
    <definedName name="_Z77" localSheetId="96">#REF!</definedName>
    <definedName name="_Z77" localSheetId="97">#REF!</definedName>
    <definedName name="_Z77" localSheetId="91">#REF!</definedName>
    <definedName name="_Z77" localSheetId="93">#REF!</definedName>
    <definedName name="_Z77" localSheetId="67">#REF!</definedName>
    <definedName name="_Z77" localSheetId="75">#REF!</definedName>
    <definedName name="_Z77">#REF!</definedName>
    <definedName name="_Z78" localSheetId="45">#REF!</definedName>
    <definedName name="_Z78" localSheetId="94">#REF!</definedName>
    <definedName name="_Z78" localSheetId="95">#REF!</definedName>
    <definedName name="_Z78" localSheetId="96">#REF!</definedName>
    <definedName name="_Z78" localSheetId="97">#REF!</definedName>
    <definedName name="_Z78" localSheetId="91">#REF!</definedName>
    <definedName name="_Z78" localSheetId="93">#REF!</definedName>
    <definedName name="_Z78" localSheetId="67">#REF!</definedName>
    <definedName name="_Z78" localSheetId="75">#REF!</definedName>
    <definedName name="_Z78">#REF!</definedName>
    <definedName name="AAA" localSheetId="61">#REF!</definedName>
    <definedName name="AAA" localSheetId="45">#REF!</definedName>
    <definedName name="AAA" localSheetId="53">#REF!</definedName>
    <definedName name="AAA" localSheetId="38">#REF!</definedName>
    <definedName name="AAA" localSheetId="75">#REF!</definedName>
    <definedName name="AAA" localSheetId="66">#REF!</definedName>
    <definedName name="AAA" localSheetId="57">#REF!</definedName>
    <definedName name="AAA" localSheetId="77">#REF!</definedName>
    <definedName name="AAA">#REF!</definedName>
    <definedName name="AC" localSheetId="61">#REF!</definedName>
    <definedName name="AC" localSheetId="45">#REF!</definedName>
    <definedName name="AC" localSheetId="53">#REF!</definedName>
    <definedName name="AC" localSheetId="38">#REF!</definedName>
    <definedName name="AC" localSheetId="75">#REF!</definedName>
    <definedName name="AC" localSheetId="66">#REF!</definedName>
    <definedName name="AC" localSheetId="57">#REF!</definedName>
    <definedName name="AC" localSheetId="77">#REF!</definedName>
    <definedName name="AC">#REF!</definedName>
    <definedName name="AD" localSheetId="61">#REF!</definedName>
    <definedName name="AD" localSheetId="45">#REF!</definedName>
    <definedName name="AD" localSheetId="53">#REF!</definedName>
    <definedName name="AD" localSheetId="38">#REF!</definedName>
    <definedName name="AD" localSheetId="75">#REF!</definedName>
    <definedName name="AD" localSheetId="66">#REF!</definedName>
    <definedName name="AD" localSheetId="57">#REF!</definedName>
    <definedName name="AD" localSheetId="77">#REF!</definedName>
    <definedName name="AD">#REF!</definedName>
    <definedName name="ADCEDAGE" localSheetId="11">[1]Q!#REF!</definedName>
    <definedName name="ADCEDAGE" localSheetId="61">[2]Q!#REF!</definedName>
    <definedName name="ADCEDAGE" localSheetId="46">[3]Q!#REF!</definedName>
    <definedName name="ADCEDAGE" localSheetId="45">[1]Q!#REF!</definedName>
    <definedName name="ADCEDAGE" localSheetId="41">[4]Q!#REF!</definedName>
    <definedName name="ADCEDAGE" localSheetId="54">[4]Q!#REF!</definedName>
    <definedName name="ADCEDAGE" localSheetId="24">[1]Q!#REF!</definedName>
    <definedName name="ADCEDAGE" localSheetId="35">[1]Q!#REF!</definedName>
    <definedName name="ADCEDAGE" localSheetId="10">[5]Q!#REF!</definedName>
    <definedName name="ADCEDAGE" localSheetId="79">[1]Q!#REF!</definedName>
    <definedName name="ADCEDAGE" localSheetId="72">[1]Q!#REF!</definedName>
    <definedName name="ADCEDAGE" localSheetId="59">[6]Q!#REF!</definedName>
    <definedName name="ADCEDAGE" localSheetId="42">[1]Q!#REF!</definedName>
    <definedName name="ADCEDAGE" localSheetId="76">[1]Q!#REF!</definedName>
    <definedName name="ADCEDAGE" localSheetId="47">[1]Q!#REF!</definedName>
    <definedName name="ADCEDAGE" localSheetId="49">[1]Q!#REF!</definedName>
    <definedName name="ADCEDAGE" localSheetId="55">[1]Q!#REF!</definedName>
    <definedName name="ADCEDAGE" localSheetId="53">[2]Q!#REF!</definedName>
    <definedName name="ADCEDAGE" localSheetId="37">[1]Q!#REF!</definedName>
    <definedName name="ADCEDAGE" localSheetId="38">[2]Q!#REF!</definedName>
    <definedName name="ADCEDAGE" localSheetId="60">[1]Q!#REF!</definedName>
    <definedName name="ADCEDAGE" localSheetId="5">[7]Q!#REF!</definedName>
    <definedName name="ADCEDAGE" localSheetId="6">[4]Q!#REF!</definedName>
    <definedName name="ADCEDAGE" localSheetId="63">[1]Q!#REF!</definedName>
    <definedName name="ADCEDAGE" localSheetId="71">[1]Q!#REF!</definedName>
    <definedName name="ADCEDAGE" localSheetId="94">[8]Q!#REF!</definedName>
    <definedName name="ADCEDAGE" localSheetId="95">[8]Q!#REF!</definedName>
    <definedName name="ADCEDAGE" localSheetId="96">[8]Q!#REF!</definedName>
    <definedName name="ADCEDAGE" localSheetId="97">[8]Q!#REF!</definedName>
    <definedName name="ADCEDAGE" localSheetId="91">[9]Q!#REF!</definedName>
    <definedName name="ADCEDAGE" localSheetId="93">[8]Q!#REF!</definedName>
    <definedName name="ADCEDAGE" localSheetId="67">#REF!</definedName>
    <definedName name="ADCEDAGE" localSheetId="75">#REF!</definedName>
    <definedName name="ADCEDAGE" localSheetId="82">[1]Q!#REF!</definedName>
    <definedName name="ADCEDAGE" localSheetId="83">[10]Q!#REF!</definedName>
    <definedName name="ADCEDAGE" localSheetId="86">[1]Q!#REF!</definedName>
    <definedName name="ADCEDAGE" localSheetId="70">[11]Q!#REF!</definedName>
    <definedName name="ADCEDAGE" localSheetId="8">Q!#REF!</definedName>
    <definedName name="ADCEDAGE" localSheetId="65">[1]Q!#REF!</definedName>
    <definedName name="ADCEDAGE" localSheetId="66">[12]Q!#REF!</definedName>
    <definedName name="ADCEDAGE" localSheetId="81">[1]Q!#REF!</definedName>
    <definedName name="ADCEDAGE" localSheetId="57">[2]Q!#REF!</definedName>
    <definedName name="ADCEDAGE" localSheetId="43">[13]Q!#REF!</definedName>
    <definedName name="ADCEDAGE" localSheetId="73">[1]Q!#REF!</definedName>
    <definedName name="ADCEDAGE" localSheetId="74">[14]Q!#REF!</definedName>
    <definedName name="ADCEDAGE" localSheetId="77">[15]Q!#REF!</definedName>
    <definedName name="ADCEDAGE">Q!#REF!</definedName>
    <definedName name="ADCODPOST" localSheetId="61">[2]Q!#REF!</definedName>
    <definedName name="ADCODPOST" localSheetId="46">[3]Q!#REF!</definedName>
    <definedName name="ADCODPOST" localSheetId="45">Q!#REF!</definedName>
    <definedName name="ADCODPOST" localSheetId="41">[4]Q!#REF!</definedName>
    <definedName name="ADCODPOST" localSheetId="54">[4]Q!#REF!</definedName>
    <definedName name="ADCODPOST" localSheetId="10">[16]Q!#REF!</definedName>
    <definedName name="ADCODPOST" localSheetId="59">[6]Q!#REF!</definedName>
    <definedName name="ADCODPOST" localSheetId="53">[2]Q!#REF!</definedName>
    <definedName name="ADCODPOST" localSheetId="38">[2]Q!#REF!</definedName>
    <definedName name="ADCODPOST" localSheetId="1">GA!#REF!</definedName>
    <definedName name="ADCODPOST" localSheetId="2">'GA1'!#REF!</definedName>
    <definedName name="ADCODPOST" localSheetId="3">'GA2'!#REF!</definedName>
    <definedName name="ADCODPOST" localSheetId="4">'GA3'!#REF!</definedName>
    <definedName name="ADCODPOST" localSheetId="5">[7]Q!#REF!</definedName>
    <definedName name="ADCODPOST" localSheetId="6">[4]Q!#REF!</definedName>
    <definedName name="ADCODPOST" localSheetId="9">'GA7'!#REF!</definedName>
    <definedName name="ADCODPOST" localSheetId="94">[8]Q!#REF!</definedName>
    <definedName name="ADCODPOST" localSheetId="95">[8]Q!#REF!</definedName>
    <definedName name="ADCODPOST" localSheetId="96">[8]Q!#REF!</definedName>
    <definedName name="ADCODPOST" localSheetId="97">[8]Q!#REF!</definedName>
    <definedName name="ADCODPOST" localSheetId="91">[9]Q!#REF!</definedName>
    <definedName name="ADCODPOST" localSheetId="93">[8]Q!#REF!</definedName>
    <definedName name="ADCODPOST" localSheetId="67">#REF!</definedName>
    <definedName name="ADCODPOST" localSheetId="75">#REF!</definedName>
    <definedName name="ADCODPOST" localSheetId="83">[10]Q!#REF!</definedName>
    <definedName name="ADCODPOST" localSheetId="70">[11]Q!#REF!</definedName>
    <definedName name="ADCODPOST" localSheetId="7">'Plan de mission'!#REF!</definedName>
    <definedName name="ADCODPOST" localSheetId="8">'planification des travaux'!#REF!</definedName>
    <definedName name="ADCODPOST" localSheetId="66">[2]Q!#REF!</definedName>
    <definedName name="ADCODPOST" localSheetId="57">[2]Q!#REF!</definedName>
    <definedName name="ADCODPOST" localSheetId="43">[13]Q!#REF!</definedName>
    <definedName name="ADCODPOST" localSheetId="74">#REF!</definedName>
    <definedName name="ADCODPOST" localSheetId="77">[15]Q!#REF!</definedName>
    <definedName name="ADCODPOST">Q!#REF!</definedName>
    <definedName name="ADRUE" localSheetId="61">[2]Q!#REF!</definedName>
    <definedName name="ADRUE" localSheetId="46">[3]Q!#REF!</definedName>
    <definedName name="ADRUE" localSheetId="45">Q!#REF!</definedName>
    <definedName name="ADRUE" localSheetId="41">[4]Q!#REF!</definedName>
    <definedName name="ADRUE" localSheetId="54">[4]Q!#REF!</definedName>
    <definedName name="ADRUE" localSheetId="10">[16]Q!#REF!</definedName>
    <definedName name="ADRUE" localSheetId="59">[6]Q!#REF!</definedName>
    <definedName name="ADRUE" localSheetId="53">[2]Q!#REF!</definedName>
    <definedName name="ADRUE" localSheetId="38">[2]Q!#REF!</definedName>
    <definedName name="ADRUE" localSheetId="1">GA!#REF!</definedName>
    <definedName name="ADRUE" localSheetId="2">'GA1'!#REF!</definedName>
    <definedName name="ADRUE" localSheetId="3">'GA2'!#REF!</definedName>
    <definedName name="ADRUE" localSheetId="4">'GA3'!#REF!</definedName>
    <definedName name="ADRUE" localSheetId="5">[7]Q!#REF!</definedName>
    <definedName name="ADRUE" localSheetId="6">[4]Q!#REF!</definedName>
    <definedName name="ADRUE" localSheetId="9">'GA7'!#REF!</definedName>
    <definedName name="ADRUE" localSheetId="94">[8]Q!#REF!</definedName>
    <definedName name="ADRUE" localSheetId="95">[8]Q!#REF!</definedName>
    <definedName name="ADRUE" localSheetId="96">[8]Q!#REF!</definedName>
    <definedName name="ADRUE" localSheetId="97">[8]Q!#REF!</definedName>
    <definedName name="ADRUE" localSheetId="91">[9]Q!#REF!</definedName>
    <definedName name="ADRUE" localSheetId="93">[8]Q!#REF!</definedName>
    <definedName name="ADRUE" localSheetId="67">#REF!</definedName>
    <definedName name="ADRUE" localSheetId="75">#REF!</definedName>
    <definedName name="ADRUE" localSheetId="83">[10]Q!#REF!</definedName>
    <definedName name="ADRUE" localSheetId="70">[11]Q!#REF!</definedName>
    <definedName name="ADRUE" localSheetId="7">'Plan de mission'!#REF!</definedName>
    <definedName name="ADRUE" localSheetId="8">'planification des travaux'!#REF!</definedName>
    <definedName name="ADRUE" localSheetId="66">[2]Q!#REF!</definedName>
    <definedName name="ADRUE" localSheetId="57">[2]Q!#REF!</definedName>
    <definedName name="ADRUE" localSheetId="43">[13]Q!#REF!</definedName>
    <definedName name="ADRUE" localSheetId="74">#REF!</definedName>
    <definedName name="ADRUE" localSheetId="77">[15]Q!#REF!</definedName>
    <definedName name="ADRUE">Q!#REF!</definedName>
    <definedName name="ADVILLE" localSheetId="61">[2]Q!#REF!</definedName>
    <definedName name="ADVILLE" localSheetId="46">[3]Q!#REF!</definedName>
    <definedName name="ADVILLE" localSheetId="45">Q!#REF!</definedName>
    <definedName name="ADVILLE" localSheetId="41">[4]Q!#REF!</definedName>
    <definedName name="ADVILLE" localSheetId="54">[4]Q!#REF!</definedName>
    <definedName name="ADVILLE" localSheetId="10">[16]Q!#REF!</definedName>
    <definedName name="ADVILLE" localSheetId="59">[6]Q!#REF!</definedName>
    <definedName name="ADVILLE" localSheetId="53">[2]Q!#REF!</definedName>
    <definedName name="ADVILLE" localSheetId="38">[2]Q!#REF!</definedName>
    <definedName name="ADVILLE" localSheetId="1">GA!#REF!</definedName>
    <definedName name="ADVILLE" localSheetId="2">'GA1'!#REF!</definedName>
    <definedName name="ADVILLE" localSheetId="3">'GA2'!#REF!</definedName>
    <definedName name="ADVILLE" localSheetId="4">'GA3'!#REF!</definedName>
    <definedName name="ADVILLE" localSheetId="5">[7]Q!#REF!</definedName>
    <definedName name="ADVILLE" localSheetId="6">[4]Q!#REF!</definedName>
    <definedName name="ADVILLE" localSheetId="9">'GA7'!#REF!</definedName>
    <definedName name="ADVILLE" localSheetId="94">[8]Q!#REF!</definedName>
    <definedName name="ADVILLE" localSheetId="95">[8]Q!#REF!</definedName>
    <definedName name="ADVILLE" localSheetId="96">[8]Q!#REF!</definedName>
    <definedName name="ADVILLE" localSheetId="97">[8]Q!#REF!</definedName>
    <definedName name="ADVILLE" localSheetId="91">[9]Q!#REF!</definedName>
    <definedName name="ADVILLE" localSheetId="93">[8]Q!#REF!</definedName>
    <definedName name="ADVILLE" localSheetId="67">#REF!</definedName>
    <definedName name="ADVILLE" localSheetId="75">#REF!</definedName>
    <definedName name="ADVILLE" localSheetId="83">[10]Q!#REF!</definedName>
    <definedName name="ADVILLE" localSheetId="70">[11]Q!#REF!</definedName>
    <definedName name="ADVILLE" localSheetId="7">'Plan de mission'!#REF!</definedName>
    <definedName name="ADVILLE" localSheetId="8">'planification des travaux'!#REF!</definedName>
    <definedName name="ADVILLE" localSheetId="66">[2]Q!#REF!</definedName>
    <definedName name="ADVILLE" localSheetId="57">[2]Q!#REF!</definedName>
    <definedName name="ADVILLE" localSheetId="43">[13]Q!#REF!</definedName>
    <definedName name="ADVILLE" localSheetId="74">#REF!</definedName>
    <definedName name="ADVILLE" localSheetId="77">[15]Q!#REF!</definedName>
    <definedName name="ADVILLE">Q!#REF!</definedName>
    <definedName name="AF" localSheetId="61">#REF!</definedName>
    <definedName name="AF" localSheetId="45">#REF!</definedName>
    <definedName name="AF" localSheetId="10">#REF!</definedName>
    <definedName name="AF" localSheetId="59">#REF!</definedName>
    <definedName name="AF" localSheetId="53">#REF!</definedName>
    <definedName name="AF" localSheetId="38">#REF!</definedName>
    <definedName name="AF" localSheetId="6">#REF!</definedName>
    <definedName name="AF" localSheetId="75">#REF!</definedName>
    <definedName name="AF" localSheetId="66">#REF!</definedName>
    <definedName name="AF" localSheetId="57">#REF!</definedName>
    <definedName name="AF" localSheetId="77">#REF!</definedName>
    <definedName name="AF">#REF!</definedName>
    <definedName name="AKKKF" localSheetId="61">#REF!</definedName>
    <definedName name="AKKKF" localSheetId="45">#REF!</definedName>
    <definedName name="AKKKF" localSheetId="53">#REF!</definedName>
    <definedName name="AKKKF" localSheetId="38">#REF!</definedName>
    <definedName name="AKKKF" localSheetId="75">#REF!</definedName>
    <definedName name="AKKKF" localSheetId="66">#REF!</definedName>
    <definedName name="AKKKF" localSheetId="57">#REF!</definedName>
    <definedName name="AKKKF" localSheetId="77">#REF!</definedName>
    <definedName name="AKKKF">#REF!</definedName>
    <definedName name="AM" localSheetId="61">#REF!</definedName>
    <definedName name="AM" localSheetId="45">#REF!</definedName>
    <definedName name="AM" localSheetId="53">#REF!</definedName>
    <definedName name="AM" localSheetId="38">#REF!</definedName>
    <definedName name="AM" localSheetId="75">#REF!</definedName>
    <definedName name="AM" localSheetId="66">#REF!</definedName>
    <definedName name="AM" localSheetId="57">#REF!</definedName>
    <definedName name="AM" localSheetId="77">#REF!</definedName>
    <definedName name="AM">#REF!</definedName>
    <definedName name="APE" localSheetId="11">[1]Q!#REF!</definedName>
    <definedName name="APE" localSheetId="61">[2]Q!#REF!</definedName>
    <definedName name="APE" localSheetId="46">[3]Q!#REF!</definedName>
    <definedName name="APE" localSheetId="45">[1]Q!#REF!</definedName>
    <definedName name="APE" localSheetId="41">[4]Q!#REF!</definedName>
    <definedName name="APE" localSheetId="54">[4]Q!#REF!</definedName>
    <definedName name="APE" localSheetId="24">[1]Q!#REF!</definedName>
    <definedName name="APE" localSheetId="35">[1]Q!#REF!</definedName>
    <definedName name="APE" localSheetId="10">[5]Q!#REF!</definedName>
    <definedName name="APE" localSheetId="79">[1]Q!#REF!</definedName>
    <definedName name="APE" localSheetId="72">[1]Q!#REF!</definedName>
    <definedName name="APE" localSheetId="59">[6]Q!#REF!</definedName>
    <definedName name="APE" localSheetId="42">[1]Q!#REF!</definedName>
    <definedName name="APE" localSheetId="76">[1]Q!#REF!</definedName>
    <definedName name="APE" localSheetId="47">[1]Q!#REF!</definedName>
    <definedName name="APE" localSheetId="49">[1]Q!#REF!</definedName>
    <definedName name="APE" localSheetId="55">[1]Q!#REF!</definedName>
    <definedName name="APE" localSheetId="53">[2]Q!#REF!</definedName>
    <definedName name="APE" localSheetId="37">[1]Q!#REF!</definedName>
    <definedName name="APE" localSheetId="38">[2]Q!#REF!</definedName>
    <definedName name="APE" localSheetId="60">[1]Q!#REF!</definedName>
    <definedName name="APE" localSheetId="5">[7]Q!#REF!</definedName>
    <definedName name="APE" localSheetId="6">[4]Q!#REF!</definedName>
    <definedName name="APE" localSheetId="63">[1]Q!#REF!</definedName>
    <definedName name="APE" localSheetId="71">[1]Q!#REF!</definedName>
    <definedName name="APE" localSheetId="94">[8]Q!#REF!</definedName>
    <definedName name="APE" localSheetId="95">[8]Q!#REF!</definedName>
    <definedName name="APE" localSheetId="96">[8]Q!#REF!</definedName>
    <definedName name="APE" localSheetId="97">[8]Q!#REF!</definedName>
    <definedName name="APE" localSheetId="91">[9]Q!#REF!</definedName>
    <definedName name="APE" localSheetId="93">[8]Q!#REF!</definedName>
    <definedName name="APE" localSheetId="67">#REF!</definedName>
    <definedName name="APE" localSheetId="75">#REF!</definedName>
    <definedName name="APE" localSheetId="82">[1]Q!#REF!</definedName>
    <definedName name="APE" localSheetId="83">[10]Q!#REF!</definedName>
    <definedName name="APE" localSheetId="86">[1]Q!#REF!</definedName>
    <definedName name="APE" localSheetId="70">[11]Q!#REF!</definedName>
    <definedName name="APE" localSheetId="8">Q!#REF!</definedName>
    <definedName name="APE" localSheetId="65">[1]Q!#REF!</definedName>
    <definedName name="APE" localSheetId="66">[12]Q!#REF!</definedName>
    <definedName name="APE" localSheetId="81">[1]Q!#REF!</definedName>
    <definedName name="APE" localSheetId="57">[2]Q!#REF!</definedName>
    <definedName name="APE" localSheetId="43">[13]Q!#REF!</definedName>
    <definedName name="APE" localSheetId="73">[1]Q!#REF!</definedName>
    <definedName name="APE" localSheetId="74">[14]Q!#REF!</definedName>
    <definedName name="APE" localSheetId="77">[15]Q!#REF!</definedName>
    <definedName name="APE">Q!#REF!</definedName>
    <definedName name="AQ" localSheetId="61">#REF!</definedName>
    <definedName name="AQ" localSheetId="45">#REF!</definedName>
    <definedName name="AQ" localSheetId="10">#REF!</definedName>
    <definedName name="AQ" localSheetId="59">#REF!</definedName>
    <definedName name="AQ" localSheetId="53">#REF!</definedName>
    <definedName name="AQ" localSheetId="38">#REF!</definedName>
    <definedName name="AQ" localSheetId="6">#REF!</definedName>
    <definedName name="AQ" localSheetId="75">#REF!</definedName>
    <definedName name="AQ" localSheetId="66">#REF!</definedName>
    <definedName name="AQ" localSheetId="57">#REF!</definedName>
    <definedName name="AQ" localSheetId="77">#REF!</definedName>
    <definedName name="AQ">#REF!</definedName>
    <definedName name="AS" localSheetId="61">#REF!</definedName>
    <definedName name="AS" localSheetId="45">#REF!</definedName>
    <definedName name="AS" localSheetId="53">#REF!</definedName>
    <definedName name="AS" localSheetId="38">#REF!</definedName>
    <definedName name="AS" localSheetId="75">#REF!</definedName>
    <definedName name="AS" localSheetId="66">#REF!</definedName>
    <definedName name="AS" localSheetId="57">#REF!</definedName>
    <definedName name="AS" localSheetId="77">#REF!</definedName>
    <definedName name="AS">#REF!</definedName>
    <definedName name="AZ" localSheetId="61">#REF!</definedName>
    <definedName name="AZ" localSheetId="45">#REF!</definedName>
    <definedName name="AZ" localSheetId="53">#REF!</definedName>
    <definedName name="AZ" localSheetId="38">#REF!</definedName>
    <definedName name="AZ" localSheetId="75">#REF!</definedName>
    <definedName name="AZ" localSheetId="66">#REF!</definedName>
    <definedName name="AZ" localSheetId="57">#REF!</definedName>
    <definedName name="AZ" localSheetId="77">#REF!</definedName>
    <definedName name="AZ">#REF!</definedName>
    <definedName name="AZE" localSheetId="61">#REF!</definedName>
    <definedName name="AZE" localSheetId="45">#REF!</definedName>
    <definedName name="AZE" localSheetId="53">#REF!</definedName>
    <definedName name="AZE" localSheetId="38">#REF!</definedName>
    <definedName name="AZE" localSheetId="75">#REF!</definedName>
    <definedName name="AZE" localSheetId="66">#REF!</definedName>
    <definedName name="AZE" localSheetId="57">#REF!</definedName>
    <definedName name="AZE" localSheetId="77">#REF!</definedName>
    <definedName name="AZE">#REF!</definedName>
    <definedName name="BANDEAU" localSheetId="61">#REF!</definedName>
    <definedName name="BANDEAU" localSheetId="45">#REF!</definedName>
    <definedName name="BANDEAU" localSheetId="53">#REF!</definedName>
    <definedName name="BANDEAU" localSheetId="38">#REF!</definedName>
    <definedName name="BANDEAU" localSheetId="94">#REF!</definedName>
    <definedName name="BANDEAU" localSheetId="95">#REF!</definedName>
    <definedName name="BANDEAU" localSheetId="96">#REF!</definedName>
    <definedName name="BANDEAU" localSheetId="97">#REF!</definedName>
    <definedName name="BANDEAU" localSheetId="91">#REF!</definedName>
    <definedName name="BANDEAU" localSheetId="93">#REF!</definedName>
    <definedName name="BANDEAU" localSheetId="67">#REF!</definedName>
    <definedName name="BANDEAU" localSheetId="75">#REF!</definedName>
    <definedName name="BANDEAU" localSheetId="66">#REF!</definedName>
    <definedName name="BANDEAU" localSheetId="57">#REF!</definedName>
    <definedName name="BANDEAU" localSheetId="77">#REF!</definedName>
    <definedName name="BANDEAU">#REF!</definedName>
    <definedName name="BIG" localSheetId="61">#REF!</definedName>
    <definedName name="BIG" localSheetId="45">#REF!</definedName>
    <definedName name="BIG" localSheetId="53">#REF!</definedName>
    <definedName name="BIG" localSheetId="38">#REF!</definedName>
    <definedName name="BIG" localSheetId="66">#REF!</definedName>
    <definedName name="BIG" localSheetId="57">#REF!</definedName>
    <definedName name="BIG" localSheetId="77">#REF!</definedName>
    <definedName name="BIG">#REF!</definedName>
    <definedName name="CENTHUIT" localSheetId="61">#REF!</definedName>
    <definedName name="CENTHUIT" localSheetId="45">#REF!</definedName>
    <definedName name="CENTHUIT" localSheetId="10">'CA FTQ'!$C$10:$C$3626</definedName>
    <definedName name="CENTHUIT" localSheetId="53">#REF!</definedName>
    <definedName name="CENTHUIT" localSheetId="38">#REF!</definedName>
    <definedName name="CENTHUIT" localSheetId="94">#REF!</definedName>
    <definedName name="CENTHUIT" localSheetId="95">#REF!</definedName>
    <definedName name="CENTHUIT" localSheetId="96">#REF!</definedName>
    <definedName name="CENTHUIT" localSheetId="97">#REF!</definedName>
    <definedName name="CENTHUIT" localSheetId="91">#REF!</definedName>
    <definedName name="CENTHUIT" localSheetId="93">#REF!</definedName>
    <definedName name="CENTHUIT" localSheetId="67">#REF!</definedName>
    <definedName name="CENTHUIT" localSheetId="75">#REF!</definedName>
    <definedName name="CENTHUIT" localSheetId="66">#REF!</definedName>
    <definedName name="CENTHUIT" localSheetId="57">#REF!</definedName>
    <definedName name="CENTHUIT" localSheetId="77">#REF!</definedName>
    <definedName name="CENTHUIT">#REF!</definedName>
    <definedName name="CENTHUITCINQ" localSheetId="61">#REF!</definedName>
    <definedName name="CENTHUITCINQ" localSheetId="45">#REF!</definedName>
    <definedName name="CENTHUITCINQ" localSheetId="10">'CA FTQ'!$C$11:$C$3626</definedName>
    <definedName name="CENTHUITCINQ" localSheetId="53">#REF!</definedName>
    <definedName name="CENTHUITCINQ" localSheetId="38">#REF!</definedName>
    <definedName name="CENTHUITCINQ" localSheetId="94">#REF!</definedName>
    <definedName name="CENTHUITCINQ" localSheetId="95">#REF!</definedName>
    <definedName name="CENTHUITCINQ" localSheetId="96">#REF!</definedName>
    <definedName name="CENTHUITCINQ" localSheetId="97">#REF!</definedName>
    <definedName name="CENTHUITCINQ" localSheetId="91">#REF!</definedName>
    <definedName name="CENTHUITCINQ" localSheetId="93">#REF!</definedName>
    <definedName name="CENTHUITCINQ" localSheetId="67">#REF!</definedName>
    <definedName name="CENTHUITCINQ" localSheetId="75">#REF!</definedName>
    <definedName name="CENTHUITCINQ" localSheetId="66">#REF!</definedName>
    <definedName name="CENTHUITCINQ" localSheetId="57">#REF!</definedName>
    <definedName name="CENTHUITCINQ" localSheetId="77">#REF!</definedName>
    <definedName name="CENTHUITCINQ">#REF!</definedName>
    <definedName name="CENTQUARANTCINQ" localSheetId="61">#REF!</definedName>
    <definedName name="CENTQUARANTCINQ" localSheetId="45">#REF!</definedName>
    <definedName name="CENTQUARANTCINQ" localSheetId="10">'CA FTQ'!$C$12:$C$3626</definedName>
    <definedName name="CENTQUARANTCINQ" localSheetId="53">#REF!</definedName>
    <definedName name="CENTQUARANTCINQ" localSheetId="38">#REF!</definedName>
    <definedName name="CENTQUARANTCINQ" localSheetId="94">#REF!</definedName>
    <definedName name="CENTQUARANTCINQ" localSheetId="95">#REF!</definedName>
    <definedName name="CENTQUARANTCINQ" localSheetId="96">#REF!</definedName>
    <definedName name="CENTQUARANTCINQ" localSheetId="97">#REF!</definedName>
    <definedName name="CENTQUARANTCINQ" localSheetId="91">#REF!</definedName>
    <definedName name="CENTQUARANTCINQ" localSheetId="93">#REF!</definedName>
    <definedName name="CENTQUARANTCINQ" localSheetId="67">#REF!</definedName>
    <definedName name="CENTQUARANTCINQ" localSheetId="75">#REF!</definedName>
    <definedName name="CENTQUARANTCINQ" localSheetId="66">#REF!</definedName>
    <definedName name="CENTQUARANTCINQ" localSheetId="57">#REF!</definedName>
    <definedName name="CENTQUARANTCINQ" localSheetId="77">#REF!</definedName>
    <definedName name="CENTQUARANTCINQ">#REF!</definedName>
    <definedName name="CENTRENTETUN" localSheetId="61">#REF!</definedName>
    <definedName name="CENTRENTETUN" localSheetId="45">#REF!</definedName>
    <definedName name="CENTRENTETUN" localSheetId="10">'CA FTQ'!$G$10</definedName>
    <definedName name="CENTRENTETUN" localSheetId="53">#REF!</definedName>
    <definedName name="CENTRENTETUN" localSheetId="38">#REF!</definedName>
    <definedName name="CENTRENTETUN" localSheetId="94">#REF!</definedName>
    <definedName name="CENTRENTETUN" localSheetId="95">#REF!</definedName>
    <definedName name="CENTRENTETUN" localSheetId="96">#REF!</definedName>
    <definedName name="CENTRENTETUN" localSheetId="97">#REF!</definedName>
    <definedName name="CENTRENTETUN" localSheetId="91">#REF!</definedName>
    <definedName name="CENTRENTETUN" localSheetId="93">#REF!</definedName>
    <definedName name="CENTRENTETUN" localSheetId="67">#REF!</definedName>
    <definedName name="CENTRENTETUN" localSheetId="75">#REF!</definedName>
    <definedName name="CENTRENTETUN" localSheetId="66">#REF!</definedName>
    <definedName name="CENTRENTETUN" localSheetId="57">#REF!</definedName>
    <definedName name="CENTRENTETUN" localSheetId="77">#REF!</definedName>
    <definedName name="CENTRENTETUN">#REF!</definedName>
    <definedName name="CENTSOIXANTESIX" localSheetId="61">#REF!</definedName>
    <definedName name="CENTSOIXANTESIX" localSheetId="45">#REF!</definedName>
    <definedName name="CENTSOIXANTESIX" localSheetId="10">'CA FTQ'!$C$11:$C$3626</definedName>
    <definedName name="CENTSOIXANTESIX" localSheetId="53">#REF!</definedName>
    <definedName name="CENTSOIXANTESIX" localSheetId="38">#REF!</definedName>
    <definedName name="CENTSOIXANTESIX" localSheetId="94">#REF!</definedName>
    <definedName name="CENTSOIXANTESIX" localSheetId="95">#REF!</definedName>
    <definedName name="CENTSOIXANTESIX" localSheetId="96">#REF!</definedName>
    <definedName name="CENTSOIXANTESIX" localSheetId="97">#REF!</definedName>
    <definedName name="CENTSOIXANTESIX" localSheetId="91">#REF!</definedName>
    <definedName name="CENTSOIXANTESIX" localSheetId="93">#REF!</definedName>
    <definedName name="CENTSOIXANTESIX" localSheetId="67">#REF!</definedName>
    <definedName name="CENTSOIXANTESIX" localSheetId="75">#REF!</definedName>
    <definedName name="CENTSOIXANTESIX" localSheetId="66">#REF!</definedName>
    <definedName name="CENTSOIXANTESIX" localSheetId="57">#REF!</definedName>
    <definedName name="CENTSOIXANTESIX" localSheetId="77">#REF!</definedName>
    <definedName name="CENTSOIXANTESIX">#REF!</definedName>
    <definedName name="CENTSOIXANTNEUF" localSheetId="61">#REF!</definedName>
    <definedName name="CENTSOIXANTNEUF" localSheetId="45">#REF!</definedName>
    <definedName name="CENTSOIXANTNEUF" localSheetId="10">'CA FTQ'!$C$12:$C$3626</definedName>
    <definedName name="CENTSOIXANTNEUF" localSheetId="53">#REF!</definedName>
    <definedName name="CENTSOIXANTNEUF" localSheetId="38">#REF!</definedName>
    <definedName name="CENTSOIXANTNEUF" localSheetId="94">#REF!</definedName>
    <definedName name="CENTSOIXANTNEUF" localSheetId="95">#REF!</definedName>
    <definedName name="CENTSOIXANTNEUF" localSheetId="96">#REF!</definedName>
    <definedName name="CENTSOIXANTNEUF" localSheetId="97">#REF!</definedName>
    <definedName name="CENTSOIXANTNEUF" localSheetId="91">#REF!</definedName>
    <definedName name="CENTSOIXANTNEUF" localSheetId="93">#REF!</definedName>
    <definedName name="CENTSOIXANTNEUF" localSheetId="67">#REF!</definedName>
    <definedName name="CENTSOIXANTNEUF" localSheetId="75">#REF!</definedName>
    <definedName name="CENTSOIXANTNEUF" localSheetId="66">#REF!</definedName>
    <definedName name="CENTSOIXANTNEUF" localSheetId="57">#REF!</definedName>
    <definedName name="CENTSOIXANTNEUF" localSheetId="77">#REF!</definedName>
    <definedName name="CENTSOIXANTNEUF">#REF!</definedName>
    <definedName name="CINQUANTE" localSheetId="61">#REF!</definedName>
    <definedName name="CINQUANTE" localSheetId="45">#REF!</definedName>
    <definedName name="CINQUANTE" localSheetId="10">'CA FTQ'!$G$23</definedName>
    <definedName name="CINQUANTE" localSheetId="53">#REF!</definedName>
    <definedName name="CINQUANTE" localSheetId="38">#REF!</definedName>
    <definedName name="CINQUANTE" localSheetId="94">#REF!</definedName>
    <definedName name="CINQUANTE" localSheetId="95">#REF!</definedName>
    <definedName name="CINQUANTE" localSheetId="96">#REF!</definedName>
    <definedName name="CINQUANTE" localSheetId="97">#REF!</definedName>
    <definedName name="CINQUANTE" localSheetId="91">#REF!</definedName>
    <definedName name="CINQUANTE" localSheetId="93">#REF!</definedName>
    <definedName name="CINQUANTE" localSheetId="67">#REF!</definedName>
    <definedName name="CINQUANTE" localSheetId="75">#REF!</definedName>
    <definedName name="CINQUANTE" localSheetId="66">#REF!</definedName>
    <definedName name="CINQUANTE" localSheetId="57">#REF!</definedName>
    <definedName name="CINQUANTE" localSheetId="77">#REF!</definedName>
    <definedName name="CINQUANTE">#REF!</definedName>
    <definedName name="CINQUANTEHUIT" localSheetId="61">#REF!</definedName>
    <definedName name="CINQUANTEHUIT" localSheetId="45">#REF!</definedName>
    <definedName name="CINQUANTEHUIT" localSheetId="10">'CA FTQ'!$G$26</definedName>
    <definedName name="CINQUANTEHUIT" localSheetId="53">#REF!</definedName>
    <definedName name="CINQUANTEHUIT" localSheetId="38">#REF!</definedName>
    <definedName name="CINQUANTEHUIT" localSheetId="94">#REF!</definedName>
    <definedName name="CINQUANTEHUIT" localSheetId="95">#REF!</definedName>
    <definedName name="CINQUANTEHUIT" localSheetId="96">#REF!</definedName>
    <definedName name="CINQUANTEHUIT" localSheetId="97">#REF!</definedName>
    <definedName name="CINQUANTEHUIT" localSheetId="91">#REF!</definedName>
    <definedName name="CINQUANTEHUIT" localSheetId="93">#REF!</definedName>
    <definedName name="CINQUANTEHUIT" localSheetId="67">#REF!</definedName>
    <definedName name="CINQUANTEHUIT" localSheetId="75">#REF!</definedName>
    <definedName name="CINQUANTEHUIT" localSheetId="66">#REF!</definedName>
    <definedName name="CINQUANTEHUIT" localSheetId="57">#REF!</definedName>
    <definedName name="CINQUANTEHUIT" localSheetId="77">#REF!</definedName>
    <definedName name="CINQUANTEHUIT">#REF!</definedName>
    <definedName name="CINQUANTENEUF" localSheetId="61">#REF!</definedName>
    <definedName name="CINQUANTENEUF" localSheetId="45">#REF!</definedName>
    <definedName name="CINQUANTENEUF" localSheetId="10">'CA FTQ'!$C$26:$C$3626</definedName>
    <definedName name="CINQUANTENEUF" localSheetId="53">#REF!</definedName>
    <definedName name="CINQUANTENEUF" localSheetId="38">#REF!</definedName>
    <definedName name="CINQUANTENEUF" localSheetId="94">#REF!</definedName>
    <definedName name="CINQUANTENEUF" localSheetId="95">#REF!</definedName>
    <definedName name="CINQUANTENEUF" localSheetId="96">#REF!</definedName>
    <definedName name="CINQUANTENEUF" localSheetId="97">#REF!</definedName>
    <definedName name="CINQUANTENEUF" localSheetId="91">#REF!</definedName>
    <definedName name="CINQUANTENEUF" localSheetId="93">#REF!</definedName>
    <definedName name="CINQUANTENEUF" localSheetId="67">#REF!</definedName>
    <definedName name="CINQUANTENEUF" localSheetId="75">#REF!</definedName>
    <definedName name="CINQUANTENEUF" localSheetId="66">#REF!</definedName>
    <definedName name="CINQUANTENEUF" localSheetId="57">#REF!</definedName>
    <definedName name="CINQUANTENEUF" localSheetId="77">#REF!</definedName>
    <definedName name="CINQUANTENEUF">#REF!</definedName>
    <definedName name="CINQUANTETROIS" localSheetId="61">#REF!</definedName>
    <definedName name="CINQUANTETROIS" localSheetId="45">#REF!</definedName>
    <definedName name="CINQUANTETROIS" localSheetId="10">'CA FTQ'!$G$25</definedName>
    <definedName name="CINQUANTETROIS" localSheetId="53">#REF!</definedName>
    <definedName name="CINQUANTETROIS" localSheetId="38">#REF!</definedName>
    <definedName name="CINQUANTETROIS" localSheetId="94">#REF!</definedName>
    <definedName name="CINQUANTETROIS" localSheetId="95">#REF!</definedName>
    <definedName name="CINQUANTETROIS" localSheetId="96">#REF!</definedName>
    <definedName name="CINQUANTETROIS" localSheetId="97">#REF!</definedName>
    <definedName name="CINQUANTETROIS" localSheetId="91">#REF!</definedName>
    <definedName name="CINQUANTETROIS" localSheetId="93">#REF!</definedName>
    <definedName name="CINQUANTETROIS" localSheetId="67">#REF!</definedName>
    <definedName name="CINQUANTETROIS" localSheetId="75">#REF!</definedName>
    <definedName name="CINQUANTETROIS" localSheetId="66">#REF!</definedName>
    <definedName name="CINQUANTETROIS" localSheetId="57">#REF!</definedName>
    <definedName name="CINQUANTETROIS" localSheetId="77">#REF!</definedName>
    <definedName name="CINQUANTETROIS">#REF!</definedName>
    <definedName name="CINQUANTETUN" localSheetId="61">#REF!</definedName>
    <definedName name="CINQUANTETUN" localSheetId="45">#REF!</definedName>
    <definedName name="CINQUANTETUN" localSheetId="10">'CA FTQ'!$G$24</definedName>
    <definedName name="CINQUANTETUN" localSheetId="53">#REF!</definedName>
    <definedName name="CINQUANTETUN" localSheetId="38">#REF!</definedName>
    <definedName name="CINQUANTETUN" localSheetId="94">#REF!</definedName>
    <definedName name="CINQUANTETUN" localSheetId="95">#REF!</definedName>
    <definedName name="CINQUANTETUN" localSheetId="96">#REF!</definedName>
    <definedName name="CINQUANTETUN" localSheetId="97">#REF!</definedName>
    <definedName name="CINQUANTETUN" localSheetId="91">#REF!</definedName>
    <definedName name="CINQUANTETUN" localSheetId="93">#REF!</definedName>
    <definedName name="CINQUANTETUN" localSheetId="67">#REF!</definedName>
    <definedName name="CINQUANTETUN" localSheetId="75">#REF!</definedName>
    <definedName name="CINQUANTETUN" localSheetId="66">#REF!</definedName>
    <definedName name="CINQUANTETUN" localSheetId="57">#REF!</definedName>
    <definedName name="CINQUANTETUN" localSheetId="77">#REF!</definedName>
    <definedName name="CINQUANTETUN">#REF!</definedName>
    <definedName name="CLIENT" localSheetId="61">[2]Q!$G$5</definedName>
    <definedName name="CLIENT" localSheetId="46">[3]Q!$G$5</definedName>
    <definedName name="CLIENT" localSheetId="45">Q!$G$5</definedName>
    <definedName name="CLIENT" localSheetId="41">[4]Q!$G$5</definedName>
    <definedName name="CLIENT" localSheetId="54">[4]Q!$G$5</definedName>
    <definedName name="CLIENT" localSheetId="10">[16]Q!$G$5</definedName>
    <definedName name="CLIENT" localSheetId="59">[6]Q!$G$5</definedName>
    <definedName name="CLIENT" localSheetId="36">[17]Q!$G$5</definedName>
    <definedName name="CLIENT" localSheetId="53">[2]Q!$G$5</definedName>
    <definedName name="CLIENT" localSheetId="38">[2]Q!$G$5</definedName>
    <definedName name="CLIENT" localSheetId="5">[7]Q!$G$5</definedName>
    <definedName name="CLIENT" localSheetId="6">Q!$G$5</definedName>
    <definedName name="CLIENT" localSheetId="94">[8]Q!$G$5</definedName>
    <definedName name="CLIENT" localSheetId="95">[8]Q!$G$5</definedName>
    <definedName name="CLIENT" localSheetId="96">[8]Q!$G$5</definedName>
    <definedName name="CLIENT" localSheetId="97">[8]Q!$G$5</definedName>
    <definedName name="CLIENT" localSheetId="91">[9]Q!$G$5</definedName>
    <definedName name="CLIENT" localSheetId="67">#REF!</definedName>
    <definedName name="CLIENT" localSheetId="75">#REF!</definedName>
    <definedName name="CLIENT" localSheetId="83">[10]Q!$G$5</definedName>
    <definedName name="CLIENT" localSheetId="70">[11]Q!$G$5</definedName>
    <definedName name="CLIENT" localSheetId="66">[2]Q!$G$5</definedName>
    <definedName name="CLIENT" localSheetId="0">Q!$G$5</definedName>
    <definedName name="CLIENT" localSheetId="57">[2]Q!$G$5</definedName>
    <definedName name="CLIENT" localSheetId="43">[13]Q!$G$5</definedName>
    <definedName name="CLIENT" localSheetId="74">[18]GA!$G$9</definedName>
    <definedName name="CLIENT" localSheetId="77">[15]Q!$G$5</definedName>
    <definedName name="CLIENT">Q!$G$5</definedName>
    <definedName name="CODE1" localSheetId="61">#REF!</definedName>
    <definedName name="CODE1" localSheetId="45">#REF!</definedName>
    <definedName name="CODE1" localSheetId="53">#REF!</definedName>
    <definedName name="CODE1" localSheetId="38">#REF!</definedName>
    <definedName name="CODE1" localSheetId="94">#REF!</definedName>
    <definedName name="CODE1" localSheetId="95">#REF!</definedName>
    <definedName name="CODE1" localSheetId="96">#REF!</definedName>
    <definedName name="CODE1" localSheetId="97">#REF!</definedName>
    <definedName name="CODE1" localSheetId="91">#REF!</definedName>
    <definedName name="CODE1" localSheetId="93">#REF!</definedName>
    <definedName name="CODE1" localSheetId="67">#REF!</definedName>
    <definedName name="CODE1" localSheetId="75">#REF!</definedName>
    <definedName name="CODE1" localSheetId="66">#REF!</definedName>
    <definedName name="CODE1" localSheetId="57">#REF!</definedName>
    <definedName name="CODE1" localSheetId="77">#REF!</definedName>
    <definedName name="CODE1">#REF!</definedName>
    <definedName name="CRC" localSheetId="61">#REF!</definedName>
    <definedName name="CRC" localSheetId="45">#REF!</definedName>
    <definedName name="CRC" localSheetId="53">#REF!</definedName>
    <definedName name="CRC" localSheetId="38">#REF!</definedName>
    <definedName name="CRC" localSheetId="75">#REF!</definedName>
    <definedName name="CRC" localSheetId="66">#REF!</definedName>
    <definedName name="CRC" localSheetId="57">#REF!</definedName>
    <definedName name="CRC" localSheetId="77">#REF!</definedName>
    <definedName name="CRC">#REF!</definedName>
    <definedName name="D" localSheetId="61">#REF!</definedName>
    <definedName name="D" localSheetId="45">#REF!</definedName>
    <definedName name="D" localSheetId="53">#REF!</definedName>
    <definedName name="D" localSheetId="38">#REF!</definedName>
    <definedName name="D" localSheetId="75">#REF!</definedName>
    <definedName name="D" localSheetId="66">#REF!</definedName>
    <definedName name="D" localSheetId="57">#REF!</definedName>
    <definedName name="D" localSheetId="77">#REF!</definedName>
    <definedName name="D">#REF!</definedName>
    <definedName name="DADS" localSheetId="77">'[19]I5 CHARGES'!#REF!</definedName>
    <definedName name="DADS">'[19]I5 CHARGES'!#REF!</definedName>
    <definedName name="DATECLOTURE" localSheetId="11">[1]Q!#REF!</definedName>
    <definedName name="DATECLOTURE" localSheetId="61">[2]Q!#REF!</definedName>
    <definedName name="DATECLOTURE" localSheetId="46">[3]Q!#REF!</definedName>
    <definedName name="DATECLOTURE" localSheetId="45">[1]Q!#REF!</definedName>
    <definedName name="DATECLOTURE" localSheetId="41">[4]Q!#REF!</definedName>
    <definedName name="DATECLOTURE" localSheetId="54">[4]Q!#REF!</definedName>
    <definedName name="DATECLOTURE" localSheetId="24">[1]Q!#REF!</definedName>
    <definedName name="DATECLOTURE" localSheetId="35">[1]Q!#REF!</definedName>
    <definedName name="DATECLOTURE" localSheetId="10">[5]Q!#REF!</definedName>
    <definedName name="DATECLOTURE" localSheetId="79">[1]Q!#REF!</definedName>
    <definedName name="DATECLOTURE" localSheetId="72">[1]Q!#REF!</definedName>
    <definedName name="DATECLOTURE" localSheetId="59">[6]Q!#REF!</definedName>
    <definedName name="DATECLOTURE" localSheetId="42">[1]Q!#REF!</definedName>
    <definedName name="DATECLOTURE" localSheetId="76">[1]Q!#REF!</definedName>
    <definedName name="DATECLOTURE" localSheetId="47">[1]Q!#REF!</definedName>
    <definedName name="DATECLOTURE" localSheetId="49">[1]Q!#REF!</definedName>
    <definedName name="DATECLOTURE" localSheetId="55">[1]Q!#REF!</definedName>
    <definedName name="DATECLOTURE" localSheetId="53">[2]Q!#REF!</definedName>
    <definedName name="DATECLOTURE" localSheetId="37">[1]Q!#REF!</definedName>
    <definedName name="DATECLOTURE" localSheetId="38">[2]Q!#REF!</definedName>
    <definedName name="DATECLOTURE" localSheetId="60">[1]Q!#REF!</definedName>
    <definedName name="DATECLOTURE" localSheetId="5">[7]Q!#REF!</definedName>
    <definedName name="DATECLOTURE" localSheetId="6">[4]Q!#REF!</definedName>
    <definedName name="DATECLOTURE" localSheetId="63">[1]Q!#REF!</definedName>
    <definedName name="DATECLOTURE" localSheetId="71">[1]Q!#REF!</definedName>
    <definedName name="DATECLOTURE" localSheetId="94">[8]Q!#REF!</definedName>
    <definedName name="DATECLOTURE" localSheetId="95">[8]Q!#REF!</definedName>
    <definedName name="DATECLOTURE" localSheetId="96">[8]Q!#REF!</definedName>
    <definedName name="DATECLOTURE" localSheetId="97">[8]Q!#REF!</definedName>
    <definedName name="DATECLOTURE" localSheetId="91">[9]Q!#REF!</definedName>
    <definedName name="DATECLOTURE" localSheetId="93">[8]Q!#REF!</definedName>
    <definedName name="DATECLOTURE" localSheetId="67">#REF!</definedName>
    <definedName name="DATECLOTURE" localSheetId="75">#REF!</definedName>
    <definedName name="DATECLOTURE" localSheetId="82">[1]Q!#REF!</definedName>
    <definedName name="DATECLOTURE" localSheetId="83">[10]Q!#REF!</definedName>
    <definedName name="DATECLOTURE" localSheetId="86">[1]Q!#REF!</definedName>
    <definedName name="DATECLOTURE" localSheetId="70">[11]Q!#REF!</definedName>
    <definedName name="DATECLOTURE" localSheetId="8">Q!#REF!</definedName>
    <definedName name="DATECLOTURE" localSheetId="65">[1]Q!#REF!</definedName>
    <definedName name="DATECLOTURE" localSheetId="66">[12]Q!#REF!</definedName>
    <definedName name="DATECLOTURE" localSheetId="81">[1]Q!#REF!</definedName>
    <definedName name="DATECLOTURE" localSheetId="57">[2]Q!#REF!</definedName>
    <definedName name="DATECLOTURE" localSheetId="43">[13]Q!#REF!</definedName>
    <definedName name="DATECLOTURE" localSheetId="73">[1]Q!#REF!</definedName>
    <definedName name="DATECLOTURE" localSheetId="74">[14]Q!#REF!</definedName>
    <definedName name="DATECLOTURE" localSheetId="77">[15]Q!#REF!</definedName>
    <definedName name="DATECLOTURE">Q!#REF!</definedName>
    <definedName name="DENOUE" localSheetId="10">'CA FTQ'!$G$4</definedName>
    <definedName name="DENOUE">'[15]CA FTQ '!$G$4</definedName>
    <definedName name="DEUXCENTCINQ" localSheetId="61">#REF!</definedName>
    <definedName name="DEUXCENTCINQ" localSheetId="45">#REF!</definedName>
    <definedName name="DEUXCENTCINQ" localSheetId="10">'CA FTQ'!$C$14:$C$3626</definedName>
    <definedName name="DEUXCENTCINQ" localSheetId="53">#REF!</definedName>
    <definedName name="DEUXCENTCINQ" localSheetId="38">#REF!</definedName>
    <definedName name="DEUXCENTCINQ" localSheetId="94">#REF!</definedName>
    <definedName name="DEUXCENTCINQ" localSheetId="95">#REF!</definedName>
    <definedName name="DEUXCENTCINQ" localSheetId="96">#REF!</definedName>
    <definedName name="DEUXCENTCINQ" localSheetId="97">#REF!</definedName>
    <definedName name="DEUXCENTCINQ" localSheetId="91">#REF!</definedName>
    <definedName name="DEUXCENTCINQ" localSheetId="93">#REF!</definedName>
    <definedName name="DEUXCENTCINQ" localSheetId="67">#REF!</definedName>
    <definedName name="DEUXCENTCINQ" localSheetId="75">#REF!</definedName>
    <definedName name="DEUXCENTCINQ" localSheetId="66">#REF!</definedName>
    <definedName name="DEUXCENTCINQ" localSheetId="57">#REF!</definedName>
    <definedName name="DEUXCENTCINQ" localSheetId="77">#REF!</definedName>
    <definedName name="DEUXCENTCINQ">#REF!</definedName>
    <definedName name="DEUXCENTONZE" localSheetId="61">#REF!</definedName>
    <definedName name="DEUXCENTONZE" localSheetId="45">#REF!</definedName>
    <definedName name="DEUXCENTONZE" localSheetId="10">'CA FTQ'!$C$13:$C$3626</definedName>
    <definedName name="DEUXCENTONZE" localSheetId="53">#REF!</definedName>
    <definedName name="DEUXCENTONZE" localSheetId="38">#REF!</definedName>
    <definedName name="DEUXCENTONZE" localSheetId="94">#REF!</definedName>
    <definedName name="DEUXCENTONZE" localSheetId="95">#REF!</definedName>
    <definedName name="DEUXCENTONZE" localSheetId="96">#REF!</definedName>
    <definedName name="DEUXCENTONZE" localSheetId="97">#REF!</definedName>
    <definedName name="DEUXCENTONZE" localSheetId="91">#REF!</definedName>
    <definedName name="DEUXCENTONZE" localSheetId="93">#REF!</definedName>
    <definedName name="DEUXCENTONZE" localSheetId="67">#REF!</definedName>
    <definedName name="DEUXCENTONZE" localSheetId="75">#REF!</definedName>
    <definedName name="DEUXCENTONZE" localSheetId="66">#REF!</definedName>
    <definedName name="DEUXCENTONZE" localSheetId="57">#REF!</definedName>
    <definedName name="DEUXCENTONZE" localSheetId="77">#REF!</definedName>
    <definedName name="DEUXCENTONZE">#REF!</definedName>
    <definedName name="DEUXCENTROIS" localSheetId="61">#REF!</definedName>
    <definedName name="DEUXCENTROIS" localSheetId="45">#REF!</definedName>
    <definedName name="DEUXCENTROIS" localSheetId="10">'CA FTQ'!$C$13:$C$3626</definedName>
    <definedName name="DEUXCENTROIS" localSheetId="53">#REF!</definedName>
    <definedName name="DEUXCENTROIS" localSheetId="38">#REF!</definedName>
    <definedName name="DEUXCENTROIS" localSheetId="94">#REF!</definedName>
    <definedName name="DEUXCENTROIS" localSheetId="95">#REF!</definedName>
    <definedName name="DEUXCENTROIS" localSheetId="96">#REF!</definedName>
    <definedName name="DEUXCENTROIS" localSheetId="97">#REF!</definedName>
    <definedName name="DEUXCENTROIS" localSheetId="91">#REF!</definedName>
    <definedName name="DEUXCENTROIS" localSheetId="93">#REF!</definedName>
    <definedName name="DEUXCENTROIS" localSheetId="67">#REF!</definedName>
    <definedName name="DEUXCENTROIS" localSheetId="75">#REF!</definedName>
    <definedName name="DEUXCENTROIS" localSheetId="66">#REF!</definedName>
    <definedName name="DEUXCENTROIS" localSheetId="57">#REF!</definedName>
    <definedName name="DEUXCENTROIS" localSheetId="77">#REF!</definedName>
    <definedName name="DEUXCENTROIS">#REF!</definedName>
    <definedName name="DEUXCENTSEPT" localSheetId="61">#REF!</definedName>
    <definedName name="DEUXCENTSEPT" localSheetId="45">#REF!</definedName>
    <definedName name="DEUXCENTSEPT" localSheetId="10">'CA FTQ'!$C$15:$C$3626</definedName>
    <definedName name="DEUXCENTSEPT" localSheetId="53">#REF!</definedName>
    <definedName name="DEUXCENTSEPT" localSheetId="38">#REF!</definedName>
    <definedName name="DEUXCENTSEPT" localSheetId="94">#REF!</definedName>
    <definedName name="DEUXCENTSEPT" localSheetId="95">#REF!</definedName>
    <definedName name="DEUXCENTSEPT" localSheetId="96">#REF!</definedName>
    <definedName name="DEUXCENTSEPT" localSheetId="97">#REF!</definedName>
    <definedName name="DEUXCENTSEPT" localSheetId="91">#REF!</definedName>
    <definedName name="DEUXCENTSEPT" localSheetId="93">#REF!</definedName>
    <definedName name="DEUXCENTSEPT" localSheetId="67">#REF!</definedName>
    <definedName name="DEUXCENTSEPT" localSheetId="75">#REF!</definedName>
    <definedName name="DEUXCENTSEPT" localSheetId="66">#REF!</definedName>
    <definedName name="DEUXCENTSEPT" localSheetId="57">#REF!</definedName>
    <definedName name="DEUXCENTSEPT" localSheetId="77">#REF!</definedName>
    <definedName name="DEUXCENTSEPT">#REF!</definedName>
    <definedName name="DEUXCENTSOIXANTEDOUZE" localSheetId="61">#REF!</definedName>
    <definedName name="DEUXCENTSOIXANTEDOUZE" localSheetId="45">#REF!</definedName>
    <definedName name="DEUXCENTSOIXANTEDOUZE" localSheetId="10">'CA FTQ'!$C$21:$C$3626</definedName>
    <definedName name="DEUXCENTSOIXANTEDOUZE" localSheetId="53">#REF!</definedName>
    <definedName name="DEUXCENTSOIXANTEDOUZE" localSheetId="38">#REF!</definedName>
    <definedName name="DEUXCENTSOIXANTEDOUZE" localSheetId="94">#REF!</definedName>
    <definedName name="DEUXCENTSOIXANTEDOUZE" localSheetId="95">#REF!</definedName>
    <definedName name="DEUXCENTSOIXANTEDOUZE" localSheetId="96">#REF!</definedName>
    <definedName name="DEUXCENTSOIXANTEDOUZE" localSheetId="97">#REF!</definedName>
    <definedName name="DEUXCENTSOIXANTEDOUZE" localSheetId="91">#REF!</definedName>
    <definedName name="DEUXCENTSOIXANTEDOUZE" localSheetId="93">#REF!</definedName>
    <definedName name="DEUXCENTSOIXANTEDOUZE" localSheetId="67">#REF!</definedName>
    <definedName name="DEUXCENTSOIXANTEDOUZE" localSheetId="75">#REF!</definedName>
    <definedName name="DEUXCENTSOIXANTEDOUZE" localSheetId="66">#REF!</definedName>
    <definedName name="DEUXCENTSOIXANTEDOUZE" localSheetId="57">#REF!</definedName>
    <definedName name="DEUXCENTSOIXANTEDOUZE" localSheetId="77">#REF!</definedName>
    <definedName name="DEUXCENTSOIXANTEDOUZE">#REF!</definedName>
    <definedName name="DEUXCENTSOIXANTEQUATORZE" localSheetId="61">#REF!</definedName>
    <definedName name="DEUXCENTSOIXANTEQUATORZE" localSheetId="45">#REF!</definedName>
    <definedName name="DEUXCENTSOIXANTEQUATORZE" localSheetId="10">'CA FTQ'!$G$16</definedName>
    <definedName name="DEUXCENTSOIXANTEQUATORZE" localSheetId="53">#REF!</definedName>
    <definedName name="DEUXCENTSOIXANTEQUATORZE" localSheetId="38">#REF!</definedName>
    <definedName name="DEUXCENTSOIXANTEQUATORZE" localSheetId="94">#REF!</definedName>
    <definedName name="DEUXCENTSOIXANTEQUATORZE" localSheetId="95">#REF!</definedName>
    <definedName name="DEUXCENTSOIXANTEQUATORZE" localSheetId="96">#REF!</definedName>
    <definedName name="DEUXCENTSOIXANTEQUATORZE" localSheetId="97">#REF!</definedName>
    <definedName name="DEUXCENTSOIXANTEQUATORZE" localSheetId="91">#REF!</definedName>
    <definedName name="DEUXCENTSOIXANTEQUATORZE" localSheetId="93">#REF!</definedName>
    <definedName name="DEUXCENTSOIXANTEQUATORZE" localSheetId="67">#REF!</definedName>
    <definedName name="DEUXCENTSOIXANTEQUATORZE" localSheetId="75">#REF!</definedName>
    <definedName name="DEUXCENTSOIXANTEQUATORZE" localSheetId="66">#REF!</definedName>
    <definedName name="DEUXCENTSOIXANTEQUATORZE" localSheetId="57">#REF!</definedName>
    <definedName name="DEUXCENTSOIXANTEQUATORZE" localSheetId="77">#REF!</definedName>
    <definedName name="DEUXCENTSOIXANTEQUATORZE">#REF!</definedName>
    <definedName name="DEUXCENTSOIXANTEQUINZE" localSheetId="61">#REF!</definedName>
    <definedName name="DEUXCENTSOIXANTEQUINZE" localSheetId="45">#REF!</definedName>
    <definedName name="DEUXCENTSOIXANTEQUINZE" localSheetId="10">'CA FTQ'!$G$17</definedName>
    <definedName name="DEUXCENTSOIXANTEQUINZE" localSheetId="53">#REF!</definedName>
    <definedName name="DEUXCENTSOIXANTEQUINZE" localSheetId="38">#REF!</definedName>
    <definedName name="DEUXCENTSOIXANTEQUINZE" localSheetId="94">#REF!</definedName>
    <definedName name="DEUXCENTSOIXANTEQUINZE" localSheetId="95">#REF!</definedName>
    <definedName name="DEUXCENTSOIXANTEQUINZE" localSheetId="96">#REF!</definedName>
    <definedName name="DEUXCENTSOIXANTEQUINZE" localSheetId="97">#REF!</definedName>
    <definedName name="DEUXCENTSOIXANTEQUINZE" localSheetId="91">#REF!</definedName>
    <definedName name="DEUXCENTSOIXANTEQUINZE" localSheetId="93">#REF!</definedName>
    <definedName name="DEUXCENTSOIXANTEQUINZE" localSheetId="67">#REF!</definedName>
    <definedName name="DEUXCENTSOIXANTEQUINZE" localSheetId="75">#REF!</definedName>
    <definedName name="DEUXCENTSOIXANTEQUINZE" localSheetId="66">#REF!</definedName>
    <definedName name="DEUXCENTSOIXANTEQUINZE" localSheetId="57">#REF!</definedName>
    <definedName name="DEUXCENTSOIXANTEQUINZE" localSheetId="77">#REF!</definedName>
    <definedName name="DEUXCENTSOIXANTEQUINZE">#REF!</definedName>
    <definedName name="DEUXCENTSOIXANTESEPT" localSheetId="61">#REF!</definedName>
    <definedName name="DEUXCENTSOIXANTESEPT" localSheetId="45">#REF!</definedName>
    <definedName name="DEUXCENTSOIXANTESEPT" localSheetId="10">'CA FTQ'!$C$16:$C$3626</definedName>
    <definedName name="DEUXCENTSOIXANTESEPT" localSheetId="53">#REF!</definedName>
    <definedName name="DEUXCENTSOIXANTESEPT" localSheetId="38">#REF!</definedName>
    <definedName name="DEUXCENTSOIXANTESEPT" localSheetId="94">#REF!</definedName>
    <definedName name="DEUXCENTSOIXANTESEPT" localSheetId="95">#REF!</definedName>
    <definedName name="DEUXCENTSOIXANTESEPT" localSheetId="96">#REF!</definedName>
    <definedName name="DEUXCENTSOIXANTESEPT" localSheetId="97">#REF!</definedName>
    <definedName name="DEUXCENTSOIXANTESEPT" localSheetId="91">#REF!</definedName>
    <definedName name="DEUXCENTSOIXANTESEPT" localSheetId="93">#REF!</definedName>
    <definedName name="DEUXCENTSOIXANTESEPT" localSheetId="67">#REF!</definedName>
    <definedName name="DEUXCENTSOIXANTESEPT" localSheetId="75">#REF!</definedName>
    <definedName name="DEUXCENTSOIXANTESEPT" localSheetId="66">#REF!</definedName>
    <definedName name="DEUXCENTSOIXANTESEPT" localSheetId="57">#REF!</definedName>
    <definedName name="DEUXCENTSOIXANTESEPT" localSheetId="77">#REF!</definedName>
    <definedName name="DEUXCENTSOIXANTESEPT">#REF!</definedName>
    <definedName name="DEUXCENTSOIXANTETONZE" localSheetId="61">#REF!</definedName>
    <definedName name="DEUXCENTSOIXANTETONZE" localSheetId="45">#REF!</definedName>
    <definedName name="DEUXCENTSOIXANTETONZE" localSheetId="10">'CA FTQ'!$C$20:$C$3626</definedName>
    <definedName name="DEUXCENTSOIXANTETONZE" localSheetId="53">#REF!</definedName>
    <definedName name="DEUXCENTSOIXANTETONZE" localSheetId="38">#REF!</definedName>
    <definedName name="DEUXCENTSOIXANTETONZE" localSheetId="94">#REF!</definedName>
    <definedName name="DEUXCENTSOIXANTETONZE" localSheetId="95">#REF!</definedName>
    <definedName name="DEUXCENTSOIXANTETONZE" localSheetId="96">#REF!</definedName>
    <definedName name="DEUXCENTSOIXANTETONZE" localSheetId="97">#REF!</definedName>
    <definedName name="DEUXCENTSOIXANTETONZE" localSheetId="91">#REF!</definedName>
    <definedName name="DEUXCENTSOIXANTETONZE" localSheetId="93">#REF!</definedName>
    <definedName name="DEUXCENTSOIXANTETONZE" localSheetId="67">#REF!</definedName>
    <definedName name="DEUXCENTSOIXANTETONZE" localSheetId="75">#REF!</definedName>
    <definedName name="DEUXCENTSOIXANTETONZE" localSheetId="66">#REF!</definedName>
    <definedName name="DEUXCENTSOIXANTETONZE" localSheetId="57">#REF!</definedName>
    <definedName name="DEUXCENTSOIXANTETONZE" localSheetId="77">#REF!</definedName>
    <definedName name="DEUXCENTSOIXANTETONZE">#REF!</definedName>
    <definedName name="DEUXCENTSOIXANTETUN" localSheetId="61">#REF!</definedName>
    <definedName name="DEUXCENTSOIXANTETUN" localSheetId="45">#REF!</definedName>
    <definedName name="DEUXCENTSOIXANTETUN" localSheetId="10">'CA FTQ'!$C$15:$C$3626</definedName>
    <definedName name="DEUXCENTSOIXANTETUN" localSheetId="53">#REF!</definedName>
    <definedName name="DEUXCENTSOIXANTETUN" localSheetId="38">#REF!</definedName>
    <definedName name="DEUXCENTSOIXANTETUN" localSheetId="94">#REF!</definedName>
    <definedName name="DEUXCENTSOIXANTETUN" localSheetId="95">#REF!</definedName>
    <definedName name="DEUXCENTSOIXANTETUN" localSheetId="96">#REF!</definedName>
    <definedName name="DEUXCENTSOIXANTETUN" localSheetId="97">#REF!</definedName>
    <definedName name="DEUXCENTSOIXANTETUN" localSheetId="91">#REF!</definedName>
    <definedName name="DEUXCENTSOIXANTETUN" localSheetId="93">#REF!</definedName>
    <definedName name="DEUXCENTSOIXANTETUN" localSheetId="67">#REF!</definedName>
    <definedName name="DEUXCENTSOIXANTETUN" localSheetId="75">#REF!</definedName>
    <definedName name="DEUXCENTSOIXANTETUN" localSheetId="66">#REF!</definedName>
    <definedName name="DEUXCENTSOIXANTETUN" localSheetId="57">#REF!</definedName>
    <definedName name="DEUXCENTSOIXANTETUN" localSheetId="77">#REF!</definedName>
    <definedName name="DEUXCENTSOIXANTETUN">#REF!</definedName>
    <definedName name="DEUXCENTUN" localSheetId="61">#REF!</definedName>
    <definedName name="DEUXCENTUN" localSheetId="45">#REF!</definedName>
    <definedName name="DEUXCENTUN" localSheetId="10">'CA FTQ'!$C$12:$C$3626</definedName>
    <definedName name="DEUXCENTUN" localSheetId="53">#REF!</definedName>
    <definedName name="DEUXCENTUN" localSheetId="38">#REF!</definedName>
    <definedName name="DEUXCENTUN" localSheetId="94">#REF!</definedName>
    <definedName name="DEUXCENTUN" localSheetId="95">#REF!</definedName>
    <definedName name="DEUXCENTUN" localSheetId="96">#REF!</definedName>
    <definedName name="DEUXCENTUN" localSheetId="97">#REF!</definedName>
    <definedName name="DEUXCENTUN" localSheetId="91">#REF!</definedName>
    <definedName name="DEUXCENTUN" localSheetId="93">#REF!</definedName>
    <definedName name="DEUXCENTUN" localSheetId="67">#REF!</definedName>
    <definedName name="DEUXCENTUN" localSheetId="75">#REF!</definedName>
    <definedName name="DEUXCENTUN" localSheetId="66">#REF!</definedName>
    <definedName name="DEUXCENTUN" localSheetId="57">#REF!</definedName>
    <definedName name="DEUXCENTUN" localSheetId="77">#REF!</definedName>
    <definedName name="DEUXCENTUN">#REF!</definedName>
    <definedName name="DIXSEPT" localSheetId="61">#REF!</definedName>
    <definedName name="DIXSEPT" localSheetId="45">#REF!</definedName>
    <definedName name="DIXSEPT" localSheetId="10">'CA FTQ'!$C$13:$C$3626</definedName>
    <definedName name="DIXSEPT" localSheetId="53">#REF!</definedName>
    <definedName name="DIXSEPT" localSheetId="38">#REF!</definedName>
    <definedName name="DIXSEPT" localSheetId="94">#REF!</definedName>
    <definedName name="DIXSEPT" localSheetId="95">#REF!</definedName>
    <definedName name="DIXSEPT" localSheetId="96">#REF!</definedName>
    <definedName name="DIXSEPT" localSheetId="97">#REF!</definedName>
    <definedName name="DIXSEPT" localSheetId="91">#REF!</definedName>
    <definedName name="DIXSEPT" localSheetId="93">#REF!</definedName>
    <definedName name="DIXSEPT" localSheetId="67">#REF!</definedName>
    <definedName name="DIXSEPT" localSheetId="75">#REF!</definedName>
    <definedName name="DIXSEPT" localSheetId="66">#REF!</definedName>
    <definedName name="DIXSEPT" localSheetId="57">#REF!</definedName>
    <definedName name="DIXSEPT" localSheetId="77">#REF!</definedName>
    <definedName name="DIXSEPT">#REF!</definedName>
    <definedName name="DSKKLS" localSheetId="61">#REF!</definedName>
    <definedName name="DSKKLS" localSheetId="45">#REF!</definedName>
    <definedName name="DSKKLS" localSheetId="53">#REF!</definedName>
    <definedName name="DSKKLS" localSheetId="38">#REF!</definedName>
    <definedName name="DSKKLS" localSheetId="75">#REF!</definedName>
    <definedName name="DSKKLS" localSheetId="66">#REF!</definedName>
    <definedName name="DSKKLS" localSheetId="57">#REF!</definedName>
    <definedName name="DSKKLS" localSheetId="77">#REF!</definedName>
    <definedName name="DSKKLS">#REF!</definedName>
    <definedName name="DZED" localSheetId="61">#REF!</definedName>
    <definedName name="DZED" localSheetId="45">#REF!</definedName>
    <definedName name="DZED" localSheetId="53">#REF!</definedName>
    <definedName name="DZED" localSheetId="38">#REF!</definedName>
    <definedName name="DZED" localSheetId="75">#REF!</definedName>
    <definedName name="DZED" localSheetId="66">#REF!</definedName>
    <definedName name="DZED" localSheetId="57">#REF!</definedName>
    <definedName name="DZED" localSheetId="77">#REF!</definedName>
    <definedName name="DZED">#REF!</definedName>
    <definedName name="E" localSheetId="61">#REF!</definedName>
    <definedName name="E" localSheetId="45">#REF!</definedName>
    <definedName name="E" localSheetId="53">#REF!</definedName>
    <definedName name="E" localSheetId="38">#REF!</definedName>
    <definedName name="E" localSheetId="94">#REF!</definedName>
    <definedName name="E" localSheetId="95">#REF!</definedName>
    <definedName name="E" localSheetId="96">#REF!</definedName>
    <definedName name="E" localSheetId="97">#REF!</definedName>
    <definedName name="E" localSheetId="91">#REF!</definedName>
    <definedName name="E" localSheetId="93">#REF!</definedName>
    <definedName name="E" localSheetId="67">#REF!</definedName>
    <definedName name="E" localSheetId="75">#REF!</definedName>
    <definedName name="E" localSheetId="66">#REF!</definedName>
    <definedName name="E" localSheetId="57">#REF!</definedName>
    <definedName name="E" localSheetId="77">#REF!</definedName>
    <definedName name="E">#REF!</definedName>
    <definedName name="E26ou27" localSheetId="61">#REF!</definedName>
    <definedName name="E26ou27" localSheetId="45">#REF!</definedName>
    <definedName name="E26ou27" localSheetId="10">'CA FTQ'!$G$15</definedName>
    <definedName name="E26ou27" localSheetId="53">#REF!</definedName>
    <definedName name="E26ou27" localSheetId="38">#REF!</definedName>
    <definedName name="E26ou27" localSheetId="94">#REF!</definedName>
    <definedName name="E26ou27" localSheetId="95">#REF!</definedName>
    <definedName name="E26ou27" localSheetId="96">#REF!</definedName>
    <definedName name="E26ou27" localSheetId="97">#REF!</definedName>
    <definedName name="E26ou27" localSheetId="91">#REF!</definedName>
    <definedName name="E26ou27" localSheetId="93">#REF!</definedName>
    <definedName name="E26ou27" localSheetId="67">#REF!</definedName>
    <definedName name="E26ou27" localSheetId="75">#REF!</definedName>
    <definedName name="E26ou27" localSheetId="66">#REF!</definedName>
    <definedName name="E26ou27" localSheetId="57">#REF!</definedName>
    <definedName name="E26ou27" localSheetId="77">#REF!</definedName>
    <definedName name="E26ou27">#REF!</definedName>
    <definedName name="E604ou605" localSheetId="61">#REF!</definedName>
    <definedName name="E604ou605" localSheetId="45">#REF!</definedName>
    <definedName name="E604ou605" localSheetId="10">'CA FTQ'!$G$27</definedName>
    <definedName name="E604ou605" localSheetId="53">#REF!</definedName>
    <definedName name="E604ou605" localSheetId="38">#REF!</definedName>
    <definedName name="E604ou605" localSheetId="94">#REF!</definedName>
    <definedName name="E604ou605" localSheetId="95">#REF!</definedName>
    <definedName name="E604ou605" localSheetId="96">#REF!</definedName>
    <definedName name="E604ou605" localSheetId="97">#REF!</definedName>
    <definedName name="E604ou605" localSheetId="91">#REF!</definedName>
    <definedName name="E604ou605" localSheetId="93">#REF!</definedName>
    <definedName name="E604ou605" localSheetId="67">#REF!</definedName>
    <definedName name="E604ou605" localSheetId="75">#REF!</definedName>
    <definedName name="E604ou605" localSheetId="66">#REF!</definedName>
    <definedName name="E604ou605" localSheetId="57">#REF!</definedName>
    <definedName name="E604ou605" localSheetId="77">#REF!</definedName>
    <definedName name="E604ou605">#REF!</definedName>
    <definedName name="EC" localSheetId="11">[1]Q!#REF!</definedName>
    <definedName name="EC" localSheetId="61">#REF!</definedName>
    <definedName name="EC" localSheetId="45">#REF!</definedName>
    <definedName name="EC" localSheetId="24">[1]Q!#REF!</definedName>
    <definedName name="EC" localSheetId="35">[1]Q!#REF!</definedName>
    <definedName name="EC" localSheetId="10">'CA FTQ'!#REF!</definedName>
    <definedName name="EC" localSheetId="79">[1]Q!#REF!</definedName>
    <definedName name="EC" localSheetId="42">[1]Q!#REF!</definedName>
    <definedName name="EC" localSheetId="47">[1]Q!#REF!</definedName>
    <definedName name="EC" localSheetId="55">[1]Q!#REF!</definedName>
    <definedName name="EC" localSheetId="53">#REF!</definedName>
    <definedName name="EC" localSheetId="38">#REF!</definedName>
    <definedName name="EC" localSheetId="60">[1]Q!#REF!</definedName>
    <definedName name="EC" localSheetId="63">[1]Q!#REF!</definedName>
    <definedName name="EC" localSheetId="71">[1]Q!#REF!</definedName>
    <definedName name="EC" localSheetId="94">#REF!</definedName>
    <definedName name="EC" localSheetId="95">#REF!</definedName>
    <definedName name="EC" localSheetId="96">#REF!</definedName>
    <definedName name="EC" localSheetId="97">#REF!</definedName>
    <definedName name="EC" localSheetId="91">#REF!</definedName>
    <definedName name="EC" localSheetId="93">#REF!</definedName>
    <definedName name="EC" localSheetId="67">#REF!</definedName>
    <definedName name="EC" localSheetId="75">#REF!</definedName>
    <definedName name="EC" localSheetId="82">[1]Q!#REF!</definedName>
    <definedName name="EC" localSheetId="8">#REF!</definedName>
    <definedName name="EC" localSheetId="66">#REF!</definedName>
    <definedName name="EC" localSheetId="57">#REF!</definedName>
    <definedName name="EC" localSheetId="77">#REF!</definedName>
    <definedName name="EC">#REF!</definedName>
    <definedName name="ECART" localSheetId="61">#REF!</definedName>
    <definedName name="ECART" localSheetId="45">#REF!</definedName>
    <definedName name="ECART" localSheetId="53">#REF!</definedName>
    <definedName name="ECART" localSheetId="38">#REF!</definedName>
    <definedName name="ECART" localSheetId="94">#REF!</definedName>
    <definedName name="ECART" localSheetId="95">#REF!</definedName>
    <definedName name="ECART" localSheetId="96">#REF!</definedName>
    <definedName name="ECART" localSheetId="97">#REF!</definedName>
    <definedName name="ECART" localSheetId="91">#REF!</definedName>
    <definedName name="ECART" localSheetId="93">#REF!</definedName>
    <definedName name="ECART" localSheetId="67">#REF!</definedName>
    <definedName name="ECART" localSheetId="75">#REF!</definedName>
    <definedName name="ECART" localSheetId="66">#REF!</definedName>
    <definedName name="ECART" localSheetId="57">#REF!</definedName>
    <definedName name="ECART" localSheetId="77">#REF!</definedName>
    <definedName name="ECART">#REF!</definedName>
    <definedName name="ENFANTS" localSheetId="11">[1]Q!#REF!</definedName>
    <definedName name="ENFANTS" localSheetId="61">[2]Q!#REF!</definedName>
    <definedName name="ENFANTS" localSheetId="46">[3]Q!#REF!</definedName>
    <definedName name="ENFANTS" localSheetId="45">[1]Q!#REF!</definedName>
    <definedName name="ENFANTS" localSheetId="41">[4]Q!#REF!</definedName>
    <definedName name="ENFANTS" localSheetId="54">[4]Q!#REF!</definedName>
    <definedName name="ENFANTS" localSheetId="24">[1]Q!#REF!</definedName>
    <definedName name="ENFANTS" localSheetId="35">[1]Q!#REF!</definedName>
    <definedName name="ENFANTS" localSheetId="10">[5]Q!#REF!</definedName>
    <definedName name="ENFANTS" localSheetId="79">[1]Q!#REF!</definedName>
    <definedName name="ENFANTS" localSheetId="72">[1]Q!#REF!</definedName>
    <definedName name="ENFANTS" localSheetId="59">[6]Q!#REF!</definedName>
    <definedName name="ENFANTS" localSheetId="42">[1]Q!#REF!</definedName>
    <definedName name="ENFANTS" localSheetId="76">[1]Q!#REF!</definedName>
    <definedName name="ENFANTS" localSheetId="47">[1]Q!#REF!</definedName>
    <definedName name="ENFANTS" localSheetId="49">[1]Q!#REF!</definedName>
    <definedName name="ENFANTS" localSheetId="55">[1]Q!#REF!</definedName>
    <definedName name="ENFANTS" localSheetId="53">[2]Q!#REF!</definedName>
    <definedName name="ENFANTS" localSheetId="37">[1]Q!#REF!</definedName>
    <definedName name="ENFANTS" localSheetId="38">[2]Q!#REF!</definedName>
    <definedName name="ENFANTS" localSheetId="60">[1]Q!#REF!</definedName>
    <definedName name="ENFANTS" localSheetId="5">[7]Q!#REF!</definedName>
    <definedName name="ENFANTS" localSheetId="6">[4]Q!#REF!</definedName>
    <definedName name="ENFANTS" localSheetId="63">[1]Q!#REF!</definedName>
    <definedName name="ENFANTS" localSheetId="71">[1]Q!#REF!</definedName>
    <definedName name="ENFANTS" localSheetId="94">[8]Q!#REF!</definedName>
    <definedName name="ENFANTS" localSheetId="95">[8]Q!#REF!</definedName>
    <definedName name="ENFANTS" localSheetId="96">[8]Q!#REF!</definedName>
    <definedName name="ENFANTS" localSheetId="97">[8]Q!#REF!</definedName>
    <definedName name="ENFANTS" localSheetId="91">[9]Q!#REF!</definedName>
    <definedName name="ENFANTS" localSheetId="93">[8]Q!#REF!</definedName>
    <definedName name="ENFANTS" localSheetId="67">#REF!</definedName>
    <definedName name="ENFANTS" localSheetId="75">#REF!</definedName>
    <definedName name="ENFANTS" localSheetId="82">[1]Q!#REF!</definedName>
    <definedName name="ENFANTS" localSheetId="83">[10]Q!#REF!</definedName>
    <definedName name="ENFANTS" localSheetId="86">[1]Q!#REF!</definedName>
    <definedName name="ENFANTS" localSheetId="70">[11]Q!#REF!</definedName>
    <definedName name="ENFANTS" localSheetId="8">Q!#REF!</definedName>
    <definedName name="ENFANTS" localSheetId="65">[1]Q!#REF!</definedName>
    <definedName name="ENFANTS" localSheetId="66">[12]Q!#REF!</definedName>
    <definedName name="ENFANTS" localSheetId="81">[1]Q!#REF!</definedName>
    <definedName name="ENFANTS" localSheetId="57">[2]Q!#REF!</definedName>
    <definedName name="ENFANTS" localSheetId="43">[13]Q!#REF!</definedName>
    <definedName name="ENFANTS" localSheetId="73">[1]Q!#REF!</definedName>
    <definedName name="ENFANTS" localSheetId="74">[14]Q!#REF!</definedName>
    <definedName name="ENFANTS" localSheetId="77">[15]Q!#REF!</definedName>
    <definedName name="ENFANTS">Q!#REF!</definedName>
    <definedName name="ER" localSheetId="61">#REF!</definedName>
    <definedName name="ER" localSheetId="45">#REF!</definedName>
    <definedName name="ER" localSheetId="10">#REF!</definedName>
    <definedName name="ER" localSheetId="59">#REF!</definedName>
    <definedName name="ER" localSheetId="53">#REF!</definedName>
    <definedName name="ER" localSheetId="38">#REF!</definedName>
    <definedName name="ER" localSheetId="6">#REF!</definedName>
    <definedName name="ER" localSheetId="75">#REF!</definedName>
    <definedName name="ER" localSheetId="66">#REF!</definedName>
    <definedName name="ER" localSheetId="57">#REF!</definedName>
    <definedName name="ER" localSheetId="77">#REF!</definedName>
    <definedName name="ER">#REF!</definedName>
    <definedName name="ES" localSheetId="61">#REF!</definedName>
    <definedName name="ES" localSheetId="45">#REF!</definedName>
    <definedName name="ES" localSheetId="53">#REF!</definedName>
    <definedName name="ES" localSheetId="38">#REF!</definedName>
    <definedName name="ES" localSheetId="75">#REF!</definedName>
    <definedName name="ES" localSheetId="66">#REF!</definedName>
    <definedName name="ES" localSheetId="57">#REF!</definedName>
    <definedName name="ES" localSheetId="77">#REF!</definedName>
    <definedName name="ES">#REF!</definedName>
    <definedName name="ET" localSheetId="61">#REF!</definedName>
    <definedName name="ET" localSheetId="45">#REF!</definedName>
    <definedName name="ET" localSheetId="53">#REF!</definedName>
    <definedName name="ET" localSheetId="38">#REF!</definedName>
    <definedName name="ET" localSheetId="75">#REF!</definedName>
    <definedName name="ET" localSheetId="66">#REF!</definedName>
    <definedName name="ET" localSheetId="57">#REF!</definedName>
    <definedName name="ET" localSheetId="77">#REF!</definedName>
    <definedName name="ET">#REF!</definedName>
    <definedName name="EX" localSheetId="61">[2]GA!$O$3</definedName>
    <definedName name="EX" localSheetId="10">[20]GA!$O$3</definedName>
    <definedName name="EX" localSheetId="59">[21]GA!$O$3</definedName>
    <definedName name="EX" localSheetId="53">[2]GA!$O$3</definedName>
    <definedName name="EX" localSheetId="38">[2]GA!$O$3</definedName>
    <definedName name="EX" localSheetId="66">[2]GA!$O$3</definedName>
    <definedName name="EX" localSheetId="57">[2]GA!$O$3</definedName>
    <definedName name="EX" localSheetId="77">[22]GA!$O$3</definedName>
    <definedName name="EX">[10]GA!$O$3</definedName>
    <definedName name="exercice" localSheetId="61">[2]GA!$O$3</definedName>
    <definedName name="exercice" localSheetId="59">[23]GA!$O$3</definedName>
    <definedName name="exercice" localSheetId="53">[2]GA!$O$3</definedName>
    <definedName name="exercice" localSheetId="38">[2]GA!$O$3</definedName>
    <definedName name="exercice" localSheetId="66">[2]GA!$O$3</definedName>
    <definedName name="exercice" localSheetId="57">[2]GA!$O$3</definedName>
    <definedName name="exercice">[24]GA!$O$3</definedName>
    <definedName name="EXP" localSheetId="61">#REF!</definedName>
    <definedName name="EXP" localSheetId="45">#REF!</definedName>
    <definedName name="EXP" localSheetId="10">'CA FTQ'!$G$3</definedName>
    <definedName name="EXP" localSheetId="53">#REF!</definedName>
    <definedName name="EXP" localSheetId="38">#REF!</definedName>
    <definedName name="EXP" localSheetId="94">#REF!</definedName>
    <definedName name="EXP" localSheetId="95">#REF!</definedName>
    <definedName name="EXP" localSheetId="96">#REF!</definedName>
    <definedName name="EXP" localSheetId="97">#REF!</definedName>
    <definedName name="EXP" localSheetId="91">#REF!</definedName>
    <definedName name="EXP" localSheetId="93">#REF!</definedName>
    <definedName name="EXP" localSheetId="67">#REF!</definedName>
    <definedName name="EXP" localSheetId="75">#REF!</definedName>
    <definedName name="EXP" localSheetId="66">#REF!</definedName>
    <definedName name="EXP" localSheetId="57">#REF!</definedName>
    <definedName name="EXP" localSheetId="77">#REF!</definedName>
    <definedName name="EXP">#REF!</definedName>
    <definedName name="F" localSheetId="61">#REF!</definedName>
    <definedName name="F" localSheetId="45">#REF!</definedName>
    <definedName name="F" localSheetId="53">#REF!</definedName>
    <definedName name="F" localSheetId="38">#REF!</definedName>
    <definedName name="F" localSheetId="75">#REF!</definedName>
    <definedName name="F" localSheetId="66">#REF!</definedName>
    <definedName name="F" localSheetId="57">#REF!</definedName>
    <definedName name="F" localSheetId="77">#REF!</definedName>
    <definedName name="F">#REF!</definedName>
    <definedName name="FAXCLIENT" localSheetId="1">GA!#REF!</definedName>
    <definedName name="FAXCLIENT" localSheetId="2">'GA1'!#REF!</definedName>
    <definedName name="FAXCLIENT" localSheetId="3">'GA2'!#REF!</definedName>
    <definedName name="FAXCLIENT" localSheetId="4">'GA3'!#REF!</definedName>
    <definedName name="FAXCLIENT" localSheetId="9">'GA7'!#REF!</definedName>
    <definedName name="FAXCLIENT" localSheetId="67">#REF!</definedName>
    <definedName name="FAXCLIENT" localSheetId="75">#REF!</definedName>
    <definedName name="FAXCLIENT" localSheetId="7">'Plan de mission'!#REF!</definedName>
    <definedName name="FAXCLIENT" localSheetId="8">'planification des travaux'!#REF!</definedName>
    <definedName name="FAXCLIENT" localSheetId="74">#REF!</definedName>
    <definedName name="FAXCLIENT">Q!$M$6</definedName>
    <definedName name="FDDR" localSheetId="61">#REF!</definedName>
    <definedName name="FDDR" localSheetId="45">#REF!</definedName>
    <definedName name="FDDR" localSheetId="10">#REF!</definedName>
    <definedName name="FDDR" localSheetId="59">#REF!</definedName>
    <definedName name="FDDR" localSheetId="53">#REF!</definedName>
    <definedName name="FDDR" localSheetId="38">#REF!</definedName>
    <definedName name="FDDR" localSheetId="6">#REF!</definedName>
    <definedName name="FDDR" localSheetId="75">#REF!</definedName>
    <definedName name="FDDR" localSheetId="66">#REF!</definedName>
    <definedName name="FDDR" localSheetId="57">#REF!</definedName>
    <definedName name="FDDR" localSheetId="77">#REF!</definedName>
    <definedName name="FDDR">#REF!</definedName>
    <definedName name="FDGSFYH" localSheetId="61">#REF!</definedName>
    <definedName name="FDGSFYH" localSheetId="45">#REF!</definedName>
    <definedName name="FDGSFYH" localSheetId="53">#REF!</definedName>
    <definedName name="FDGSFYH" localSheetId="38">#REF!</definedName>
    <definedName name="FDGSFYH" localSheetId="75">#REF!</definedName>
    <definedName name="FDGSFYH" localSheetId="66">#REF!</definedName>
    <definedName name="FDGSFYH" localSheetId="57">#REF!</definedName>
    <definedName name="FDGSFYH" localSheetId="77">#REF!</definedName>
    <definedName name="FDGSFYH">#REF!</definedName>
    <definedName name="FM" localSheetId="61">#REF!</definedName>
    <definedName name="FM" localSheetId="45">#REF!</definedName>
    <definedName name="FM" localSheetId="10">'CA FTQ'!$A$1028:$L$1028</definedName>
    <definedName name="FM" localSheetId="53">#REF!</definedName>
    <definedName name="FM" localSheetId="38">#REF!</definedName>
    <definedName name="FM" localSheetId="94">#REF!</definedName>
    <definedName name="FM" localSheetId="95">#REF!</definedName>
    <definedName name="FM" localSheetId="96">#REF!</definedName>
    <definedName name="FM" localSheetId="97">#REF!</definedName>
    <definedName name="FM" localSheetId="91">#REF!</definedName>
    <definedName name="FM" localSheetId="93">#REF!</definedName>
    <definedName name="FM" localSheetId="67">#REF!</definedName>
    <definedName name="FM" localSheetId="75">#REF!</definedName>
    <definedName name="FM" localSheetId="66">#REF!</definedName>
    <definedName name="FM" localSheetId="57">#REF!</definedName>
    <definedName name="FM" localSheetId="77">#REF!</definedName>
    <definedName name="FM">#REF!</definedName>
    <definedName name="FR" localSheetId="61">#REF!</definedName>
    <definedName name="FR" localSheetId="45">#REF!</definedName>
    <definedName name="FR" localSheetId="53">#REF!</definedName>
    <definedName name="FR" localSheetId="38">#REF!</definedName>
    <definedName name="FR" localSheetId="75">#REF!</definedName>
    <definedName name="FR" localSheetId="66">#REF!</definedName>
    <definedName name="FR" localSheetId="57">#REF!</definedName>
    <definedName name="FR" localSheetId="77">#REF!</definedName>
    <definedName name="FR">#REF!</definedName>
    <definedName name="FRF" localSheetId="61">#REF!</definedName>
    <definedName name="FRF" localSheetId="45">#REF!</definedName>
    <definedName name="FRF" localSheetId="53">#REF!</definedName>
    <definedName name="FRF" localSheetId="38">#REF!</definedName>
    <definedName name="FRF" localSheetId="75">#REF!</definedName>
    <definedName name="FRF" localSheetId="66">#REF!</definedName>
    <definedName name="FRF" localSheetId="57">#REF!</definedName>
    <definedName name="FRF" localSheetId="77">#REF!</definedName>
    <definedName name="FRF">#REF!</definedName>
    <definedName name="FRFD" localSheetId="61">#REF!</definedName>
    <definedName name="FRFD" localSheetId="45">#REF!</definedName>
    <definedName name="FRFD" localSheetId="53">#REF!</definedName>
    <definedName name="FRFD" localSheetId="38">#REF!</definedName>
    <definedName name="FRFD" localSheetId="75">#REF!</definedName>
    <definedName name="FRFD" localSheetId="66">#REF!</definedName>
    <definedName name="FRFD" localSheetId="57">#REF!</definedName>
    <definedName name="FRFD" localSheetId="77">#REF!</definedName>
    <definedName name="FRFD">#REF!</definedName>
    <definedName name="G" localSheetId="61">#REF!</definedName>
    <definedName name="G" localSheetId="45">#REF!</definedName>
    <definedName name="G" localSheetId="53">#REF!</definedName>
    <definedName name="G" localSheetId="38">#REF!</definedName>
    <definedName name="G" localSheetId="75">#REF!</definedName>
    <definedName name="G" localSheetId="66">#REF!</definedName>
    <definedName name="G" localSheetId="57">#REF!</definedName>
    <definedName name="G" localSheetId="77">#REF!</definedName>
    <definedName name="G">#REF!</definedName>
    <definedName name="GR" localSheetId="61">#REF!</definedName>
    <definedName name="GR" localSheetId="45">#REF!</definedName>
    <definedName name="GR" localSheetId="53">#REF!</definedName>
    <definedName name="GR" localSheetId="38">#REF!</definedName>
    <definedName name="GR" localSheetId="75">#REF!</definedName>
    <definedName name="GR" localSheetId="66">#REF!</definedName>
    <definedName name="GR" localSheetId="57">#REF!</definedName>
    <definedName name="GR" localSheetId="77">#REF!</definedName>
    <definedName name="GR">#REF!</definedName>
    <definedName name="GRG" localSheetId="61">#REF!</definedName>
    <definedName name="GRG" localSheetId="45">#REF!</definedName>
    <definedName name="GRG" localSheetId="53">#REF!</definedName>
    <definedName name="GRG" localSheetId="38">#REF!</definedName>
    <definedName name="GRG" localSheetId="75">#REF!</definedName>
    <definedName name="GRG" localSheetId="66">#REF!</definedName>
    <definedName name="GRG" localSheetId="57">#REF!</definedName>
    <definedName name="GRG" localSheetId="77">#REF!</definedName>
    <definedName name="GRG">#REF!</definedName>
    <definedName name="GRGTTYR" localSheetId="61">#REF!</definedName>
    <definedName name="GRGTTYR" localSheetId="45">#REF!</definedName>
    <definedName name="GRGTTYR" localSheetId="53">#REF!</definedName>
    <definedName name="GRGTTYR" localSheetId="38">#REF!</definedName>
    <definedName name="GRGTTYR" localSheetId="75">#REF!</definedName>
    <definedName name="GRGTTYR" localSheetId="66">#REF!</definedName>
    <definedName name="GRGTTYR" localSheetId="57">#REF!</definedName>
    <definedName name="GRGTTYR" localSheetId="77">#REF!</definedName>
    <definedName name="GRGTTYR">#REF!</definedName>
    <definedName name="GRT" localSheetId="61">#REF!</definedName>
    <definedName name="GRT" localSheetId="45">#REF!</definedName>
    <definedName name="GRT" localSheetId="53">#REF!</definedName>
    <definedName name="GRT" localSheetId="38">#REF!</definedName>
    <definedName name="GRT" localSheetId="75">#REF!</definedName>
    <definedName name="GRT" localSheetId="66">#REF!</definedName>
    <definedName name="GRT" localSheetId="57">#REF!</definedName>
    <definedName name="GRT" localSheetId="77">#REF!</definedName>
    <definedName name="GRT">#REF!</definedName>
    <definedName name="H" localSheetId="61">#REF!</definedName>
    <definedName name="H" localSheetId="45">#REF!</definedName>
    <definedName name="H" localSheetId="53">#REF!</definedName>
    <definedName name="H" localSheetId="38">#REF!</definedName>
    <definedName name="H" localSheetId="75">#REF!</definedName>
    <definedName name="H" localSheetId="66">#REF!</definedName>
    <definedName name="H" localSheetId="57">#REF!</definedName>
    <definedName name="H" localSheetId="77">#REF!</definedName>
    <definedName name="H">#REF!</definedName>
    <definedName name="HR" localSheetId="61">#REF!</definedName>
    <definedName name="HR" localSheetId="45">#REF!</definedName>
    <definedName name="HR" localSheetId="53">#REF!</definedName>
    <definedName name="HR" localSheetId="38">#REF!</definedName>
    <definedName name="HR" localSheetId="75">#REF!</definedName>
    <definedName name="HR" localSheetId="66">#REF!</definedName>
    <definedName name="HR" localSheetId="57">#REF!</definedName>
    <definedName name="HR" localSheetId="77">#REF!</definedName>
    <definedName name="HR">#REF!</definedName>
    <definedName name="HSTR" localSheetId="61">#REF!</definedName>
    <definedName name="HSTR" localSheetId="45">#REF!</definedName>
    <definedName name="HSTR" localSheetId="53">#REF!</definedName>
    <definedName name="HSTR" localSheetId="38">#REF!</definedName>
    <definedName name="HSTR" localSheetId="75">#REF!</definedName>
    <definedName name="HSTR" localSheetId="66">#REF!</definedName>
    <definedName name="HSTR" localSheetId="57">#REF!</definedName>
    <definedName name="HSTR" localSheetId="77">#REF!</definedName>
    <definedName name="HSTR">#REF!</definedName>
    <definedName name="IIU" localSheetId="61">#REF!</definedName>
    <definedName name="IIU" localSheetId="45">#REF!</definedName>
    <definedName name="IIU" localSheetId="53">#REF!</definedName>
    <definedName name="IIU" localSheetId="38">#REF!</definedName>
    <definedName name="IIU" localSheetId="75">#REF!</definedName>
    <definedName name="IIU" localSheetId="66">#REF!</definedName>
    <definedName name="IIU" localSheetId="57">#REF!</definedName>
    <definedName name="IIU" localSheetId="77">#REF!</definedName>
    <definedName name="IIU">#REF!</definedName>
    <definedName name="IKU" localSheetId="61">#REF!</definedName>
    <definedName name="IKU" localSheetId="45">#REF!</definedName>
    <definedName name="IKU" localSheetId="53">#REF!</definedName>
    <definedName name="IKU" localSheetId="38">#REF!</definedName>
    <definedName name="IKU" localSheetId="75">#REF!</definedName>
    <definedName name="IKU" localSheetId="66">#REF!</definedName>
    <definedName name="IKU" localSheetId="57">#REF!</definedName>
    <definedName name="IKU" localSheetId="77">#REF!</definedName>
    <definedName name="IKU">#REF!</definedName>
    <definedName name="IMJ" localSheetId="61">#REF!</definedName>
    <definedName name="IMJ" localSheetId="45">#REF!</definedName>
    <definedName name="IMJ" localSheetId="53">#REF!</definedName>
    <definedName name="IMJ" localSheetId="38">#REF!</definedName>
    <definedName name="IMJ" localSheetId="75">#REF!</definedName>
    <definedName name="IMJ" localSheetId="66">#REF!</definedName>
    <definedName name="IMJ" localSheetId="57">#REF!</definedName>
    <definedName name="IMJ" localSheetId="77">#REF!</definedName>
    <definedName name="IMJ">#REF!</definedName>
    <definedName name="_xlnm.Print_Titles" localSheetId="89">'JA 01'!$1:$7</definedName>
    <definedName name="_xlnm.Print_Titles" localSheetId="94">'JA AGO1'!$1:$7</definedName>
    <definedName name="_xlnm.Print_Titles" localSheetId="95">'JA AGO2'!$1:$7</definedName>
    <definedName name="_xlnm.Print_Titles" localSheetId="96">'JA AGO3'!$1:$7</definedName>
    <definedName name="_xlnm.Print_Titles" localSheetId="97">'JA AGO4'!$1:$7</definedName>
    <definedName name="_xlnm.Print_Titles" localSheetId="91">'JA BILAN SOC.'!$1:$8</definedName>
    <definedName name="_xlnm.Print_Titles" localSheetId="90">'JA CONV.'!$1:$8</definedName>
    <definedName name="IR" localSheetId="11">[1]Q!#REF!</definedName>
    <definedName name="IR" localSheetId="61">#REF!</definedName>
    <definedName name="IR" localSheetId="45">#REF!</definedName>
    <definedName name="IR" localSheetId="24">[1]Q!#REF!</definedName>
    <definedName name="IR" localSheetId="35">[1]Q!#REF!</definedName>
    <definedName name="IR" localSheetId="10">'CA FTQ'!#REF!</definedName>
    <definedName name="IR" localSheetId="79">[1]Q!#REF!</definedName>
    <definedName name="IR" localSheetId="42">[1]Q!#REF!</definedName>
    <definedName name="IR" localSheetId="47">[1]Q!#REF!</definedName>
    <definedName name="IR" localSheetId="55">[1]Q!#REF!</definedName>
    <definedName name="IR" localSheetId="53">#REF!</definedName>
    <definedName name="IR" localSheetId="38">#REF!</definedName>
    <definedName name="IR" localSheetId="60">[1]Q!#REF!</definedName>
    <definedName name="IR" localSheetId="63">[1]Q!#REF!</definedName>
    <definedName name="IR" localSheetId="71">[1]Q!#REF!</definedName>
    <definedName name="IR" localSheetId="94">#REF!</definedName>
    <definedName name="IR" localSheetId="95">#REF!</definedName>
    <definedName name="IR" localSheetId="96">#REF!</definedName>
    <definedName name="IR" localSheetId="97">#REF!</definedName>
    <definedName name="IR" localSheetId="91">#REF!</definedName>
    <definedName name="IR" localSheetId="93">#REF!</definedName>
    <definedName name="IR" localSheetId="67">#REF!</definedName>
    <definedName name="IR" localSheetId="75">#REF!</definedName>
    <definedName name="IR" localSheetId="82">[1]Q!#REF!</definedName>
    <definedName name="IR" localSheetId="8">#REF!</definedName>
    <definedName name="IR" localSheetId="66">#REF!</definedName>
    <definedName name="IR" localSheetId="57">#REF!</definedName>
    <definedName name="IR" localSheetId="77">#REF!</definedName>
    <definedName name="IR">#REF!</definedName>
    <definedName name="IU" localSheetId="61">#REF!</definedName>
    <definedName name="IU" localSheetId="45">#REF!</definedName>
    <definedName name="IU" localSheetId="59">#REF!</definedName>
    <definedName name="IU" localSheetId="53">#REF!</definedName>
    <definedName name="IU" localSheetId="38">#REF!</definedName>
    <definedName name="IU" localSheetId="6">#REF!</definedName>
    <definedName name="IU" localSheetId="75">#REF!</definedName>
    <definedName name="IU" localSheetId="66">#REF!</definedName>
    <definedName name="IU" localSheetId="57">#REF!</definedName>
    <definedName name="IU" localSheetId="77">#REF!</definedName>
    <definedName name="IU">#REF!</definedName>
    <definedName name="IUIUIU" localSheetId="61">#REF!</definedName>
    <definedName name="IUIUIU" localSheetId="45">#REF!</definedName>
    <definedName name="IUIUIU" localSheetId="53">#REF!</definedName>
    <definedName name="IUIUIU" localSheetId="38">#REF!</definedName>
    <definedName name="IUIUIU" localSheetId="75">#REF!</definedName>
    <definedName name="IUIUIU" localSheetId="66">#REF!</definedName>
    <definedName name="IUIUIU" localSheetId="57">#REF!</definedName>
    <definedName name="IUIUIU" localSheetId="77">#REF!</definedName>
    <definedName name="IUIUIU">#REF!</definedName>
    <definedName name="K" localSheetId="61">#REF!</definedName>
    <definedName name="K" localSheetId="45">#REF!</definedName>
    <definedName name="K" localSheetId="53">#REF!</definedName>
    <definedName name="K" localSheetId="38">#REF!</definedName>
    <definedName name="K" localSheetId="75">#REF!</definedName>
    <definedName name="K" localSheetId="66">#REF!</definedName>
    <definedName name="K" localSheetId="57">#REF!</definedName>
    <definedName name="K" localSheetId="77">#REF!</definedName>
    <definedName name="K">#REF!</definedName>
    <definedName name="KDFKKLD" localSheetId="61">#REF!</definedName>
    <definedName name="KDFKKLD" localSheetId="45">#REF!</definedName>
    <definedName name="KDFKKLD" localSheetId="53">#REF!</definedName>
    <definedName name="KDFKKLD" localSheetId="38">#REF!</definedName>
    <definedName name="KDFKKLD" localSheetId="75">#REF!</definedName>
    <definedName name="KDFKKLD" localSheetId="66">#REF!</definedName>
    <definedName name="KDFKKLD" localSheetId="57">#REF!</definedName>
    <definedName name="KDFKKLD" localSheetId="77">#REF!</definedName>
    <definedName name="KDFKKLD">#REF!</definedName>
    <definedName name="KDK" localSheetId="61">#REF!</definedName>
    <definedName name="KDK" localSheetId="45">#REF!</definedName>
    <definedName name="KDK" localSheetId="53">#REF!</definedName>
    <definedName name="KDK" localSheetId="38">#REF!</definedName>
    <definedName name="KDK" localSheetId="75">#REF!</definedName>
    <definedName name="KDK" localSheetId="66">#REF!</definedName>
    <definedName name="KDK" localSheetId="57">#REF!</definedName>
    <definedName name="KDK" localSheetId="77">#REF!</definedName>
    <definedName name="KDK">#REF!</definedName>
    <definedName name="KIIU" localSheetId="61">#REF!</definedName>
    <definedName name="KIIU" localSheetId="45">#REF!</definedName>
    <definedName name="KIIU" localSheetId="53">#REF!</definedName>
    <definedName name="KIIU" localSheetId="38">#REF!</definedName>
    <definedName name="KIIU" localSheetId="75">#REF!</definedName>
    <definedName name="KIIU" localSheetId="66">#REF!</definedName>
    <definedName name="KIIU" localSheetId="57">#REF!</definedName>
    <definedName name="KIIU" localSheetId="77">#REF!</definedName>
    <definedName name="KIIU">#REF!</definedName>
    <definedName name="KK" localSheetId="61">#REF!</definedName>
    <definedName name="KK" localSheetId="45">#REF!</definedName>
    <definedName name="KK" localSheetId="53">#REF!</definedName>
    <definedName name="KK" localSheetId="38">#REF!</definedName>
    <definedName name="KK" localSheetId="75">#REF!</definedName>
    <definedName name="KK" localSheetId="66">#REF!</definedName>
    <definedName name="KK" localSheetId="57">#REF!</definedName>
    <definedName name="KK" localSheetId="77">#REF!</definedName>
    <definedName name="KK">#REF!</definedName>
    <definedName name="KKL" localSheetId="61">#REF!</definedName>
    <definedName name="KKL" localSheetId="45">#REF!</definedName>
    <definedName name="KKL" localSheetId="53">#REF!</definedName>
    <definedName name="KKL" localSheetId="38">#REF!</definedName>
    <definedName name="KKL" localSheetId="75">#REF!</definedName>
    <definedName name="KKL" localSheetId="66">#REF!</definedName>
    <definedName name="KKL" localSheetId="57">#REF!</definedName>
    <definedName name="KKL" localSheetId="77">#REF!</definedName>
    <definedName name="KKL">#REF!</definedName>
    <definedName name="KKLL" localSheetId="61">#REF!</definedName>
    <definedName name="KKLL" localSheetId="45">#REF!</definedName>
    <definedName name="KKLL" localSheetId="53">#REF!</definedName>
    <definedName name="KKLL" localSheetId="38">#REF!</definedName>
    <definedName name="KKLL" localSheetId="75">#REF!</definedName>
    <definedName name="KKLL" localSheetId="66">#REF!</definedName>
    <definedName name="KKLL" localSheetId="57">#REF!</definedName>
    <definedName name="KKLL" localSheetId="77">#REF!</definedName>
    <definedName name="KKLL">#REF!</definedName>
    <definedName name="KLDFKL" localSheetId="61">#REF!</definedName>
    <definedName name="KLDFKL" localSheetId="45">#REF!</definedName>
    <definedName name="KLDFKL" localSheetId="53">#REF!</definedName>
    <definedName name="KLDFKL" localSheetId="38">#REF!</definedName>
    <definedName name="KLDFKL" localSheetId="75">#REF!</definedName>
    <definedName name="KLDFKL" localSheetId="66">#REF!</definedName>
    <definedName name="KLDFKL" localSheetId="57">#REF!</definedName>
    <definedName name="KLDFKL" localSheetId="77">#REF!</definedName>
    <definedName name="KLDFKL">#REF!</definedName>
    <definedName name="KLKDLK" localSheetId="61">#REF!</definedName>
    <definedName name="KLKDLK" localSheetId="45">#REF!</definedName>
    <definedName name="KLKDLK" localSheetId="53">#REF!</definedName>
    <definedName name="KLKDLK" localSheetId="38">#REF!</definedName>
    <definedName name="KLKDLK" localSheetId="75">#REF!</definedName>
    <definedName name="KLKDLK" localSheetId="66">#REF!</definedName>
    <definedName name="KLKDLK" localSheetId="57">#REF!</definedName>
    <definedName name="KLKDLK" localSheetId="77">#REF!</definedName>
    <definedName name="KLKDLK">#REF!</definedName>
    <definedName name="LDM" localSheetId="61">#REF!</definedName>
    <definedName name="LDM" localSheetId="45">#REF!</definedName>
    <definedName name="LDM" localSheetId="53">#REF!</definedName>
    <definedName name="LDM" localSheetId="38">#REF!</definedName>
    <definedName name="LDM" localSheetId="75">#REF!</definedName>
    <definedName name="LDM" localSheetId="66">#REF!</definedName>
    <definedName name="LDM" localSheetId="57">#REF!</definedName>
    <definedName name="LDM" localSheetId="77">#REF!</definedName>
    <definedName name="LDM">#REF!</definedName>
    <definedName name="LIBEL1" localSheetId="61">#REF!</definedName>
    <definedName name="LIBEL1" localSheetId="45">#REF!</definedName>
    <definedName name="LIBEL1" localSheetId="53">#REF!</definedName>
    <definedName name="LIBEL1" localSheetId="38">#REF!</definedName>
    <definedName name="LIBEL1" localSheetId="94">#REF!</definedName>
    <definedName name="LIBEL1" localSheetId="95">#REF!</definedName>
    <definedName name="LIBEL1" localSheetId="96">#REF!</definedName>
    <definedName name="LIBEL1" localSheetId="97">#REF!</definedName>
    <definedName name="LIBEL1" localSheetId="91">#REF!</definedName>
    <definedName name="LIBEL1" localSheetId="93">#REF!</definedName>
    <definedName name="LIBEL1" localSheetId="67">#REF!</definedName>
    <definedName name="LIBEL1" localSheetId="75">#REF!</definedName>
    <definedName name="LIBEL1" localSheetId="66">#REF!</definedName>
    <definedName name="LIBEL1" localSheetId="57">#REF!</definedName>
    <definedName name="LIBEL1" localSheetId="77">#REF!</definedName>
    <definedName name="LIBEL1">#REF!</definedName>
    <definedName name="LIBEL2" localSheetId="61">#REF!</definedName>
    <definedName name="LIBEL2" localSheetId="45">#REF!</definedName>
    <definedName name="LIBEL2" localSheetId="53">#REF!</definedName>
    <definedName name="LIBEL2" localSheetId="38">#REF!</definedName>
    <definedName name="LIBEL2" localSheetId="94">#REF!</definedName>
    <definedName name="LIBEL2" localSheetId="95">#REF!</definedName>
    <definedName name="LIBEL2" localSheetId="96">#REF!</definedName>
    <definedName name="LIBEL2" localSheetId="97">#REF!</definedName>
    <definedName name="LIBEL2" localSheetId="91">#REF!</definedName>
    <definedName name="LIBEL2" localSheetId="93">#REF!</definedName>
    <definedName name="LIBEL2" localSheetId="67">#REF!</definedName>
    <definedName name="LIBEL2" localSheetId="75">#REF!</definedName>
    <definedName name="LIBEL2" localSheetId="66">#REF!</definedName>
    <definedName name="LIBEL2" localSheetId="57">#REF!</definedName>
    <definedName name="LIBEL2" localSheetId="77">#REF!</definedName>
    <definedName name="LIBEL2">#REF!</definedName>
    <definedName name="LIBEL3" localSheetId="61">#REF!</definedName>
    <definedName name="LIBEL3" localSheetId="45">#REF!</definedName>
    <definedName name="LIBEL3" localSheetId="53">#REF!</definedName>
    <definedName name="LIBEL3" localSheetId="38">#REF!</definedName>
    <definedName name="LIBEL3" localSheetId="94">#REF!</definedName>
    <definedName name="LIBEL3" localSheetId="95">#REF!</definedName>
    <definedName name="LIBEL3" localSheetId="96">#REF!</definedName>
    <definedName name="LIBEL3" localSheetId="97">#REF!</definedName>
    <definedName name="LIBEL3" localSheetId="91">#REF!</definedName>
    <definedName name="LIBEL3" localSheetId="93">#REF!</definedName>
    <definedName name="LIBEL3" localSheetId="67">#REF!</definedName>
    <definedName name="LIBEL3" localSheetId="75">#REF!</definedName>
    <definedName name="LIBEL3" localSheetId="66">#REF!</definedName>
    <definedName name="LIBEL3" localSheetId="57">#REF!</definedName>
    <definedName name="LIBEL3" localSheetId="77">#REF!</definedName>
    <definedName name="LIBEL3">#REF!</definedName>
    <definedName name="LL" localSheetId="61">#REF!</definedName>
    <definedName name="LL" localSheetId="45">#REF!</definedName>
    <definedName name="LL" localSheetId="53">#REF!</definedName>
    <definedName name="LL" localSheetId="38">#REF!</definedName>
    <definedName name="LL" localSheetId="75">#REF!</definedName>
    <definedName name="LL" localSheetId="66">#REF!</definedName>
    <definedName name="LL" localSheetId="57">#REF!</definedName>
    <definedName name="LL" localSheetId="77">#REF!</definedName>
    <definedName name="LL">#REF!</definedName>
    <definedName name="LMM" localSheetId="61">#REF!</definedName>
    <definedName name="LMM" localSheetId="45">#REF!</definedName>
    <definedName name="LMM" localSheetId="53">#REF!</definedName>
    <definedName name="LMM" localSheetId="38">#REF!</definedName>
    <definedName name="LMM" localSheetId="75">#REF!</definedName>
    <definedName name="LMM" localSheetId="66">#REF!</definedName>
    <definedName name="LMM" localSheetId="57">#REF!</definedName>
    <definedName name="LMM" localSheetId="77">#REF!</definedName>
    <definedName name="LMM">#REF!</definedName>
    <definedName name="MDM" localSheetId="61">#REF!</definedName>
    <definedName name="MDM" localSheetId="45">#REF!</definedName>
    <definedName name="MDM" localSheetId="53">#REF!</definedName>
    <definedName name="MDM" localSheetId="38">#REF!</definedName>
    <definedName name="MDM" localSheetId="75">#REF!</definedName>
    <definedName name="MDM" localSheetId="66">#REF!</definedName>
    <definedName name="MDM" localSheetId="57">#REF!</definedName>
    <definedName name="MDM" localSheetId="77">#REF!</definedName>
    <definedName name="MDM">#REF!</definedName>
    <definedName name="MILTREIZ" localSheetId="61">#REF!</definedName>
    <definedName name="MILTREIZ" localSheetId="45">#REF!</definedName>
    <definedName name="MILTREIZ" localSheetId="10">'CA FTQ'!$C$8:$C$3626</definedName>
    <definedName name="MILTREIZ" localSheetId="53">#REF!</definedName>
    <definedName name="MILTREIZ" localSheetId="38">#REF!</definedName>
    <definedName name="MILTREIZ" localSheetId="94">#REF!</definedName>
    <definedName name="MILTREIZ" localSheetId="95">#REF!</definedName>
    <definedName name="MILTREIZ" localSheetId="96">#REF!</definedName>
    <definedName name="MILTREIZ" localSheetId="97">#REF!</definedName>
    <definedName name="MILTREIZ" localSheetId="91">#REF!</definedName>
    <definedName name="MILTREIZ" localSheetId="93">#REF!</definedName>
    <definedName name="MILTREIZ" localSheetId="67">#REF!</definedName>
    <definedName name="MILTREIZ" localSheetId="75">#REF!</definedName>
    <definedName name="MILTREIZ" localSheetId="66">#REF!</definedName>
    <definedName name="MILTREIZ" localSheetId="57">#REF!</definedName>
    <definedName name="MILTREIZ" localSheetId="77">#REF!</definedName>
    <definedName name="MILTREIZ">#REF!</definedName>
    <definedName name="MLLM" localSheetId="61">#REF!</definedName>
    <definedName name="MLLM" localSheetId="45">#REF!</definedName>
    <definedName name="MLLM" localSheetId="53">#REF!</definedName>
    <definedName name="MLLM" localSheetId="38">#REF!</definedName>
    <definedName name="MLLM" localSheetId="75">#REF!</definedName>
    <definedName name="MLLM" localSheetId="66">#REF!</definedName>
    <definedName name="MLLM" localSheetId="57">#REF!</definedName>
    <definedName name="MLLM" localSheetId="77">#REF!</definedName>
    <definedName name="MLLM">#REF!</definedName>
    <definedName name="MM" localSheetId="61">#REF!</definedName>
    <definedName name="MM" localSheetId="45">#REF!</definedName>
    <definedName name="MM" localSheetId="53">#REF!</definedName>
    <definedName name="MM" localSheetId="38">#REF!</definedName>
    <definedName name="MM" localSheetId="75">#REF!</definedName>
    <definedName name="MM" localSheetId="66">#REF!</definedName>
    <definedName name="MM" localSheetId="57">#REF!</definedName>
    <definedName name="MM" localSheetId="77">#REF!</definedName>
    <definedName name="MM">#REF!</definedName>
    <definedName name="MMSDM" localSheetId="61">#REF!</definedName>
    <definedName name="MMSDM" localSheetId="45">#REF!</definedName>
    <definedName name="MMSDM" localSheetId="53">#REF!</definedName>
    <definedName name="MMSDM" localSheetId="38">#REF!</definedName>
    <definedName name="MMSDM" localSheetId="75">#REF!</definedName>
    <definedName name="MMSDM" localSheetId="66">#REF!</definedName>
    <definedName name="MMSDM" localSheetId="57">#REF!</definedName>
    <definedName name="MMSDM" localSheetId="77">#REF!</definedName>
    <definedName name="MMSDM">#REF!</definedName>
    <definedName name="N" localSheetId="61">[2]Q!$P$5</definedName>
    <definedName name="N" localSheetId="10">[20]Q!$P$5</definedName>
    <definedName name="N" localSheetId="59">[21]Q!$P$5</definedName>
    <definedName name="N" localSheetId="53">[2]Q!$P$5</definedName>
    <definedName name="N" localSheetId="38">[2]Q!$P$5</definedName>
    <definedName name="N" localSheetId="66">[2]Q!$P$5</definedName>
    <definedName name="N" localSheetId="57">[2]Q!$P$5</definedName>
    <definedName name="N" localSheetId="77">[22]Q!$P$5</definedName>
    <definedName name="N">[10]Q!$P$5</definedName>
    <definedName name="NCEDAGE" localSheetId="11">[1]Q!#REF!</definedName>
    <definedName name="NCEDAGE" localSheetId="61">[2]Q!#REF!</definedName>
    <definedName name="NCEDAGE" localSheetId="46">[3]Q!#REF!</definedName>
    <definedName name="NCEDAGE" localSheetId="45">[1]Q!#REF!</definedName>
    <definedName name="NCEDAGE" localSheetId="41">[4]Q!#REF!</definedName>
    <definedName name="NCEDAGE" localSheetId="54">[4]Q!#REF!</definedName>
    <definedName name="NCEDAGE" localSheetId="24">[1]Q!#REF!</definedName>
    <definedName name="NCEDAGE" localSheetId="35">[1]Q!#REF!</definedName>
    <definedName name="NCEDAGE" localSheetId="10">[5]Q!#REF!</definedName>
    <definedName name="NCEDAGE" localSheetId="79">[1]Q!#REF!</definedName>
    <definedName name="NCEDAGE" localSheetId="72">[1]Q!#REF!</definedName>
    <definedName name="NCEDAGE" localSheetId="59">[6]Q!#REF!</definedName>
    <definedName name="NCEDAGE" localSheetId="42">[1]Q!#REF!</definedName>
    <definedName name="NCEDAGE" localSheetId="76">[1]Q!#REF!</definedName>
    <definedName name="NCEDAGE" localSheetId="47">[1]Q!#REF!</definedName>
    <definedName name="NCEDAGE" localSheetId="49">[1]Q!#REF!</definedName>
    <definedName name="NCEDAGE" localSheetId="55">[1]Q!#REF!</definedName>
    <definedName name="NCEDAGE" localSheetId="53">[2]Q!#REF!</definedName>
    <definedName name="NCEDAGE" localSheetId="37">[1]Q!#REF!</definedName>
    <definedName name="NCEDAGE" localSheetId="38">[2]Q!#REF!</definedName>
    <definedName name="NCEDAGE" localSheetId="60">[1]Q!#REF!</definedName>
    <definedName name="NCEDAGE" localSheetId="5">[7]Q!#REF!</definedName>
    <definedName name="NCEDAGE" localSheetId="6">[4]Q!#REF!</definedName>
    <definedName name="NCEDAGE" localSheetId="63">[1]Q!#REF!</definedName>
    <definedName name="NCEDAGE" localSheetId="71">[1]Q!#REF!</definedName>
    <definedName name="NCEDAGE" localSheetId="94">[8]Q!#REF!</definedName>
    <definedName name="NCEDAGE" localSheetId="95">[8]Q!#REF!</definedName>
    <definedName name="NCEDAGE" localSheetId="96">[8]Q!#REF!</definedName>
    <definedName name="NCEDAGE" localSheetId="97">[8]Q!#REF!</definedName>
    <definedName name="NCEDAGE" localSheetId="91">[9]Q!#REF!</definedName>
    <definedName name="NCEDAGE" localSheetId="93">[8]Q!#REF!</definedName>
    <definedName name="NCEDAGE" localSheetId="67">#REF!</definedName>
    <definedName name="NCEDAGE" localSheetId="75">#REF!</definedName>
    <definedName name="NCEDAGE" localSheetId="82">[1]Q!#REF!</definedName>
    <definedName name="NCEDAGE" localSheetId="83">[10]Q!#REF!</definedName>
    <definedName name="NCEDAGE" localSheetId="86">[1]Q!#REF!</definedName>
    <definedName name="NCEDAGE" localSheetId="70">[11]Q!#REF!</definedName>
    <definedName name="NCEDAGE" localSheetId="8">Q!#REF!</definedName>
    <definedName name="NCEDAGE" localSheetId="65">[1]Q!#REF!</definedName>
    <definedName name="NCEDAGE" localSheetId="66">[12]Q!#REF!</definedName>
    <definedName name="NCEDAGE" localSheetId="81">[1]Q!#REF!</definedName>
    <definedName name="NCEDAGE" localSheetId="57">[2]Q!#REF!</definedName>
    <definedName name="NCEDAGE" localSheetId="43">[13]Q!#REF!</definedName>
    <definedName name="NCEDAGE" localSheetId="73">[1]Q!#REF!</definedName>
    <definedName name="NCEDAGE" localSheetId="74">[14]Q!#REF!</definedName>
    <definedName name="NCEDAGE" localSheetId="77">[15]Q!#REF!</definedName>
    <definedName name="NCEDAGE">Q!#REF!</definedName>
    <definedName name="nom" localSheetId="61">[2]Q!$G$5</definedName>
    <definedName name="nom" localSheetId="59">[23]Q!$G$5</definedName>
    <definedName name="nom" localSheetId="53">[2]Q!$G$5</definedName>
    <definedName name="nom" localSheetId="38">[2]Q!$G$5</definedName>
    <definedName name="nom" localSheetId="66">[2]Q!$G$5</definedName>
    <definedName name="nom" localSheetId="57">[2]Q!$G$5</definedName>
    <definedName name="nom">[24]Q!$G$5</definedName>
    <definedName name="NOMCEDAGE" localSheetId="11">[1]Q!#REF!</definedName>
    <definedName name="NOMCEDAGE" localSheetId="61">[2]Q!#REF!</definedName>
    <definedName name="NOMCEDAGE" localSheetId="46">[3]Q!#REF!</definedName>
    <definedName name="NOMCEDAGE" localSheetId="45">[1]Q!#REF!</definedName>
    <definedName name="NOMCEDAGE" localSheetId="41">[4]Q!#REF!</definedName>
    <definedName name="NOMCEDAGE" localSheetId="54">[4]Q!#REF!</definedName>
    <definedName name="NOMCEDAGE" localSheetId="24">[1]Q!#REF!</definedName>
    <definedName name="NOMCEDAGE" localSheetId="35">[1]Q!#REF!</definedName>
    <definedName name="NOMCEDAGE" localSheetId="10">[5]Q!#REF!</definedName>
    <definedName name="NOMCEDAGE" localSheetId="79">[1]Q!#REF!</definedName>
    <definedName name="NOMCEDAGE" localSheetId="72">[1]Q!#REF!</definedName>
    <definedName name="NOMCEDAGE" localSheetId="59">[6]Q!#REF!</definedName>
    <definedName name="NOMCEDAGE" localSheetId="42">[1]Q!#REF!</definedName>
    <definedName name="NOMCEDAGE" localSheetId="76">[1]Q!#REF!</definedName>
    <definedName name="NOMCEDAGE" localSheetId="47">[1]Q!#REF!</definedName>
    <definedName name="NOMCEDAGE" localSheetId="49">[1]Q!#REF!</definedName>
    <definedName name="NOMCEDAGE" localSheetId="55">[1]Q!#REF!</definedName>
    <definedName name="NOMCEDAGE" localSheetId="53">[2]Q!#REF!</definedName>
    <definedName name="NOMCEDAGE" localSheetId="37">[1]Q!#REF!</definedName>
    <definedName name="NOMCEDAGE" localSheetId="38">[2]Q!#REF!</definedName>
    <definedName name="NOMCEDAGE" localSheetId="60">[1]Q!#REF!</definedName>
    <definedName name="NOMCEDAGE" localSheetId="5">[7]Q!#REF!</definedName>
    <definedName name="NOMCEDAGE" localSheetId="6">[4]Q!#REF!</definedName>
    <definedName name="NOMCEDAGE" localSheetId="63">[1]Q!#REF!</definedName>
    <definedName name="NOMCEDAGE" localSheetId="71">[1]Q!#REF!</definedName>
    <definedName name="NOMCEDAGE" localSheetId="94">[8]Q!#REF!</definedName>
    <definedName name="NOMCEDAGE" localSheetId="95">[8]Q!#REF!</definedName>
    <definedName name="NOMCEDAGE" localSheetId="96">[8]Q!#REF!</definedName>
    <definedName name="NOMCEDAGE" localSheetId="97">[8]Q!#REF!</definedName>
    <definedName name="NOMCEDAGE" localSheetId="91">[9]Q!#REF!</definedName>
    <definedName name="NOMCEDAGE" localSheetId="93">[8]Q!#REF!</definedName>
    <definedName name="NOMCEDAGE" localSheetId="67">#REF!</definedName>
    <definedName name="NOMCEDAGE" localSheetId="75">#REF!</definedName>
    <definedName name="NOMCEDAGE" localSheetId="82">[1]Q!#REF!</definedName>
    <definedName name="NOMCEDAGE" localSheetId="83">[10]Q!#REF!</definedName>
    <definedName name="NOMCEDAGE" localSheetId="86">[1]Q!#REF!</definedName>
    <definedName name="NOMCEDAGE" localSheetId="70">[11]Q!#REF!</definedName>
    <definedName name="NOMCEDAGE" localSheetId="8">Q!#REF!</definedName>
    <definedName name="NOMCEDAGE" localSheetId="65">[1]Q!#REF!</definedName>
    <definedName name="NOMCEDAGE" localSheetId="66">[12]Q!#REF!</definedName>
    <definedName name="NOMCEDAGE" localSheetId="81">[1]Q!#REF!</definedName>
    <definedName name="NOMCEDAGE" localSheetId="57">[2]Q!#REF!</definedName>
    <definedName name="NOMCEDAGE" localSheetId="43">[13]Q!#REF!</definedName>
    <definedName name="NOMCEDAGE" localSheetId="73">[1]Q!#REF!</definedName>
    <definedName name="NOMCEDAGE" localSheetId="74">[14]Q!#REF!</definedName>
    <definedName name="NOMCEDAGE" localSheetId="77">[15]Q!#REF!</definedName>
    <definedName name="NOMCEDAGE">Q!#REF!</definedName>
    <definedName name="NOMCLIENT" localSheetId="3">'GA2'!#REF!</definedName>
    <definedName name="NOMCLIENT" localSheetId="4">'GA3'!#REF!</definedName>
    <definedName name="NOMCLIENT" localSheetId="9">'GA7'!#REF!</definedName>
    <definedName name="NOMCLIENT" localSheetId="7">'Plan de mission'!#REF!</definedName>
    <definedName name="NOMCLIENT" localSheetId="8">'planification des travaux'!#REF!</definedName>
    <definedName name="num" localSheetId="61">[2]Q!$P$5</definedName>
    <definedName name="num" localSheetId="59">[23]Q!$P$5</definedName>
    <definedName name="num" localSheetId="53">[2]Q!$P$5</definedName>
    <definedName name="num" localSheetId="38">[2]Q!$P$5</definedName>
    <definedName name="num" localSheetId="66">[2]Q!$P$5</definedName>
    <definedName name="num" localSheetId="57">[2]Q!$P$5</definedName>
    <definedName name="num">[24]Q!$P$5</definedName>
    <definedName name="PLZFPS" localSheetId="61">#REF!</definedName>
    <definedName name="PLZFPS" localSheetId="45">#REF!</definedName>
    <definedName name="PLZFPS" localSheetId="10">#REF!</definedName>
    <definedName name="PLZFPS" localSheetId="59">#REF!</definedName>
    <definedName name="PLZFPS" localSheetId="53">#REF!</definedName>
    <definedName name="PLZFPS" localSheetId="38">#REF!</definedName>
    <definedName name="PLZFPS" localSheetId="6">#REF!</definedName>
    <definedName name="PLZFPS" localSheetId="75">#REF!</definedName>
    <definedName name="PLZFPS" localSheetId="66">#REF!</definedName>
    <definedName name="PLZFPS" localSheetId="57">#REF!</definedName>
    <definedName name="PLZFPS" localSheetId="77">#REF!</definedName>
    <definedName name="PLZFPS">#REF!</definedName>
    <definedName name="PP" localSheetId="61">#REF!</definedName>
    <definedName name="PP" localSheetId="45">#REF!</definedName>
    <definedName name="PP" localSheetId="53">#REF!</definedName>
    <definedName name="PP" localSheetId="38">#REF!</definedName>
    <definedName name="PP" localSheetId="75">#REF!</definedName>
    <definedName name="PP" localSheetId="66">#REF!</definedName>
    <definedName name="PP" localSheetId="57">#REF!</definedName>
    <definedName name="PP" localSheetId="77">#REF!</definedName>
    <definedName name="PP">#REF!</definedName>
    <definedName name="Q1INDICATEURSCLES" localSheetId="11">[1]Q!#REF!</definedName>
    <definedName name="Q1INDICATEURSCLES" localSheetId="61">[2]Q!#REF!</definedName>
    <definedName name="Q1INDICATEURSCLES" localSheetId="46">[3]Q!#REF!</definedName>
    <definedName name="Q1INDICATEURSCLES" localSheetId="45">[1]Q!#REF!</definedName>
    <definedName name="Q1INDICATEURSCLES" localSheetId="41">[4]Q!#REF!</definedName>
    <definedName name="Q1INDICATEURSCLES" localSheetId="54">[4]Q!#REF!</definedName>
    <definedName name="Q1INDICATEURSCLES" localSheetId="24">[1]Q!#REF!</definedName>
    <definedName name="Q1INDICATEURSCLES" localSheetId="35">[1]Q!#REF!</definedName>
    <definedName name="Q1INDICATEURSCLES" localSheetId="10">[5]Q!#REF!</definedName>
    <definedName name="Q1INDICATEURSCLES" localSheetId="79">[1]Q!#REF!</definedName>
    <definedName name="Q1INDICATEURSCLES" localSheetId="72">[1]Q!#REF!</definedName>
    <definedName name="Q1INDICATEURSCLES" localSheetId="59">[6]Q!#REF!</definedName>
    <definedName name="Q1INDICATEURSCLES" localSheetId="42">[1]Q!#REF!</definedName>
    <definedName name="Q1INDICATEURSCLES" localSheetId="76">[1]Q!#REF!</definedName>
    <definedName name="Q1INDICATEURSCLES" localSheetId="47">[1]Q!#REF!</definedName>
    <definedName name="Q1INDICATEURSCLES" localSheetId="49">[1]Q!#REF!</definedName>
    <definedName name="Q1INDICATEURSCLES" localSheetId="55">[1]Q!#REF!</definedName>
    <definedName name="Q1INDICATEURSCLES" localSheetId="53">[2]Q!#REF!</definedName>
    <definedName name="Q1INDICATEURSCLES" localSheetId="37">[1]Q!#REF!</definedName>
    <definedName name="Q1INDICATEURSCLES" localSheetId="38">[2]Q!#REF!</definedName>
    <definedName name="Q1INDICATEURSCLES" localSheetId="60">[1]Q!#REF!</definedName>
    <definedName name="Q1INDICATEURSCLES" localSheetId="5">[7]Q!#REF!</definedName>
    <definedName name="Q1INDICATEURSCLES" localSheetId="6">[4]Q!#REF!</definedName>
    <definedName name="Q1INDICATEURSCLES" localSheetId="63">[1]Q!#REF!</definedName>
    <definedName name="Q1INDICATEURSCLES" localSheetId="71">[1]Q!#REF!</definedName>
    <definedName name="Q1INDICATEURSCLES" localSheetId="94">[8]Q!#REF!</definedName>
    <definedName name="Q1INDICATEURSCLES" localSheetId="95">[8]Q!#REF!</definedName>
    <definedName name="Q1INDICATEURSCLES" localSheetId="96">[8]Q!#REF!</definedName>
    <definedName name="Q1INDICATEURSCLES" localSheetId="97">[8]Q!#REF!</definedName>
    <definedName name="Q1INDICATEURSCLES" localSheetId="91">[9]Q!#REF!</definedName>
    <definedName name="Q1INDICATEURSCLES" localSheetId="93">[8]Q!#REF!</definedName>
    <definedName name="Q1INDICATEURSCLES" localSheetId="67">#REF!</definedName>
    <definedName name="Q1INDICATEURSCLES" localSheetId="75">#REF!</definedName>
    <definedName name="Q1INDICATEURSCLES" localSheetId="82">[1]Q!#REF!</definedName>
    <definedName name="Q1INDICATEURSCLES" localSheetId="83">[10]Q!#REF!</definedName>
    <definedName name="Q1INDICATEURSCLES" localSheetId="86">[1]Q!#REF!</definedName>
    <definedName name="Q1INDICATEURSCLES" localSheetId="70">[11]Q!#REF!</definedName>
    <definedName name="Q1INDICATEURSCLES" localSheetId="8">Q!#REF!</definedName>
    <definedName name="Q1INDICATEURSCLES" localSheetId="65">[1]Q!#REF!</definedName>
    <definedName name="Q1INDICATEURSCLES" localSheetId="66">[12]Q!#REF!</definedName>
    <definedName name="Q1INDICATEURSCLES" localSheetId="81">[1]Q!#REF!</definedName>
    <definedName name="Q1INDICATEURSCLES" localSheetId="57">[2]Q!#REF!</definedName>
    <definedName name="Q1INDICATEURSCLES" localSheetId="43">[13]Q!#REF!</definedName>
    <definedName name="Q1INDICATEURSCLES" localSheetId="73">[1]Q!#REF!</definedName>
    <definedName name="Q1INDICATEURSCLES" localSheetId="74">[14]Q!#REF!</definedName>
    <definedName name="Q1INDICATEURSCLES" localSheetId="77">[15]Q!#REF!</definedName>
    <definedName name="Q1INDICATEURSCLES">Q!#REF!</definedName>
    <definedName name="Q1INFORMATIONSECONOMIQUES" localSheetId="11">[1]Q!#REF!</definedName>
    <definedName name="Q1INFORMATIONSECONOMIQUES" localSheetId="61">[2]Q!#REF!</definedName>
    <definedName name="Q1INFORMATIONSECONOMIQUES" localSheetId="46">[3]Q!#REF!</definedName>
    <definedName name="Q1INFORMATIONSECONOMIQUES" localSheetId="45">[1]Q!#REF!</definedName>
    <definedName name="Q1INFORMATIONSECONOMIQUES" localSheetId="41">[4]Q!#REF!</definedName>
    <definedName name="Q1INFORMATIONSECONOMIQUES" localSheetId="54">[4]Q!#REF!</definedName>
    <definedName name="Q1INFORMATIONSECONOMIQUES" localSheetId="24">[1]Q!#REF!</definedName>
    <definedName name="Q1INFORMATIONSECONOMIQUES" localSheetId="35">[1]Q!#REF!</definedName>
    <definedName name="Q1INFORMATIONSECONOMIQUES" localSheetId="10">[5]Q!#REF!</definedName>
    <definedName name="Q1INFORMATIONSECONOMIQUES" localSheetId="79">[1]Q!#REF!</definedName>
    <definedName name="Q1INFORMATIONSECONOMIQUES" localSheetId="72">[1]Q!#REF!</definedName>
    <definedName name="Q1INFORMATIONSECONOMIQUES" localSheetId="59">[6]Q!#REF!</definedName>
    <definedName name="Q1INFORMATIONSECONOMIQUES" localSheetId="42">[1]Q!#REF!</definedName>
    <definedName name="Q1INFORMATIONSECONOMIQUES" localSheetId="76">[1]Q!#REF!</definedName>
    <definedName name="Q1INFORMATIONSECONOMIQUES" localSheetId="47">[1]Q!#REF!</definedName>
    <definedName name="Q1INFORMATIONSECONOMIQUES" localSheetId="49">[1]Q!#REF!</definedName>
    <definedName name="Q1INFORMATIONSECONOMIQUES" localSheetId="55">[1]Q!#REF!</definedName>
    <definedName name="Q1INFORMATIONSECONOMIQUES" localSheetId="53">[2]Q!#REF!</definedName>
    <definedName name="Q1INFORMATIONSECONOMIQUES" localSheetId="37">[1]Q!#REF!</definedName>
    <definedName name="Q1INFORMATIONSECONOMIQUES" localSheetId="38">[2]Q!#REF!</definedName>
    <definedName name="Q1INFORMATIONSECONOMIQUES" localSheetId="60">[1]Q!#REF!</definedName>
    <definedName name="Q1INFORMATIONSECONOMIQUES" localSheetId="5">[7]Q!#REF!</definedName>
    <definedName name="Q1INFORMATIONSECONOMIQUES" localSheetId="6">[4]Q!#REF!</definedName>
    <definedName name="Q1INFORMATIONSECONOMIQUES" localSheetId="63">[1]Q!#REF!</definedName>
    <definedName name="Q1INFORMATIONSECONOMIQUES" localSheetId="71">[1]Q!#REF!</definedName>
    <definedName name="Q1INFORMATIONSECONOMIQUES" localSheetId="94">[8]Q!#REF!</definedName>
    <definedName name="Q1INFORMATIONSECONOMIQUES" localSheetId="95">[8]Q!#REF!</definedName>
    <definedName name="Q1INFORMATIONSECONOMIQUES" localSheetId="96">[8]Q!#REF!</definedName>
    <definedName name="Q1INFORMATIONSECONOMIQUES" localSheetId="97">[8]Q!#REF!</definedName>
    <definedName name="Q1INFORMATIONSECONOMIQUES" localSheetId="91">[9]Q!#REF!</definedName>
    <definedName name="Q1INFORMATIONSECONOMIQUES" localSheetId="93">[8]Q!#REF!</definedName>
    <definedName name="Q1INFORMATIONSECONOMIQUES" localSheetId="67">#REF!</definedName>
    <definedName name="Q1INFORMATIONSECONOMIQUES" localSheetId="75">#REF!</definedName>
    <definedName name="Q1INFORMATIONSECONOMIQUES" localSheetId="82">[1]Q!#REF!</definedName>
    <definedName name="Q1INFORMATIONSECONOMIQUES" localSheetId="83">[10]Q!#REF!</definedName>
    <definedName name="Q1INFORMATIONSECONOMIQUES" localSheetId="86">[1]Q!#REF!</definedName>
    <definedName name="Q1INFORMATIONSECONOMIQUES" localSheetId="70">[11]Q!#REF!</definedName>
    <definedName name="Q1INFORMATIONSECONOMIQUES" localSheetId="8">Q!#REF!</definedName>
    <definedName name="Q1INFORMATIONSECONOMIQUES" localSheetId="65">[1]Q!#REF!</definedName>
    <definedName name="Q1INFORMATIONSECONOMIQUES" localSheetId="66">[12]Q!#REF!</definedName>
    <definedName name="Q1INFORMATIONSECONOMIQUES" localSheetId="81">[1]Q!#REF!</definedName>
    <definedName name="Q1INFORMATIONSECONOMIQUES" localSheetId="57">[2]Q!#REF!</definedName>
    <definedName name="Q1INFORMATIONSECONOMIQUES" localSheetId="43">[13]Q!#REF!</definedName>
    <definedName name="Q1INFORMATIONSECONOMIQUES" localSheetId="73">[1]Q!#REF!</definedName>
    <definedName name="Q1INFORMATIONSECONOMIQUES" localSheetId="74">[14]Q!#REF!</definedName>
    <definedName name="Q1INFORMATIONSECONOMIQUES" localSheetId="77">[15]Q!#REF!</definedName>
    <definedName name="Q1INFORMATIONSECONOMIQUES">Q!#REF!</definedName>
    <definedName name="Q1INFORMATIONSFISCALES" localSheetId="11">[1]Q!#REF!</definedName>
    <definedName name="Q1INFORMATIONSFISCALES" localSheetId="61">[2]Q!#REF!</definedName>
    <definedName name="Q1INFORMATIONSFISCALES" localSheetId="46">[3]Q!#REF!</definedName>
    <definedName name="Q1INFORMATIONSFISCALES" localSheetId="45">[1]Q!#REF!</definedName>
    <definedName name="Q1INFORMATIONSFISCALES" localSheetId="41">[4]Q!#REF!</definedName>
    <definedName name="Q1INFORMATIONSFISCALES" localSheetId="54">[4]Q!#REF!</definedName>
    <definedName name="Q1INFORMATIONSFISCALES" localSheetId="24">[1]Q!#REF!</definedName>
    <definedName name="Q1INFORMATIONSFISCALES" localSheetId="35">[1]Q!#REF!</definedName>
    <definedName name="Q1INFORMATIONSFISCALES" localSheetId="10">[5]Q!#REF!</definedName>
    <definedName name="Q1INFORMATIONSFISCALES" localSheetId="79">[1]Q!#REF!</definedName>
    <definedName name="Q1INFORMATIONSFISCALES" localSheetId="72">[1]Q!#REF!</definedName>
    <definedName name="Q1INFORMATIONSFISCALES" localSheetId="59">[6]Q!#REF!</definedName>
    <definedName name="Q1INFORMATIONSFISCALES" localSheetId="42">[1]Q!#REF!</definedName>
    <definedName name="Q1INFORMATIONSFISCALES" localSheetId="76">[1]Q!#REF!</definedName>
    <definedName name="Q1INFORMATIONSFISCALES" localSheetId="47">[1]Q!#REF!</definedName>
    <definedName name="Q1INFORMATIONSFISCALES" localSheetId="49">[1]Q!#REF!</definedName>
    <definedName name="Q1INFORMATIONSFISCALES" localSheetId="55">[1]Q!#REF!</definedName>
    <definedName name="Q1INFORMATIONSFISCALES" localSheetId="53">[2]Q!#REF!</definedName>
    <definedName name="Q1INFORMATIONSFISCALES" localSheetId="37">[1]Q!#REF!</definedName>
    <definedName name="Q1INFORMATIONSFISCALES" localSheetId="38">[2]Q!#REF!</definedName>
    <definedName name="Q1INFORMATIONSFISCALES" localSheetId="60">[1]Q!#REF!</definedName>
    <definedName name="Q1INFORMATIONSFISCALES" localSheetId="5">[7]Q!#REF!</definedName>
    <definedName name="Q1INFORMATIONSFISCALES" localSheetId="6">[4]Q!#REF!</definedName>
    <definedName name="Q1INFORMATIONSFISCALES" localSheetId="63">[1]Q!#REF!</definedName>
    <definedName name="Q1INFORMATIONSFISCALES" localSheetId="71">[1]Q!#REF!</definedName>
    <definedName name="Q1INFORMATIONSFISCALES" localSheetId="94">[8]Q!#REF!</definedName>
    <definedName name="Q1INFORMATIONSFISCALES" localSheetId="95">[8]Q!#REF!</definedName>
    <definedName name="Q1INFORMATIONSFISCALES" localSheetId="96">[8]Q!#REF!</definedName>
    <definedName name="Q1INFORMATIONSFISCALES" localSheetId="97">[8]Q!#REF!</definedName>
    <definedName name="Q1INFORMATIONSFISCALES" localSheetId="91">[9]Q!#REF!</definedName>
    <definedName name="Q1INFORMATIONSFISCALES" localSheetId="93">[8]Q!#REF!</definedName>
    <definedName name="Q1INFORMATIONSFISCALES" localSheetId="67">#REF!</definedName>
    <definedName name="Q1INFORMATIONSFISCALES" localSheetId="75">#REF!</definedName>
    <definedName name="Q1INFORMATIONSFISCALES" localSheetId="82">[1]Q!#REF!</definedName>
    <definedName name="Q1INFORMATIONSFISCALES" localSheetId="83">[10]Q!#REF!</definedName>
    <definedName name="Q1INFORMATIONSFISCALES" localSheetId="86">[1]Q!#REF!</definedName>
    <definedName name="Q1INFORMATIONSFISCALES" localSheetId="70">[11]Q!#REF!</definedName>
    <definedName name="Q1INFORMATIONSFISCALES" localSheetId="8">Q!#REF!</definedName>
    <definedName name="Q1INFORMATIONSFISCALES" localSheetId="65">[1]Q!#REF!</definedName>
    <definedName name="Q1INFORMATIONSFISCALES" localSheetId="66">[12]Q!#REF!</definedName>
    <definedName name="Q1INFORMATIONSFISCALES" localSheetId="81">[1]Q!#REF!</definedName>
    <definedName name="Q1INFORMATIONSFISCALES" localSheetId="57">[2]Q!#REF!</definedName>
    <definedName name="Q1INFORMATIONSFISCALES" localSheetId="43">[13]Q!#REF!</definedName>
    <definedName name="Q1INFORMATIONSFISCALES" localSheetId="73">[1]Q!#REF!</definedName>
    <definedName name="Q1INFORMATIONSFISCALES" localSheetId="74">[14]Q!#REF!</definedName>
    <definedName name="Q1INFORMATIONSFISCALES" localSheetId="77">[15]Q!#REF!</definedName>
    <definedName name="Q1INFORMATIONSFISCALES">Q!#REF!</definedName>
    <definedName name="Q1INFORMATIONSGENERALES" localSheetId="67">#REF!</definedName>
    <definedName name="Q1INFORMATIONSGENERALES" localSheetId="75">#REF!</definedName>
    <definedName name="Q1INFORMATIONSGENERALES" localSheetId="74">#REF!</definedName>
    <definedName name="Q1INFORMATIONSGENERALES">Q!$A$9:$S$10</definedName>
    <definedName name="Q1INFORMATIONSSOCIALES" localSheetId="11">[1]Q!#REF!</definedName>
    <definedName name="Q1INFORMATIONSSOCIALES" localSheetId="61">[2]Q!#REF!</definedName>
    <definedName name="Q1INFORMATIONSSOCIALES" localSheetId="46">[3]Q!#REF!</definedName>
    <definedName name="Q1INFORMATIONSSOCIALES" localSheetId="45">[1]Q!#REF!</definedName>
    <definedName name="Q1INFORMATIONSSOCIALES" localSheetId="41">[4]Q!#REF!</definedName>
    <definedName name="Q1INFORMATIONSSOCIALES" localSheetId="54">[4]Q!#REF!</definedName>
    <definedName name="Q1INFORMATIONSSOCIALES" localSheetId="24">[1]Q!#REF!</definedName>
    <definedName name="Q1INFORMATIONSSOCIALES" localSheetId="35">[1]Q!#REF!</definedName>
    <definedName name="Q1INFORMATIONSSOCIALES" localSheetId="10">[5]Q!#REF!</definedName>
    <definedName name="Q1INFORMATIONSSOCIALES" localSheetId="79">[1]Q!#REF!</definedName>
    <definedName name="Q1INFORMATIONSSOCIALES" localSheetId="72">[1]Q!#REF!</definedName>
    <definedName name="Q1INFORMATIONSSOCIALES" localSheetId="59">[6]Q!#REF!</definedName>
    <definedName name="Q1INFORMATIONSSOCIALES" localSheetId="42">[1]Q!#REF!</definedName>
    <definedName name="Q1INFORMATIONSSOCIALES" localSheetId="76">[1]Q!#REF!</definedName>
    <definedName name="Q1INFORMATIONSSOCIALES" localSheetId="47">[1]Q!#REF!</definedName>
    <definedName name="Q1INFORMATIONSSOCIALES" localSheetId="49">[1]Q!#REF!</definedName>
    <definedName name="Q1INFORMATIONSSOCIALES" localSheetId="55">[1]Q!#REF!</definedName>
    <definedName name="Q1INFORMATIONSSOCIALES" localSheetId="53">[2]Q!#REF!</definedName>
    <definedName name="Q1INFORMATIONSSOCIALES" localSheetId="37">[1]Q!#REF!</definedName>
    <definedName name="Q1INFORMATIONSSOCIALES" localSheetId="38">[2]Q!#REF!</definedName>
    <definedName name="Q1INFORMATIONSSOCIALES" localSheetId="60">[1]Q!#REF!</definedName>
    <definedName name="Q1INFORMATIONSSOCIALES" localSheetId="5">[7]Q!#REF!</definedName>
    <definedName name="Q1INFORMATIONSSOCIALES" localSheetId="6">[4]Q!#REF!</definedName>
    <definedName name="Q1INFORMATIONSSOCIALES" localSheetId="63">[1]Q!#REF!</definedName>
    <definedName name="Q1INFORMATIONSSOCIALES" localSheetId="71">[1]Q!#REF!</definedName>
    <definedName name="Q1INFORMATIONSSOCIALES" localSheetId="94">[8]Q!#REF!</definedName>
    <definedName name="Q1INFORMATIONSSOCIALES" localSheetId="95">[8]Q!#REF!</definedName>
    <definedName name="Q1INFORMATIONSSOCIALES" localSheetId="96">[8]Q!#REF!</definedName>
    <definedName name="Q1INFORMATIONSSOCIALES" localSheetId="97">[8]Q!#REF!</definedName>
    <definedName name="Q1INFORMATIONSSOCIALES" localSheetId="91">[9]Q!#REF!</definedName>
    <definedName name="Q1INFORMATIONSSOCIALES" localSheetId="93">[8]Q!#REF!</definedName>
    <definedName name="Q1INFORMATIONSSOCIALES" localSheetId="67">#REF!</definedName>
    <definedName name="Q1INFORMATIONSSOCIALES" localSheetId="75">#REF!</definedName>
    <definedName name="Q1INFORMATIONSSOCIALES" localSheetId="82">[1]Q!#REF!</definedName>
    <definedName name="Q1INFORMATIONSSOCIALES" localSheetId="83">[10]Q!#REF!</definedName>
    <definedName name="Q1INFORMATIONSSOCIALES" localSheetId="86">[1]Q!#REF!</definedName>
    <definedName name="Q1INFORMATIONSSOCIALES" localSheetId="70">[11]Q!#REF!</definedName>
    <definedName name="Q1INFORMATIONSSOCIALES" localSheetId="8">Q!#REF!</definedName>
    <definedName name="Q1INFORMATIONSSOCIALES" localSheetId="65">[1]Q!#REF!</definedName>
    <definedName name="Q1INFORMATIONSSOCIALES" localSheetId="66">[12]Q!#REF!</definedName>
    <definedName name="Q1INFORMATIONSSOCIALES" localSheetId="81">[1]Q!#REF!</definedName>
    <definedName name="Q1INFORMATIONSSOCIALES" localSheetId="57">[2]Q!#REF!</definedName>
    <definedName name="Q1INFORMATIONSSOCIALES" localSheetId="43">[13]Q!#REF!</definedName>
    <definedName name="Q1INFORMATIONSSOCIALES" localSheetId="73">[1]Q!#REF!</definedName>
    <definedName name="Q1INFORMATIONSSOCIALES" localSheetId="74">[14]Q!#REF!</definedName>
    <definedName name="Q1INFORMATIONSSOCIALES" localSheetId="77">[15]Q!#REF!</definedName>
    <definedName name="Q1INFORMATIONSSOCIALES">Q!#REF!</definedName>
    <definedName name="Q2ADRESSESADMFISC" localSheetId="11">[1]Q!#REF!</definedName>
    <definedName name="Q2ADRESSESADMFISC" localSheetId="61">[2]Q!#REF!</definedName>
    <definedName name="Q2ADRESSESADMFISC" localSheetId="46">[3]Q!#REF!</definedName>
    <definedName name="Q2ADRESSESADMFISC" localSheetId="45">[1]Q!#REF!</definedName>
    <definedName name="Q2ADRESSESADMFISC" localSheetId="41">[4]Q!#REF!</definedName>
    <definedName name="Q2ADRESSESADMFISC" localSheetId="54">[4]Q!#REF!</definedName>
    <definedName name="Q2ADRESSESADMFISC" localSheetId="24">[1]Q!#REF!</definedName>
    <definedName name="Q2ADRESSESADMFISC" localSheetId="35">[1]Q!#REF!</definedName>
    <definedName name="Q2ADRESSESADMFISC" localSheetId="10">[5]Q!#REF!</definedName>
    <definedName name="Q2ADRESSESADMFISC" localSheetId="79">[1]Q!#REF!</definedName>
    <definedName name="Q2ADRESSESADMFISC" localSheetId="72">[1]Q!#REF!</definedName>
    <definedName name="Q2ADRESSESADMFISC" localSheetId="59">[6]Q!#REF!</definedName>
    <definedName name="Q2ADRESSESADMFISC" localSheetId="42">[1]Q!#REF!</definedName>
    <definedName name="Q2ADRESSESADMFISC" localSheetId="76">[1]Q!#REF!</definedName>
    <definedName name="Q2ADRESSESADMFISC" localSheetId="47">[1]Q!#REF!</definedName>
    <definedName name="Q2ADRESSESADMFISC" localSheetId="49">[1]Q!#REF!</definedName>
    <definedName name="Q2ADRESSESADMFISC" localSheetId="55">[1]Q!#REF!</definedName>
    <definedName name="Q2ADRESSESADMFISC" localSheetId="53">[2]Q!#REF!</definedName>
    <definedName name="Q2ADRESSESADMFISC" localSheetId="37">[1]Q!#REF!</definedName>
    <definedName name="Q2ADRESSESADMFISC" localSheetId="38">[2]Q!#REF!</definedName>
    <definedName name="Q2ADRESSESADMFISC" localSheetId="60">[1]Q!#REF!</definedName>
    <definedName name="Q2ADRESSESADMFISC" localSheetId="5">[7]Q!#REF!</definedName>
    <definedName name="Q2ADRESSESADMFISC" localSheetId="6">[4]Q!#REF!</definedName>
    <definedName name="Q2ADRESSESADMFISC" localSheetId="63">[1]Q!#REF!</definedName>
    <definedName name="Q2ADRESSESADMFISC" localSheetId="71">[1]Q!#REF!</definedName>
    <definedName name="Q2ADRESSESADMFISC" localSheetId="94">[8]Q!#REF!</definedName>
    <definedName name="Q2ADRESSESADMFISC" localSheetId="95">[8]Q!#REF!</definedName>
    <definedName name="Q2ADRESSESADMFISC" localSheetId="96">[8]Q!#REF!</definedName>
    <definedName name="Q2ADRESSESADMFISC" localSheetId="97">[8]Q!#REF!</definedName>
    <definedName name="Q2ADRESSESADMFISC" localSheetId="91">[9]Q!#REF!</definedName>
    <definedName name="Q2ADRESSESADMFISC" localSheetId="93">[8]Q!#REF!</definedName>
    <definedName name="Q2ADRESSESADMFISC" localSheetId="67">#REF!</definedName>
    <definedName name="Q2ADRESSESADMFISC" localSheetId="75">#REF!</definedName>
    <definedName name="Q2ADRESSESADMFISC" localSheetId="82">[1]Q!#REF!</definedName>
    <definedName name="Q2ADRESSESADMFISC" localSheetId="83">[10]Q!#REF!</definedName>
    <definedName name="Q2ADRESSESADMFISC" localSheetId="86">[1]Q!#REF!</definedName>
    <definedName name="Q2ADRESSESADMFISC" localSheetId="70">[11]Q!#REF!</definedName>
    <definedName name="Q2ADRESSESADMFISC" localSheetId="8">Q!#REF!</definedName>
    <definedName name="Q2ADRESSESADMFISC" localSheetId="65">[1]Q!#REF!</definedName>
    <definedName name="Q2ADRESSESADMFISC" localSheetId="66">[12]Q!#REF!</definedName>
    <definedName name="Q2ADRESSESADMFISC" localSheetId="81">[1]Q!#REF!</definedName>
    <definedName name="Q2ADRESSESADMFISC" localSheetId="57">[2]Q!#REF!</definedName>
    <definedName name="Q2ADRESSESADMFISC" localSheetId="43">[13]Q!#REF!</definedName>
    <definedName name="Q2ADRESSESADMFISC" localSheetId="73">[1]Q!#REF!</definedName>
    <definedName name="Q2ADRESSESADMFISC" localSheetId="74">[14]Q!#REF!</definedName>
    <definedName name="Q2ADRESSESADMFISC" localSheetId="77">[15]Q!#REF!</definedName>
    <definedName name="Q2ADRESSESADMFISC">Q!#REF!</definedName>
    <definedName name="Q2ADRESSESORGSOCIAUX" localSheetId="11">[1]Q!#REF!</definedName>
    <definedName name="Q2ADRESSESORGSOCIAUX" localSheetId="61">[2]Q!#REF!</definedName>
    <definedName name="Q2ADRESSESORGSOCIAUX" localSheetId="46">[3]Q!#REF!</definedName>
    <definedName name="Q2ADRESSESORGSOCIAUX" localSheetId="45">[1]Q!#REF!</definedName>
    <definedName name="Q2ADRESSESORGSOCIAUX" localSheetId="41">[4]Q!#REF!</definedName>
    <definedName name="Q2ADRESSESORGSOCIAUX" localSheetId="54">[4]Q!#REF!</definedName>
    <definedName name="Q2ADRESSESORGSOCIAUX" localSheetId="24">[1]Q!#REF!</definedName>
    <definedName name="Q2ADRESSESORGSOCIAUX" localSheetId="35">[1]Q!#REF!</definedName>
    <definedName name="Q2ADRESSESORGSOCIAUX" localSheetId="10">[5]Q!#REF!</definedName>
    <definedName name="Q2ADRESSESORGSOCIAUX" localSheetId="79">[1]Q!#REF!</definedName>
    <definedName name="Q2ADRESSESORGSOCIAUX" localSheetId="72">[1]Q!#REF!</definedName>
    <definedName name="Q2ADRESSESORGSOCIAUX" localSheetId="59">[6]Q!#REF!</definedName>
    <definedName name="Q2ADRESSESORGSOCIAUX" localSheetId="42">[1]Q!#REF!</definedName>
    <definedName name="Q2ADRESSESORGSOCIAUX" localSheetId="76">[1]Q!#REF!</definedName>
    <definedName name="Q2ADRESSESORGSOCIAUX" localSheetId="47">[1]Q!#REF!</definedName>
    <definedName name="Q2ADRESSESORGSOCIAUX" localSheetId="49">[1]Q!#REF!</definedName>
    <definedName name="Q2ADRESSESORGSOCIAUX" localSheetId="55">[1]Q!#REF!</definedName>
    <definedName name="Q2ADRESSESORGSOCIAUX" localSheetId="53">[2]Q!#REF!</definedName>
    <definedName name="Q2ADRESSESORGSOCIAUX" localSheetId="37">[1]Q!#REF!</definedName>
    <definedName name="Q2ADRESSESORGSOCIAUX" localSheetId="38">[2]Q!#REF!</definedName>
    <definedName name="Q2ADRESSESORGSOCIAUX" localSheetId="60">[1]Q!#REF!</definedName>
    <definedName name="Q2ADRESSESORGSOCIAUX" localSheetId="5">[7]Q!#REF!</definedName>
    <definedName name="Q2ADRESSESORGSOCIAUX" localSheetId="6">[4]Q!#REF!</definedName>
    <definedName name="Q2ADRESSESORGSOCIAUX" localSheetId="63">[1]Q!#REF!</definedName>
    <definedName name="Q2ADRESSESORGSOCIAUX" localSheetId="71">[1]Q!#REF!</definedName>
    <definedName name="Q2ADRESSESORGSOCIAUX" localSheetId="94">[8]Q!#REF!</definedName>
    <definedName name="Q2ADRESSESORGSOCIAUX" localSheetId="95">[8]Q!#REF!</definedName>
    <definedName name="Q2ADRESSESORGSOCIAUX" localSheetId="96">[8]Q!#REF!</definedName>
    <definedName name="Q2ADRESSESORGSOCIAUX" localSheetId="97">[8]Q!#REF!</definedName>
    <definedName name="Q2ADRESSESORGSOCIAUX" localSheetId="91">[9]Q!#REF!</definedName>
    <definedName name="Q2ADRESSESORGSOCIAUX" localSheetId="93">[8]Q!#REF!</definedName>
    <definedName name="Q2ADRESSESORGSOCIAUX" localSheetId="67">#REF!</definedName>
    <definedName name="Q2ADRESSESORGSOCIAUX" localSheetId="75">#REF!</definedName>
    <definedName name="Q2ADRESSESORGSOCIAUX" localSheetId="82">[1]Q!#REF!</definedName>
    <definedName name="Q2ADRESSESORGSOCIAUX" localSheetId="83">[10]Q!#REF!</definedName>
    <definedName name="Q2ADRESSESORGSOCIAUX" localSheetId="86">[1]Q!#REF!</definedName>
    <definedName name="Q2ADRESSESORGSOCIAUX" localSheetId="70">[11]Q!#REF!</definedName>
    <definedName name="Q2ADRESSESORGSOCIAUX" localSheetId="8">Q!#REF!</definedName>
    <definedName name="Q2ADRESSESORGSOCIAUX" localSheetId="65">[1]Q!#REF!</definedName>
    <definedName name="Q2ADRESSESORGSOCIAUX" localSheetId="66">[12]Q!#REF!</definedName>
    <definedName name="Q2ADRESSESORGSOCIAUX" localSheetId="81">[1]Q!#REF!</definedName>
    <definedName name="Q2ADRESSESORGSOCIAUX" localSheetId="57">[2]Q!#REF!</definedName>
    <definedName name="Q2ADRESSESORGSOCIAUX" localSheetId="43">[13]Q!#REF!</definedName>
    <definedName name="Q2ADRESSESORGSOCIAUX" localSheetId="73">[1]Q!#REF!</definedName>
    <definedName name="Q2ADRESSESORGSOCIAUX" localSheetId="74">[14]Q!#REF!</definedName>
    <definedName name="Q2ADRESSESORGSOCIAUX" localSheetId="77">[15]Q!#REF!</definedName>
    <definedName name="Q2ADRESSESORGSOCIAUX">Q!#REF!</definedName>
    <definedName name="Q2ADRESSESTRAVINDEPENDANTS" localSheetId="67">#REF!</definedName>
    <definedName name="Q2ADRESSESTRAVINDEPENDANTS" localSheetId="75">#REF!</definedName>
    <definedName name="Q2ADRESSESTRAVINDEPENDANTS" localSheetId="74">#REF!</definedName>
    <definedName name="Q2ADRESSESTRAVINDEPENDANTS">Q!$A$11:$S$13</definedName>
    <definedName name="Q2ADRESSESUTILES" localSheetId="11">[1]Q!#REF!</definedName>
    <definedName name="Q2ADRESSESUTILES" localSheetId="61">[2]Q!#REF!</definedName>
    <definedName name="Q2ADRESSESUTILES" localSheetId="46">[3]Q!#REF!</definedName>
    <definedName name="Q2ADRESSESUTILES" localSheetId="45">[1]Q!#REF!</definedName>
    <definedName name="Q2ADRESSESUTILES" localSheetId="41">[4]Q!#REF!</definedName>
    <definedName name="Q2ADRESSESUTILES" localSheetId="54">[4]Q!#REF!</definedName>
    <definedName name="Q2ADRESSESUTILES" localSheetId="24">[1]Q!#REF!</definedName>
    <definedName name="Q2ADRESSESUTILES" localSheetId="35">[1]Q!#REF!</definedName>
    <definedName name="Q2ADRESSESUTILES" localSheetId="10">[5]Q!#REF!</definedName>
    <definedName name="Q2ADRESSESUTILES" localSheetId="79">[1]Q!#REF!</definedName>
    <definedName name="Q2ADRESSESUTILES" localSheetId="72">[1]Q!#REF!</definedName>
    <definedName name="Q2ADRESSESUTILES" localSheetId="59">[6]Q!#REF!</definedName>
    <definedName name="Q2ADRESSESUTILES" localSheetId="42">[1]Q!#REF!</definedName>
    <definedName name="Q2ADRESSESUTILES" localSheetId="76">[1]Q!#REF!</definedName>
    <definedName name="Q2ADRESSESUTILES" localSheetId="47">[1]Q!#REF!</definedName>
    <definedName name="Q2ADRESSESUTILES" localSheetId="49">[1]Q!#REF!</definedName>
    <definedName name="Q2ADRESSESUTILES" localSheetId="55">[1]Q!#REF!</definedName>
    <definedName name="Q2ADRESSESUTILES" localSheetId="53">[2]Q!#REF!</definedName>
    <definedName name="Q2ADRESSESUTILES" localSheetId="37">[1]Q!#REF!</definedName>
    <definedName name="Q2ADRESSESUTILES" localSheetId="38">[2]Q!#REF!</definedName>
    <definedName name="Q2ADRESSESUTILES" localSheetId="60">[1]Q!#REF!</definedName>
    <definedName name="Q2ADRESSESUTILES" localSheetId="5">[7]Q!#REF!</definedName>
    <definedName name="Q2ADRESSESUTILES" localSheetId="6">[4]Q!#REF!</definedName>
    <definedName name="Q2ADRESSESUTILES" localSheetId="63">[1]Q!#REF!</definedName>
    <definedName name="Q2ADRESSESUTILES" localSheetId="71">[1]Q!#REF!</definedName>
    <definedName name="Q2ADRESSESUTILES" localSheetId="94">[8]Q!#REF!</definedName>
    <definedName name="Q2ADRESSESUTILES" localSheetId="95">[8]Q!#REF!</definedName>
    <definedName name="Q2ADRESSESUTILES" localSheetId="96">[8]Q!#REF!</definedName>
    <definedName name="Q2ADRESSESUTILES" localSheetId="97">[8]Q!#REF!</definedName>
    <definedName name="Q2ADRESSESUTILES" localSheetId="91">[9]Q!#REF!</definedName>
    <definedName name="Q2ADRESSESUTILES" localSheetId="93">[8]Q!#REF!</definedName>
    <definedName name="Q2ADRESSESUTILES" localSheetId="67">#REF!</definedName>
    <definedName name="Q2ADRESSESUTILES" localSheetId="75">#REF!</definedName>
    <definedName name="Q2ADRESSESUTILES" localSheetId="82">[1]Q!#REF!</definedName>
    <definedName name="Q2ADRESSESUTILES" localSheetId="83">[10]Q!#REF!</definedName>
    <definedName name="Q2ADRESSESUTILES" localSheetId="86">[1]Q!#REF!</definedName>
    <definedName name="Q2ADRESSESUTILES" localSheetId="70">[11]Q!#REF!</definedName>
    <definedName name="Q2ADRESSESUTILES" localSheetId="8">Q!#REF!</definedName>
    <definedName name="Q2ADRESSESUTILES" localSheetId="65">[1]Q!#REF!</definedName>
    <definedName name="Q2ADRESSESUTILES" localSheetId="66">[12]Q!#REF!</definedName>
    <definedName name="Q2ADRESSESUTILES" localSheetId="81">[1]Q!#REF!</definedName>
    <definedName name="Q2ADRESSESUTILES" localSheetId="57">[2]Q!#REF!</definedName>
    <definedName name="Q2ADRESSESUTILES" localSheetId="43">[13]Q!#REF!</definedName>
    <definedName name="Q2ADRESSESUTILES" localSheetId="73">[1]Q!#REF!</definedName>
    <definedName name="Q2ADRESSESUTILES" localSheetId="74">[14]Q!#REF!</definedName>
    <definedName name="Q2ADRESSESUTILES" localSheetId="77">[15]Q!#REF!</definedName>
    <definedName name="Q2ADRESSESUTILES">Q!#REF!</definedName>
    <definedName name="Q3LETTRMISSION" localSheetId="67">#REF!</definedName>
    <definedName name="Q3LETTRMISSION" localSheetId="75">#REF!</definedName>
    <definedName name="Q3LETTRMISSION" localSheetId="74">#REF!</definedName>
    <definedName name="Q3LETTRMISSION">Q!$A$14:$S$38</definedName>
    <definedName name="QUARANTE" localSheetId="61">#REF!</definedName>
    <definedName name="QUARANTE" localSheetId="45">#REF!</definedName>
    <definedName name="QUARANTE" localSheetId="10">'CA FTQ'!$C$22:$C$3626</definedName>
    <definedName name="QUARANTE" localSheetId="53">#REF!</definedName>
    <definedName name="QUARANTE" localSheetId="38">#REF!</definedName>
    <definedName name="QUARANTE" localSheetId="94">#REF!</definedName>
    <definedName name="QUARANTE" localSheetId="95">#REF!</definedName>
    <definedName name="QUARANTE" localSheetId="96">#REF!</definedName>
    <definedName name="QUARANTE" localSheetId="97">#REF!</definedName>
    <definedName name="QUARANTE" localSheetId="91">#REF!</definedName>
    <definedName name="QUARANTE" localSheetId="93">#REF!</definedName>
    <definedName name="QUARANTE" localSheetId="67">#REF!</definedName>
    <definedName name="QUARANTE" localSheetId="75">#REF!</definedName>
    <definedName name="QUARANTE" localSheetId="66">#REF!</definedName>
    <definedName name="QUARANTE" localSheetId="57">#REF!</definedName>
    <definedName name="QUARANTE" localSheetId="77">#REF!</definedName>
    <definedName name="QUARANTE">#REF!</definedName>
    <definedName name="QUARANTEDEUX" localSheetId="61">#REF!</definedName>
    <definedName name="QUARANTEDEUX" localSheetId="45">#REF!</definedName>
    <definedName name="QUARANTEDEUX" localSheetId="10">'CA FTQ'!$C$29:$C$3626</definedName>
    <definedName name="QUARANTEDEUX" localSheetId="53">#REF!</definedName>
    <definedName name="QUARANTEDEUX" localSheetId="38">#REF!</definedName>
    <definedName name="QUARANTEDEUX" localSheetId="94">#REF!</definedName>
    <definedName name="QUARANTEDEUX" localSheetId="95">#REF!</definedName>
    <definedName name="QUARANTEDEUX" localSheetId="96">#REF!</definedName>
    <definedName name="QUARANTEDEUX" localSheetId="97">#REF!</definedName>
    <definedName name="QUARANTEDEUX" localSheetId="91">#REF!</definedName>
    <definedName name="QUARANTEDEUX" localSheetId="93">#REF!</definedName>
    <definedName name="QUARANTEDEUX" localSheetId="67">#REF!</definedName>
    <definedName name="QUARANTEDEUX" localSheetId="75">#REF!</definedName>
    <definedName name="QUARANTEDEUX" localSheetId="66">#REF!</definedName>
    <definedName name="QUARANTEDEUX" localSheetId="57">#REF!</definedName>
    <definedName name="QUARANTEDEUX" localSheetId="77">#REF!</definedName>
    <definedName name="QUARANTEDEUX">#REF!</definedName>
    <definedName name="QUARANTENEUFSIX" localSheetId="61">#REF!</definedName>
    <definedName name="QUARANTENEUFSIX" localSheetId="45">#REF!</definedName>
    <definedName name="QUARANTENEUFSIX" localSheetId="10">'CA FTQ'!$C$26:$C$3626</definedName>
    <definedName name="QUARANTENEUFSIX" localSheetId="53">#REF!</definedName>
    <definedName name="QUARANTENEUFSIX" localSheetId="38">#REF!</definedName>
    <definedName name="QUARANTENEUFSIX" localSheetId="94">#REF!</definedName>
    <definedName name="QUARANTENEUFSIX" localSheetId="95">#REF!</definedName>
    <definedName name="QUARANTENEUFSIX" localSheetId="96">#REF!</definedName>
    <definedName name="QUARANTENEUFSIX" localSheetId="97">#REF!</definedName>
    <definedName name="QUARANTENEUFSIX" localSheetId="91">#REF!</definedName>
    <definedName name="QUARANTENEUFSIX" localSheetId="93">#REF!</definedName>
    <definedName name="QUARANTENEUFSIX" localSheetId="67">#REF!</definedName>
    <definedName name="QUARANTENEUFSIX" localSheetId="75">#REF!</definedName>
    <definedName name="QUARANTENEUFSIX" localSheetId="66">#REF!</definedName>
    <definedName name="QUARANTENEUFSIX" localSheetId="57">#REF!</definedName>
    <definedName name="QUARANTENEUFSIX" localSheetId="77">#REF!</definedName>
    <definedName name="QUARANTENEUFSIX">#REF!</definedName>
    <definedName name="QUARANTENEUFUN" localSheetId="61">#REF!</definedName>
    <definedName name="QUARANTENEUFUN" localSheetId="45">#REF!</definedName>
    <definedName name="QUARANTENEUFUN" localSheetId="10">'CA FTQ'!$C$25:$C$3626</definedName>
    <definedName name="QUARANTENEUFUN" localSheetId="53">#REF!</definedName>
    <definedName name="QUARANTENEUFUN" localSheetId="38">#REF!</definedName>
    <definedName name="QUARANTENEUFUN" localSheetId="94">#REF!</definedName>
    <definedName name="QUARANTENEUFUN" localSheetId="95">#REF!</definedName>
    <definedName name="QUARANTENEUFUN" localSheetId="96">#REF!</definedName>
    <definedName name="QUARANTENEUFUN" localSheetId="97">#REF!</definedName>
    <definedName name="QUARANTENEUFUN" localSheetId="91">#REF!</definedName>
    <definedName name="QUARANTENEUFUN" localSheetId="93">#REF!</definedName>
    <definedName name="QUARANTENEUFUN" localSheetId="67">#REF!</definedName>
    <definedName name="QUARANTENEUFUN" localSheetId="75">#REF!</definedName>
    <definedName name="QUARANTENEUFUN" localSheetId="66">#REF!</definedName>
    <definedName name="QUARANTENEUFUN" localSheetId="57">#REF!</definedName>
    <definedName name="QUARANTENEUFUN" localSheetId="77">#REF!</definedName>
    <definedName name="QUARANTENEUFUN">#REF!</definedName>
    <definedName name="QUARANTEQUATRE" localSheetId="61">#REF!</definedName>
    <definedName name="QUARANTEQUATRE" localSheetId="45">#REF!</definedName>
    <definedName name="QUARANTEQUATRE" localSheetId="10">'CA FTQ'!$C$33:$C$3626</definedName>
    <definedName name="QUARANTEQUATRE" localSheetId="53">#REF!</definedName>
    <definedName name="QUARANTEQUATRE" localSheetId="38">#REF!</definedName>
    <definedName name="QUARANTEQUATRE" localSheetId="94">#REF!</definedName>
    <definedName name="QUARANTEQUATRE" localSheetId="95">#REF!</definedName>
    <definedName name="QUARANTEQUATRE" localSheetId="96">#REF!</definedName>
    <definedName name="QUARANTEQUATRE" localSheetId="97">#REF!</definedName>
    <definedName name="QUARANTEQUATRE" localSheetId="91">#REF!</definedName>
    <definedName name="QUARANTEQUATRE" localSheetId="93">#REF!</definedName>
    <definedName name="QUARANTEQUATRE" localSheetId="67">#REF!</definedName>
    <definedName name="QUARANTEQUATRE" localSheetId="75">#REF!</definedName>
    <definedName name="QUARANTEQUATRE" localSheetId="66">#REF!</definedName>
    <definedName name="QUARANTEQUATRE" localSheetId="57">#REF!</definedName>
    <definedName name="QUARANTEQUATRE" localSheetId="77">#REF!</definedName>
    <definedName name="QUARANTEQUATRE">#REF!</definedName>
    <definedName name="QUARANTEQUATRECINQCINQ" localSheetId="61">#REF!</definedName>
    <definedName name="QUARANTEQUATRECINQCINQ" localSheetId="45">#REF!</definedName>
    <definedName name="QUARANTEQUATRECINQCINQ" localSheetId="10">'CA FTQ'!$C$35:$C$3626</definedName>
    <definedName name="QUARANTEQUATRECINQCINQ" localSheetId="53">#REF!</definedName>
    <definedName name="QUARANTEQUATRECINQCINQ" localSheetId="38">#REF!</definedName>
    <definedName name="QUARANTEQUATRECINQCINQ" localSheetId="94">#REF!</definedName>
    <definedName name="QUARANTEQUATRECINQCINQ" localSheetId="95">#REF!</definedName>
    <definedName name="QUARANTEQUATRECINQCINQ" localSheetId="96">#REF!</definedName>
    <definedName name="QUARANTEQUATRECINQCINQ" localSheetId="97">#REF!</definedName>
    <definedName name="QUARANTEQUATRECINQCINQ" localSheetId="91">#REF!</definedName>
    <definedName name="QUARANTEQUATRECINQCINQ" localSheetId="93">#REF!</definedName>
    <definedName name="QUARANTEQUATRECINQCINQ" localSheetId="67">#REF!</definedName>
    <definedName name="QUARANTEQUATRECINQCINQ" localSheetId="75">#REF!</definedName>
    <definedName name="QUARANTEQUATRECINQCINQ" localSheetId="66">#REF!</definedName>
    <definedName name="QUARANTEQUATRECINQCINQ" localSheetId="57">#REF!</definedName>
    <definedName name="QUARANTEQUATRECINQCINQ" localSheetId="77">#REF!</definedName>
    <definedName name="QUARANTEQUATRECINQCINQ">#REF!</definedName>
    <definedName name="QUARANTEQUATRECINQSEPT" localSheetId="61">#REF!</definedName>
    <definedName name="QUARANTEQUATRECINQSEPT" localSheetId="45">#REF!</definedName>
    <definedName name="QUARANTEQUATRECINQSEPT" localSheetId="10">'CA FTQ'!$G$21</definedName>
    <definedName name="QUARANTEQUATRECINQSEPT" localSheetId="53">#REF!</definedName>
    <definedName name="QUARANTEQUATRECINQSEPT" localSheetId="38">#REF!</definedName>
    <definedName name="QUARANTEQUATRECINQSEPT" localSheetId="94">#REF!</definedName>
    <definedName name="QUARANTEQUATRECINQSEPT" localSheetId="95">#REF!</definedName>
    <definedName name="QUARANTEQUATRECINQSEPT" localSheetId="96">#REF!</definedName>
    <definedName name="QUARANTEQUATRECINQSEPT" localSheetId="97">#REF!</definedName>
    <definedName name="QUARANTEQUATRECINQSEPT" localSheetId="91">#REF!</definedName>
    <definedName name="QUARANTEQUATRECINQSEPT" localSheetId="93">#REF!</definedName>
    <definedName name="QUARANTEQUATRECINQSEPT" localSheetId="67">#REF!</definedName>
    <definedName name="QUARANTEQUATRECINQSEPT" localSheetId="75">#REF!</definedName>
    <definedName name="QUARANTEQUATRECINQSEPT" localSheetId="66">#REF!</definedName>
    <definedName name="QUARANTEQUATRECINQSEPT" localSheetId="57">#REF!</definedName>
    <definedName name="QUARANTEQUATRECINQSEPT" localSheetId="77">#REF!</definedName>
    <definedName name="QUARANTEQUATRECINQSEPT">#REF!</definedName>
    <definedName name="QUARANTESIX" localSheetId="61">#REF!</definedName>
    <definedName name="QUARANTESIX" localSheetId="45">#REF!</definedName>
    <definedName name="QUARANTESIX" localSheetId="10">'CA FTQ'!$C$24:$C$3626</definedName>
    <definedName name="QUARANTESIX" localSheetId="53">#REF!</definedName>
    <definedName name="QUARANTESIX" localSheetId="38">#REF!</definedName>
    <definedName name="QUARANTESIX" localSheetId="94">#REF!</definedName>
    <definedName name="QUARANTESIX" localSheetId="95">#REF!</definedName>
    <definedName name="QUARANTESIX" localSheetId="96">#REF!</definedName>
    <definedName name="QUARANTESIX" localSheetId="97">#REF!</definedName>
    <definedName name="QUARANTESIX" localSheetId="91">#REF!</definedName>
    <definedName name="QUARANTESIX" localSheetId="93">#REF!</definedName>
    <definedName name="QUARANTESIX" localSheetId="67">#REF!</definedName>
    <definedName name="QUARANTESIX" localSheetId="75">#REF!</definedName>
    <definedName name="QUARANTESIX" localSheetId="66">#REF!</definedName>
    <definedName name="QUARANTESIX" localSheetId="57">#REF!</definedName>
    <definedName name="QUARANTESIX" localSheetId="77">#REF!</definedName>
    <definedName name="QUARANTESIX">#REF!</definedName>
    <definedName name="QUARANTETROIS" localSheetId="61">#REF!</definedName>
    <definedName name="QUARANTETROIS" localSheetId="45">#REF!</definedName>
    <definedName name="QUARANTETROIS" localSheetId="10">'CA FTQ'!$C$32:$C$3626</definedName>
    <definedName name="QUARANTETROIS" localSheetId="53">#REF!</definedName>
    <definedName name="QUARANTETROIS" localSheetId="38">#REF!</definedName>
    <definedName name="QUARANTETROIS" localSheetId="94">#REF!</definedName>
    <definedName name="QUARANTETROIS" localSheetId="95">#REF!</definedName>
    <definedName name="QUARANTETROIS" localSheetId="96">#REF!</definedName>
    <definedName name="QUARANTETROIS" localSheetId="97">#REF!</definedName>
    <definedName name="QUARANTETROIS" localSheetId="91">#REF!</definedName>
    <definedName name="QUARANTETROIS" localSheetId="93">#REF!</definedName>
    <definedName name="QUARANTETROIS" localSheetId="67">#REF!</definedName>
    <definedName name="QUARANTETROIS" localSheetId="75">#REF!</definedName>
    <definedName name="QUARANTETROIS" localSheetId="66">#REF!</definedName>
    <definedName name="QUARANTETROIS" localSheetId="57">#REF!</definedName>
    <definedName name="QUARANTETROIS" localSheetId="77">#REF!</definedName>
    <definedName name="QUARANTETROIS">#REF!</definedName>
    <definedName name="QUARANTETUN" localSheetId="61">#REF!</definedName>
    <definedName name="QUARANTETUN" localSheetId="45">#REF!</definedName>
    <definedName name="QUARANTETUN" localSheetId="10">'CA FTQ'!$C$25:$C$3626</definedName>
    <definedName name="QUARANTETUN" localSheetId="53">#REF!</definedName>
    <definedName name="QUARANTETUN" localSheetId="38">#REF!</definedName>
    <definedName name="QUARANTETUN" localSheetId="94">#REF!</definedName>
    <definedName name="QUARANTETUN" localSheetId="95">#REF!</definedName>
    <definedName name="QUARANTETUN" localSheetId="96">#REF!</definedName>
    <definedName name="QUARANTETUN" localSheetId="97">#REF!</definedName>
    <definedName name="QUARANTETUN" localSheetId="91">#REF!</definedName>
    <definedName name="QUARANTETUN" localSheetId="93">#REF!</definedName>
    <definedName name="QUARANTETUN" localSheetId="67">#REF!</definedName>
    <definedName name="QUARANTETUN" localSheetId="75">#REF!</definedName>
    <definedName name="QUARANTETUN" localSheetId="66">#REF!</definedName>
    <definedName name="QUARANTETUN" localSheetId="57">#REF!</definedName>
    <definedName name="QUARANTETUN" localSheetId="77">#REF!</definedName>
    <definedName name="QUARANTETUN">#REF!</definedName>
    <definedName name="QUARATEQUATRECINQSIX" localSheetId="61">#REF!</definedName>
    <definedName name="QUARATEQUATRECINQSIX" localSheetId="45">#REF!</definedName>
    <definedName name="QUARATEQUATRECINQSIX" localSheetId="10">'CA FTQ'!$C$36:$C$3626</definedName>
    <definedName name="QUARATEQUATRECINQSIX" localSheetId="53">#REF!</definedName>
    <definedName name="QUARATEQUATRECINQSIX" localSheetId="38">#REF!</definedName>
    <definedName name="QUARATEQUATRECINQSIX" localSheetId="94">#REF!</definedName>
    <definedName name="QUARATEQUATRECINQSIX" localSheetId="95">#REF!</definedName>
    <definedName name="QUARATEQUATRECINQSIX" localSheetId="96">#REF!</definedName>
    <definedName name="QUARATEQUATRECINQSIX" localSheetId="97">#REF!</definedName>
    <definedName name="QUARATEQUATRECINQSIX" localSheetId="91">#REF!</definedName>
    <definedName name="QUARATEQUATRECINQSIX" localSheetId="93">#REF!</definedName>
    <definedName name="QUARATEQUATRECINQSIX" localSheetId="67">#REF!</definedName>
    <definedName name="QUARATEQUATRECINQSIX" localSheetId="75">#REF!</definedName>
    <definedName name="QUARATEQUATRECINQSIX" localSheetId="66">#REF!</definedName>
    <definedName name="QUARATEQUATRECINQSIX" localSheetId="57">#REF!</definedName>
    <definedName name="QUARATEQUATRECINQSIX" localSheetId="77">#REF!</definedName>
    <definedName name="QUARATEQUATRECINQSIX">#REF!</definedName>
    <definedName name="QUATORZETRENTETUN" localSheetId="61">#REF!</definedName>
    <definedName name="QUATORZETRENTETUN" localSheetId="45">#REF!</definedName>
    <definedName name="QUATORZETRENTETUN" localSheetId="10">'CA FTQ'!$C$11:$C$3626</definedName>
    <definedName name="QUATORZETRENTETUN" localSheetId="53">#REF!</definedName>
    <definedName name="QUATORZETRENTETUN" localSheetId="38">#REF!</definedName>
    <definedName name="QUATORZETRENTETUN" localSheetId="94">#REF!</definedName>
    <definedName name="QUATORZETRENTETUN" localSheetId="95">#REF!</definedName>
    <definedName name="QUATORZETRENTETUN" localSheetId="96">#REF!</definedName>
    <definedName name="QUATORZETRENTETUN" localSheetId="97">#REF!</definedName>
    <definedName name="QUATORZETRENTETUN" localSheetId="91">#REF!</definedName>
    <definedName name="QUATORZETRENTETUN" localSheetId="93">#REF!</definedName>
    <definedName name="QUATORZETRENTETUN" localSheetId="67">#REF!</definedName>
    <definedName name="QUATORZETRENTETUN" localSheetId="75">#REF!</definedName>
    <definedName name="QUATORZETRENTETUN" localSheetId="66">#REF!</definedName>
    <definedName name="QUATORZETRENTETUN" localSheetId="57">#REF!</definedName>
    <definedName name="QUATORZETRENTETUN" localSheetId="77">#REF!</definedName>
    <definedName name="QUATORZETRENTETUN">#REF!</definedName>
    <definedName name="QUATORZEVINGTQUATRE" localSheetId="61">#REF!</definedName>
    <definedName name="QUATORZEVINGTQUATRE" localSheetId="45">#REF!</definedName>
    <definedName name="QUATORZEVINGTQUATRE" localSheetId="10">'CA FTQ'!$C$10:$C$3626</definedName>
    <definedName name="QUATORZEVINGTQUATRE" localSheetId="53">#REF!</definedName>
    <definedName name="QUATORZEVINGTQUATRE" localSheetId="38">#REF!</definedName>
    <definedName name="QUATORZEVINGTQUATRE" localSheetId="94">#REF!</definedName>
    <definedName name="QUATORZEVINGTQUATRE" localSheetId="95">#REF!</definedName>
    <definedName name="QUATORZEVINGTQUATRE" localSheetId="96">#REF!</definedName>
    <definedName name="QUATORZEVINGTQUATRE" localSheetId="97">#REF!</definedName>
    <definedName name="QUATORZEVINGTQUATRE" localSheetId="91">#REF!</definedName>
    <definedName name="QUATORZEVINGTQUATRE" localSheetId="93">#REF!</definedName>
    <definedName name="QUATORZEVINGTQUATRE" localSheetId="67">#REF!</definedName>
    <definedName name="QUATORZEVINGTQUATRE" localSheetId="75">#REF!</definedName>
    <definedName name="QUATORZEVINGTQUATRE" localSheetId="66">#REF!</definedName>
    <definedName name="QUATORZEVINGTQUATRE" localSheetId="57">#REF!</definedName>
    <definedName name="QUATORZEVINGTQUATRE" localSheetId="77">#REF!</definedName>
    <definedName name="QUATORZEVINGTQUATRE">#REF!</definedName>
    <definedName name="QUATRE" localSheetId="61">#REF!</definedName>
    <definedName name="QUATRE" localSheetId="45">#REF!</definedName>
    <definedName name="QUATRE" localSheetId="10">'CA FTQ'!$C$21:$C$3626</definedName>
    <definedName name="QUATRE" localSheetId="53">#REF!</definedName>
    <definedName name="QUATRE" localSheetId="38">#REF!</definedName>
    <definedName name="QUATRE" localSheetId="94">#REF!</definedName>
    <definedName name="QUATRE" localSheetId="95">#REF!</definedName>
    <definedName name="QUATRE" localSheetId="96">#REF!</definedName>
    <definedName name="QUATRE" localSheetId="97">#REF!</definedName>
    <definedName name="QUATRE" localSheetId="91">#REF!</definedName>
    <definedName name="QUATRE" localSheetId="93">#REF!</definedName>
    <definedName name="QUATRE" localSheetId="67">#REF!</definedName>
    <definedName name="QUATRE" localSheetId="75">#REF!</definedName>
    <definedName name="QUATRE" localSheetId="66">#REF!</definedName>
    <definedName name="QUATRE" localSheetId="57">#REF!</definedName>
    <definedName name="QUATRE" localSheetId="77">#REF!</definedName>
    <definedName name="QUATRE">#REF!</definedName>
    <definedName name="QUATRECENTCINQUANTECINQ" localSheetId="61">#REF!</definedName>
    <definedName name="QUATRECENTCINQUANTECINQ" localSheetId="45">#REF!</definedName>
    <definedName name="QUATRECENTCINQUANTECINQ" localSheetId="10">'CA FTQ'!$C$22:$C$3626</definedName>
    <definedName name="QUATRECENTCINQUANTECINQ" localSheetId="53">#REF!</definedName>
    <definedName name="QUATRECENTCINQUANTECINQ" localSheetId="38">#REF!</definedName>
    <definedName name="QUATRECENTCINQUANTECINQ" localSheetId="94">#REF!</definedName>
    <definedName name="QUATRECENTCINQUANTECINQ" localSheetId="95">#REF!</definedName>
    <definedName name="QUATRECENTCINQUANTECINQ" localSheetId="96">#REF!</definedName>
    <definedName name="QUATRECENTCINQUANTECINQ" localSheetId="97">#REF!</definedName>
    <definedName name="QUATRECENTCINQUANTECINQ" localSheetId="91">#REF!</definedName>
    <definedName name="QUATRECENTCINQUANTECINQ" localSheetId="93">#REF!</definedName>
    <definedName name="QUATRECENTCINQUANTECINQ" localSheetId="67">#REF!</definedName>
    <definedName name="QUATRECENTCINQUANTECINQ" localSheetId="75">#REF!</definedName>
    <definedName name="QUATRECENTCINQUANTECINQ" localSheetId="66">#REF!</definedName>
    <definedName name="QUATRECENTCINQUANTECINQ" localSheetId="57">#REF!</definedName>
    <definedName name="QUATRECENTCINQUANTECINQ" localSheetId="77">#REF!</definedName>
    <definedName name="QUATRECENTCINQUANTECINQ">#REF!</definedName>
    <definedName name="QUATRECENTCINQUANTESIX" localSheetId="61">#REF!</definedName>
    <definedName name="QUATRECENTCINQUANTESIX" localSheetId="45">#REF!</definedName>
    <definedName name="QUATRECENTCINQUANTESIX" localSheetId="10">'CA FTQ'!$C$23:$C$3626</definedName>
    <definedName name="QUATRECENTCINQUANTESIX" localSheetId="53">#REF!</definedName>
    <definedName name="QUATRECENTCINQUANTESIX" localSheetId="38">#REF!</definedName>
    <definedName name="QUATRECENTCINQUANTESIX" localSheetId="94">#REF!</definedName>
    <definedName name="QUATRECENTCINQUANTESIX" localSheetId="95">#REF!</definedName>
    <definedName name="QUATRECENTCINQUANTESIX" localSheetId="96">#REF!</definedName>
    <definedName name="QUATRECENTCINQUANTESIX" localSheetId="97">#REF!</definedName>
    <definedName name="QUATRECENTCINQUANTESIX" localSheetId="91">#REF!</definedName>
    <definedName name="QUATRECENTCINQUANTESIX" localSheetId="93">#REF!</definedName>
    <definedName name="QUATRECENTCINQUANTESIX" localSheetId="67">#REF!</definedName>
    <definedName name="QUATRECENTCINQUANTESIX" localSheetId="75">#REF!</definedName>
    <definedName name="QUATRECENTCINQUANTESIX" localSheetId="66">#REF!</definedName>
    <definedName name="QUATRECENTCINQUANTESIX" localSheetId="57">#REF!</definedName>
    <definedName name="QUATRECENTCINQUANTESIX" localSheetId="77">#REF!</definedName>
    <definedName name="QUATRECENTCINQUANTESIX">#REF!</definedName>
    <definedName name="QUATRECENTCINQUANTETUN" localSheetId="61">#REF!</definedName>
    <definedName name="QUATRECENTCINQUANTETUN" localSheetId="45">#REF!</definedName>
    <definedName name="QUATRECENTCINQUANTETUN" localSheetId="10">'CA FTQ'!$C$21:$C$3626</definedName>
    <definedName name="QUATRECENTCINQUANTETUN" localSheetId="53">#REF!</definedName>
    <definedName name="QUATRECENTCINQUANTETUN" localSheetId="38">#REF!</definedName>
    <definedName name="QUATRECENTCINQUANTETUN" localSheetId="94">#REF!</definedName>
    <definedName name="QUATRECENTCINQUANTETUN" localSheetId="95">#REF!</definedName>
    <definedName name="QUATRECENTCINQUANTETUN" localSheetId="96">#REF!</definedName>
    <definedName name="QUATRECENTCINQUANTETUN" localSheetId="97">#REF!</definedName>
    <definedName name="QUATRECENTCINQUANTETUN" localSheetId="91">#REF!</definedName>
    <definedName name="QUATRECENTCINQUANTETUN" localSheetId="93">#REF!</definedName>
    <definedName name="QUATRECENTCINQUANTETUN" localSheetId="67">#REF!</definedName>
    <definedName name="QUATRECENTCINQUANTETUN" localSheetId="75">#REF!</definedName>
    <definedName name="QUATRECENTCINQUANTETUN" localSheetId="66">#REF!</definedName>
    <definedName name="QUATRECENTCINQUANTETUN" localSheetId="57">#REF!</definedName>
    <definedName name="QUATRECENTCINQUANTETUN" localSheetId="77">#REF!</definedName>
    <definedName name="QUATRECENTCINQUANTETUN">#REF!</definedName>
    <definedName name="QUATRECENTNEUF" localSheetId="61">#REF!</definedName>
    <definedName name="QUATRECENTNEUF" localSheetId="45">#REF!</definedName>
    <definedName name="QUATRECENTNEUF" localSheetId="10">'CA FTQ'!$C$24:$C$3626</definedName>
    <definedName name="QUATRECENTNEUF" localSheetId="53">#REF!</definedName>
    <definedName name="QUATRECENTNEUF" localSheetId="38">#REF!</definedName>
    <definedName name="QUATRECENTNEUF" localSheetId="94">#REF!</definedName>
    <definedName name="QUATRECENTNEUF" localSheetId="95">#REF!</definedName>
    <definedName name="QUATRECENTNEUF" localSheetId="96">#REF!</definedName>
    <definedName name="QUATRECENTNEUF" localSheetId="97">#REF!</definedName>
    <definedName name="QUATRECENTNEUF" localSheetId="91">#REF!</definedName>
    <definedName name="QUATRECENTNEUF" localSheetId="93">#REF!</definedName>
    <definedName name="QUATRECENTNEUF" localSheetId="67">#REF!</definedName>
    <definedName name="QUATRECENTNEUF" localSheetId="75">#REF!</definedName>
    <definedName name="QUATRECENTNEUF" localSheetId="66">#REF!</definedName>
    <definedName name="QUATRECENTNEUF" localSheetId="57">#REF!</definedName>
    <definedName name="QUATRECENTNEUF" localSheetId="77">#REF!</definedName>
    <definedName name="QUATRECENTNEUF">#REF!</definedName>
    <definedName name="QUATRECENTQUARANTEQUATRE" localSheetId="61">#REF!</definedName>
    <definedName name="QUATRECENTQUARANTEQUATRE" localSheetId="45">#REF!</definedName>
    <definedName name="QUATRECENTQUARANTEQUATRE" localSheetId="10">'CA FTQ'!$C$34:$C$3626</definedName>
    <definedName name="QUATRECENTQUARANTEQUATRE" localSheetId="53">#REF!</definedName>
    <definedName name="QUATRECENTQUARANTEQUATRE" localSheetId="38">#REF!</definedName>
    <definedName name="QUATRECENTQUARANTEQUATRE" localSheetId="94">#REF!</definedName>
    <definedName name="QUATRECENTQUARANTEQUATRE" localSheetId="95">#REF!</definedName>
    <definedName name="QUATRECENTQUARANTEQUATRE" localSheetId="96">#REF!</definedName>
    <definedName name="QUATRECENTQUARANTEQUATRE" localSheetId="97">#REF!</definedName>
    <definedName name="QUATRECENTQUARANTEQUATRE" localSheetId="91">#REF!</definedName>
    <definedName name="QUATRECENTQUARANTEQUATRE" localSheetId="93">#REF!</definedName>
    <definedName name="QUATRECENTQUARANTEQUATRE" localSheetId="67">#REF!</definedName>
    <definedName name="QUATRECENTQUARANTEQUATRE" localSheetId="75">#REF!</definedName>
    <definedName name="QUATRECENTQUARANTEQUATRE" localSheetId="66">#REF!</definedName>
    <definedName name="QUATRECENTQUARANTEQUATRE" localSheetId="57">#REF!</definedName>
    <definedName name="QUATRECENTQUARANTEQUATRE" localSheetId="77">#REF!</definedName>
    <definedName name="QUATRECENTQUARANTEQUATRE">#REF!</definedName>
    <definedName name="QUATRECENTQUATREVINGTSEPT" localSheetId="61">#REF!</definedName>
    <definedName name="QUATRECENTQUATREVINGTSEPT" localSheetId="45">#REF!</definedName>
    <definedName name="QUATRECENTQUATREVINGTSEPT" localSheetId="10">'CA FTQ'!$C$24:$C$3626</definedName>
    <definedName name="QUATRECENTQUATREVINGTSEPT" localSheetId="53">#REF!</definedName>
    <definedName name="QUATRECENTQUATREVINGTSEPT" localSheetId="38">#REF!</definedName>
    <definedName name="QUATRECENTQUATREVINGTSEPT" localSheetId="94">#REF!</definedName>
    <definedName name="QUATRECENTQUATREVINGTSEPT" localSheetId="95">#REF!</definedName>
    <definedName name="QUATRECENTQUATREVINGTSEPT" localSheetId="96">#REF!</definedName>
    <definedName name="QUATRECENTQUATREVINGTSEPT" localSheetId="97">#REF!</definedName>
    <definedName name="QUATRECENTQUATREVINGTSEPT" localSheetId="91">#REF!</definedName>
    <definedName name="QUATRECENTQUATREVINGTSEPT" localSheetId="93">#REF!</definedName>
    <definedName name="QUATRECENTQUATREVINGTSEPT" localSheetId="67">#REF!</definedName>
    <definedName name="QUATRECENTQUATREVINGTSEPT" localSheetId="75">#REF!</definedName>
    <definedName name="QUATRECENTQUATREVINGTSEPT" localSheetId="66">#REF!</definedName>
    <definedName name="QUATRECENTQUATREVINGTSEPT" localSheetId="57">#REF!</definedName>
    <definedName name="QUATRECENTQUATREVINGTSEPT" localSheetId="77">#REF!</definedName>
    <definedName name="QUATRECENTQUATREVINGTSEPT">#REF!</definedName>
    <definedName name="QUATRECENTQUATREVINGTSIX" localSheetId="61">#REF!</definedName>
    <definedName name="QUATRECENTQUATREVINGTSIX" localSheetId="45">#REF!</definedName>
    <definedName name="QUATRECENTQUATREVINGTSIX" localSheetId="10">'CA FTQ'!$C$23:$C$3626</definedName>
    <definedName name="QUATRECENTQUATREVINGTSIX" localSheetId="53">#REF!</definedName>
    <definedName name="QUATRECENTQUATREVINGTSIX" localSheetId="38">#REF!</definedName>
    <definedName name="QUATRECENTQUATREVINGTSIX" localSheetId="94">#REF!</definedName>
    <definedName name="QUATRECENTQUATREVINGTSIX" localSheetId="95">#REF!</definedName>
    <definedName name="QUATRECENTQUATREVINGTSIX" localSheetId="96">#REF!</definedName>
    <definedName name="QUATRECENTQUATREVINGTSIX" localSheetId="97">#REF!</definedName>
    <definedName name="QUATRECENTQUATREVINGTSIX" localSheetId="91">#REF!</definedName>
    <definedName name="QUATRECENTQUATREVINGTSIX" localSheetId="93">#REF!</definedName>
    <definedName name="QUATRECENTQUATREVINGTSIX" localSheetId="67">#REF!</definedName>
    <definedName name="QUATRECENTQUATREVINGTSIX" localSheetId="75">#REF!</definedName>
    <definedName name="QUATRECENTQUATREVINGTSIX" localSheetId="66">#REF!</definedName>
    <definedName name="QUATRECENTQUATREVINGTSIX" localSheetId="57">#REF!</definedName>
    <definedName name="QUATRECENTQUATREVINGTSIX" localSheetId="77">#REF!</definedName>
    <definedName name="QUATRECENTQUATREVINGTSIX">#REF!</definedName>
    <definedName name="QUATRECENTQUATREVINGTUN" localSheetId="61">#REF!</definedName>
    <definedName name="QUATRECENTQUATREVINGTUN" localSheetId="45">#REF!</definedName>
    <definedName name="QUATRECENTQUATREVINGTUN" localSheetId="10">'CA FTQ'!$C$22:$C$3626</definedName>
    <definedName name="QUATRECENTQUATREVINGTUN" localSheetId="53">#REF!</definedName>
    <definedName name="QUATRECENTQUATREVINGTUN" localSheetId="38">#REF!</definedName>
    <definedName name="QUATRECENTQUATREVINGTUN" localSheetId="94">#REF!</definedName>
    <definedName name="QUATRECENTQUATREVINGTUN" localSheetId="95">#REF!</definedName>
    <definedName name="QUATRECENTQUATREVINGTUN" localSheetId="96">#REF!</definedName>
    <definedName name="QUATRECENTQUATREVINGTUN" localSheetId="97">#REF!</definedName>
    <definedName name="QUATRECENTQUATREVINGTUN" localSheetId="91">#REF!</definedName>
    <definedName name="QUATRECENTQUATREVINGTUN" localSheetId="93">#REF!</definedName>
    <definedName name="QUATRECENTQUATREVINGTUN" localSheetId="67">#REF!</definedName>
    <definedName name="QUATRECENTQUATREVINGTUN" localSheetId="75">#REF!</definedName>
    <definedName name="QUATRECENTQUATREVINGTUN" localSheetId="66">#REF!</definedName>
    <definedName name="QUATRECENTQUATREVINGTUN" localSheetId="57">#REF!</definedName>
    <definedName name="QUATRECENTQUATREVINGTUN" localSheetId="77">#REF!</definedName>
    <definedName name="QUATRECENTQUATREVINGTUN">#REF!</definedName>
    <definedName name="QUATRECENTREIZE" localSheetId="61">#REF!</definedName>
    <definedName name="QUATRECENTREIZE" localSheetId="45">#REF!</definedName>
    <definedName name="QUATRECENTREIZE" localSheetId="10">'CA FTQ'!$C$26:$C$3626</definedName>
    <definedName name="QUATRECENTREIZE" localSheetId="53">#REF!</definedName>
    <definedName name="QUATRECENTREIZE" localSheetId="38">#REF!</definedName>
    <definedName name="QUATRECENTREIZE" localSheetId="94">#REF!</definedName>
    <definedName name="QUATRECENTREIZE" localSheetId="95">#REF!</definedName>
    <definedName name="QUATRECENTREIZE" localSheetId="96">#REF!</definedName>
    <definedName name="QUATRECENTREIZE" localSheetId="97">#REF!</definedName>
    <definedName name="QUATRECENTREIZE" localSheetId="91">#REF!</definedName>
    <definedName name="QUATRECENTREIZE" localSheetId="93">#REF!</definedName>
    <definedName name="QUATRECENTREIZE" localSheetId="67">#REF!</definedName>
    <definedName name="QUATRECENTREIZE" localSheetId="75">#REF!</definedName>
    <definedName name="QUATRECENTREIZE" localSheetId="66">#REF!</definedName>
    <definedName name="QUATRECENTREIZE" localSheetId="57">#REF!</definedName>
    <definedName name="QUATRECENTREIZE" localSheetId="77">#REF!</definedName>
    <definedName name="QUATRECENTREIZE">#REF!</definedName>
    <definedName name="QUATRECENTROIS" localSheetId="61">#REF!</definedName>
    <definedName name="QUATRECENTROIS" localSheetId="45">#REF!</definedName>
    <definedName name="QUATRECENTROIS" localSheetId="10">'CA FTQ'!$C$23:$C$3626</definedName>
    <definedName name="QUATRECENTROIS" localSheetId="53">#REF!</definedName>
    <definedName name="QUATRECENTROIS" localSheetId="38">#REF!</definedName>
    <definedName name="QUATRECENTROIS" localSheetId="94">#REF!</definedName>
    <definedName name="QUATRECENTROIS" localSheetId="95">#REF!</definedName>
    <definedName name="QUATRECENTROIS" localSheetId="96">#REF!</definedName>
    <definedName name="QUATRECENTROIS" localSheetId="97">#REF!</definedName>
    <definedName name="QUATRECENTROIS" localSheetId="91">#REF!</definedName>
    <definedName name="QUATRECENTROIS" localSheetId="93">#REF!</definedName>
    <definedName name="QUATRECENTROIS" localSheetId="67">#REF!</definedName>
    <definedName name="QUATRECENTROIS" localSheetId="75">#REF!</definedName>
    <definedName name="QUATRECENTROIS" localSheetId="66">#REF!</definedName>
    <definedName name="QUATRECENTROIS" localSheetId="57">#REF!</definedName>
    <definedName name="QUATRECENTROIS" localSheetId="77">#REF!</definedName>
    <definedName name="QUATRECENTROIS">#REF!</definedName>
    <definedName name="QUATRECENTSOIXANTETONZE" localSheetId="61">#REF!</definedName>
    <definedName name="QUATRECENTSOIXANTETONZE" localSheetId="45">#REF!</definedName>
    <definedName name="QUATRECENTSOIXANTETONZE" localSheetId="10">'CA FTQ'!$G$22</definedName>
    <definedName name="QUATRECENTSOIXANTETONZE" localSheetId="53">#REF!</definedName>
    <definedName name="QUATRECENTSOIXANTETONZE" localSheetId="38">#REF!</definedName>
    <definedName name="QUATRECENTSOIXANTETONZE" localSheetId="94">#REF!</definedName>
    <definedName name="QUATRECENTSOIXANTETONZE" localSheetId="95">#REF!</definedName>
    <definedName name="QUATRECENTSOIXANTETONZE" localSheetId="96">#REF!</definedName>
    <definedName name="QUATRECENTSOIXANTETONZE" localSheetId="97">#REF!</definedName>
    <definedName name="QUATRECENTSOIXANTETONZE" localSheetId="91">#REF!</definedName>
    <definedName name="QUATRECENTSOIXANTETONZE" localSheetId="93">#REF!</definedName>
    <definedName name="QUATRECENTSOIXANTETONZE" localSheetId="67">#REF!</definedName>
    <definedName name="QUATRECENTSOIXANTETONZE" localSheetId="75">#REF!</definedName>
    <definedName name="QUATRECENTSOIXANTETONZE" localSheetId="66">#REF!</definedName>
    <definedName name="QUATRECENTSOIXANTETONZE" localSheetId="57">#REF!</definedName>
    <definedName name="QUATRECENTSOIXANTETONZE" localSheetId="77">#REF!</definedName>
    <definedName name="QUATRECENTSOIXANTETONZE">#REF!</definedName>
    <definedName name="QUATRECENTVINGTCINQ" localSheetId="61">#REF!</definedName>
    <definedName name="QUATRECENTVINGTCINQ" localSheetId="45">#REF!</definedName>
    <definedName name="QUATRECENTVINGTCINQ" localSheetId="10">'CA FTQ'!$C$31:$C$3626</definedName>
    <definedName name="QUATRECENTVINGTCINQ" localSheetId="53">#REF!</definedName>
    <definedName name="QUATRECENTVINGTCINQ" localSheetId="38">#REF!</definedName>
    <definedName name="QUATRECENTVINGTCINQ" localSheetId="94">#REF!</definedName>
    <definedName name="QUATRECENTVINGTCINQ" localSheetId="95">#REF!</definedName>
    <definedName name="QUATRECENTVINGTCINQ" localSheetId="96">#REF!</definedName>
    <definedName name="QUATRECENTVINGTCINQ" localSheetId="97">#REF!</definedName>
    <definedName name="QUATRECENTVINGTCINQ" localSheetId="91">#REF!</definedName>
    <definedName name="QUATRECENTVINGTCINQ" localSheetId="93">#REF!</definedName>
    <definedName name="QUATRECENTVINGTCINQ" localSheetId="67">#REF!</definedName>
    <definedName name="QUATRECENTVINGTCINQ" localSheetId="75">#REF!</definedName>
    <definedName name="QUATRECENTVINGTCINQ" localSheetId="66">#REF!</definedName>
    <definedName name="QUATRECENTVINGTCINQ" localSheetId="57">#REF!</definedName>
    <definedName name="QUATRECENTVINGTCINQ" localSheetId="77">#REF!</definedName>
    <definedName name="QUATRECENTVINGTCINQ">#REF!</definedName>
    <definedName name="QUATRECENTVINGTETUN" localSheetId="61">#REF!</definedName>
    <definedName name="QUATRECENTVINGTETUN" localSheetId="45">#REF!</definedName>
    <definedName name="QUATRECENTVINGTETUN" localSheetId="10">'CA FTQ'!$C$30:$C$3626</definedName>
    <definedName name="QUATRECENTVINGTETUN" localSheetId="53">#REF!</definedName>
    <definedName name="QUATRECENTVINGTETUN" localSheetId="38">#REF!</definedName>
    <definedName name="QUATRECENTVINGTETUN" localSheetId="94">#REF!</definedName>
    <definedName name="QUATRECENTVINGTETUN" localSheetId="95">#REF!</definedName>
    <definedName name="QUATRECENTVINGTETUN" localSheetId="96">#REF!</definedName>
    <definedName name="QUATRECENTVINGTETUN" localSheetId="97">#REF!</definedName>
    <definedName name="QUATRECENTVINGTETUN" localSheetId="91">#REF!</definedName>
    <definedName name="QUATRECENTVINGTETUN" localSheetId="93">#REF!</definedName>
    <definedName name="QUATRECENTVINGTETUN" localSheetId="67">#REF!</definedName>
    <definedName name="QUATRECENTVINGTETUN" localSheetId="75">#REF!</definedName>
    <definedName name="QUATRECENTVINGTETUN" localSheetId="66">#REF!</definedName>
    <definedName name="QUATRECENTVINGTETUN" localSheetId="57">#REF!</definedName>
    <definedName name="QUATRECENTVINGTETUN" localSheetId="77">#REF!</definedName>
    <definedName name="QUATRECENTVINGTETUN">#REF!</definedName>
    <definedName name="QUINZE" localSheetId="61">#REF!</definedName>
    <definedName name="QUINZE" localSheetId="45">#REF!</definedName>
    <definedName name="QUINZE" localSheetId="10">'CA FTQ'!$C$13:$C$3626</definedName>
    <definedName name="QUINZE" localSheetId="53">#REF!</definedName>
    <definedName name="QUINZE" localSheetId="38">#REF!</definedName>
    <definedName name="QUINZE" localSheetId="94">#REF!</definedName>
    <definedName name="QUINZE" localSheetId="95">#REF!</definedName>
    <definedName name="QUINZE" localSheetId="96">#REF!</definedName>
    <definedName name="QUINZE" localSheetId="97">#REF!</definedName>
    <definedName name="QUINZE" localSheetId="91">#REF!</definedName>
    <definedName name="QUINZE" localSheetId="93">#REF!</definedName>
    <definedName name="QUINZE" localSheetId="67">#REF!</definedName>
    <definedName name="QUINZE" localSheetId="75">#REF!</definedName>
    <definedName name="QUINZE" localSheetId="66">#REF!</definedName>
    <definedName name="QUINZE" localSheetId="57">#REF!</definedName>
    <definedName name="QUINZE" localSheetId="77">#REF!</definedName>
    <definedName name="QUINZE">#REF!</definedName>
    <definedName name="REGIMATRIMO" localSheetId="11">[1]Q!#REF!</definedName>
    <definedName name="REGIMATRIMO" localSheetId="61">[2]Q!#REF!</definedName>
    <definedName name="REGIMATRIMO" localSheetId="46">[3]Q!#REF!</definedName>
    <definedName name="REGIMATRIMO" localSheetId="45">[1]Q!#REF!</definedName>
    <definedName name="REGIMATRIMO" localSheetId="41">[4]Q!#REF!</definedName>
    <definedName name="REGIMATRIMO" localSheetId="54">[4]Q!#REF!</definedName>
    <definedName name="REGIMATRIMO" localSheetId="24">[1]Q!#REF!</definedName>
    <definedName name="REGIMATRIMO" localSheetId="35">[1]Q!#REF!</definedName>
    <definedName name="REGIMATRIMO" localSheetId="10">[5]Q!#REF!</definedName>
    <definedName name="REGIMATRIMO" localSheetId="79">[1]Q!#REF!</definedName>
    <definedName name="REGIMATRIMO" localSheetId="72">[1]Q!#REF!</definedName>
    <definedName name="REGIMATRIMO" localSheetId="59">[6]Q!#REF!</definedName>
    <definedName name="REGIMATRIMO" localSheetId="42">[1]Q!#REF!</definedName>
    <definedName name="REGIMATRIMO" localSheetId="76">[1]Q!#REF!</definedName>
    <definedName name="REGIMATRIMO" localSheetId="47">[1]Q!#REF!</definedName>
    <definedName name="REGIMATRIMO" localSheetId="49">[1]Q!#REF!</definedName>
    <definedName name="REGIMATRIMO" localSheetId="55">[1]Q!#REF!</definedName>
    <definedName name="REGIMATRIMO" localSheetId="53">[2]Q!#REF!</definedName>
    <definedName name="REGIMATRIMO" localSheetId="37">[1]Q!#REF!</definedName>
    <definedName name="REGIMATRIMO" localSheetId="38">[2]Q!#REF!</definedName>
    <definedName name="REGIMATRIMO" localSheetId="60">[1]Q!#REF!</definedName>
    <definedName name="REGIMATRIMO" localSheetId="5">[7]Q!#REF!</definedName>
    <definedName name="REGIMATRIMO" localSheetId="6">[4]Q!#REF!</definedName>
    <definedName name="REGIMATRIMO" localSheetId="63">[1]Q!#REF!</definedName>
    <definedName name="REGIMATRIMO" localSheetId="71">[1]Q!#REF!</definedName>
    <definedName name="REGIMATRIMO" localSheetId="94">[8]Q!#REF!</definedName>
    <definedName name="REGIMATRIMO" localSheetId="95">[8]Q!#REF!</definedName>
    <definedName name="REGIMATRIMO" localSheetId="96">[8]Q!#REF!</definedName>
    <definedName name="REGIMATRIMO" localSheetId="97">[8]Q!#REF!</definedName>
    <definedName name="REGIMATRIMO" localSheetId="91">[9]Q!#REF!</definedName>
    <definedName name="REGIMATRIMO" localSheetId="93">[8]Q!#REF!</definedName>
    <definedName name="REGIMATRIMO" localSheetId="67">#REF!</definedName>
    <definedName name="REGIMATRIMO" localSheetId="75">#REF!</definedName>
    <definedName name="REGIMATRIMO" localSheetId="82">[1]Q!#REF!</definedName>
    <definedName name="REGIMATRIMO" localSheetId="83">[10]Q!#REF!</definedName>
    <definedName name="REGIMATRIMO" localSheetId="86">[1]Q!#REF!</definedName>
    <definedName name="REGIMATRIMO" localSheetId="70">[11]Q!#REF!</definedName>
    <definedName name="REGIMATRIMO" localSheetId="8">Q!#REF!</definedName>
    <definedName name="REGIMATRIMO" localSheetId="65">[1]Q!#REF!</definedName>
    <definedName name="REGIMATRIMO" localSheetId="66">[12]Q!#REF!</definedName>
    <definedName name="REGIMATRIMO" localSheetId="81">[1]Q!#REF!</definedName>
    <definedName name="REGIMATRIMO" localSheetId="57">[2]Q!#REF!</definedName>
    <definedName name="REGIMATRIMO" localSheetId="43">[13]Q!#REF!</definedName>
    <definedName name="REGIMATRIMO" localSheetId="73">[1]Q!#REF!</definedName>
    <definedName name="REGIMATRIMO" localSheetId="74">[14]Q!#REF!</definedName>
    <definedName name="REGIMATRIMO" localSheetId="77">[15]Q!#REF!</definedName>
    <definedName name="REGIMATRIMO">Q!#REF!</definedName>
    <definedName name="RFF" localSheetId="61">#REF!</definedName>
    <definedName name="RFF" localSheetId="45">#REF!</definedName>
    <definedName name="RFF" localSheetId="10">#REF!</definedName>
    <definedName name="RFF" localSheetId="59">#REF!</definedName>
    <definedName name="RFF" localSheetId="53">#REF!</definedName>
    <definedName name="RFF" localSheetId="38">#REF!</definedName>
    <definedName name="RFF" localSheetId="6">#REF!</definedName>
    <definedName name="RFF" localSheetId="75">#REF!</definedName>
    <definedName name="RFF" localSheetId="66">#REF!</definedName>
    <definedName name="RFF" localSheetId="57">#REF!</definedName>
    <definedName name="RFF" localSheetId="77">#REF!</definedName>
    <definedName name="RFF">#REF!</definedName>
    <definedName name="RSI" localSheetId="11">[1]Q!#REF!</definedName>
    <definedName name="RSI" localSheetId="61">#REF!</definedName>
    <definedName name="RSI" localSheetId="45">#REF!</definedName>
    <definedName name="RSI" localSheetId="24">[1]Q!#REF!</definedName>
    <definedName name="RSI" localSheetId="35">[1]Q!#REF!</definedName>
    <definedName name="RSI" localSheetId="10">'CA FTQ'!#REF!</definedName>
    <definedName name="RSI" localSheetId="79">[1]Q!#REF!</definedName>
    <definedName name="RSI" localSheetId="42">[1]Q!#REF!</definedName>
    <definedName name="RSI" localSheetId="47">[1]Q!#REF!</definedName>
    <definedName name="RSI" localSheetId="55">[1]Q!#REF!</definedName>
    <definedName name="RSI" localSheetId="53">#REF!</definedName>
    <definedName name="RSI" localSheetId="38">#REF!</definedName>
    <definedName name="RSI" localSheetId="60">[1]Q!#REF!</definedName>
    <definedName name="RSI" localSheetId="63">[1]Q!#REF!</definedName>
    <definedName name="RSI" localSheetId="71">[1]Q!#REF!</definedName>
    <definedName name="RSI" localSheetId="94">#REF!</definedName>
    <definedName name="RSI" localSheetId="95">#REF!</definedName>
    <definedName name="RSI" localSheetId="96">#REF!</definedName>
    <definedName name="RSI" localSheetId="97">#REF!</definedName>
    <definedName name="RSI" localSheetId="91">#REF!</definedName>
    <definedName name="RSI" localSheetId="93">#REF!</definedName>
    <definedName name="RSI" localSheetId="67">#REF!</definedName>
    <definedName name="RSI" localSheetId="75">#REF!</definedName>
    <definedName name="RSI" localSheetId="82">[1]Q!#REF!</definedName>
    <definedName name="RSI" localSheetId="8">#REF!</definedName>
    <definedName name="RSI" localSheetId="66">#REF!</definedName>
    <definedName name="RSI" localSheetId="57">#REF!</definedName>
    <definedName name="RSI" localSheetId="77">#REF!</definedName>
    <definedName name="RSI">#REF!</definedName>
    <definedName name="RT" localSheetId="61">#REF!</definedName>
    <definedName name="RT" localSheetId="45">#REF!</definedName>
    <definedName name="RT" localSheetId="59">#REF!</definedName>
    <definedName name="RT" localSheetId="53">#REF!</definedName>
    <definedName name="RT" localSheetId="38">#REF!</definedName>
    <definedName name="RT" localSheetId="6">#REF!</definedName>
    <definedName name="RT" localSheetId="75">#REF!</definedName>
    <definedName name="RT" localSheetId="66">#REF!</definedName>
    <definedName name="RT" localSheetId="57">#REF!</definedName>
    <definedName name="RT" localSheetId="77">#REF!</definedName>
    <definedName name="RT">#REF!</definedName>
    <definedName name="RTH" localSheetId="61">#REF!</definedName>
    <definedName name="RTH" localSheetId="45">#REF!</definedName>
    <definedName name="RTH" localSheetId="53">#REF!</definedName>
    <definedName name="RTH" localSheetId="38">#REF!</definedName>
    <definedName name="RTH" localSheetId="75">#REF!</definedName>
    <definedName name="RTH" localSheetId="66">#REF!</definedName>
    <definedName name="RTH" localSheetId="57">#REF!</definedName>
    <definedName name="RTH" localSheetId="77">#REF!</definedName>
    <definedName name="RTH">#REF!</definedName>
    <definedName name="SA" localSheetId="61">#REF!</definedName>
    <definedName name="SA" localSheetId="45">#REF!</definedName>
    <definedName name="SA" localSheetId="10">'CA FTQ'!$G$7</definedName>
    <definedName name="SA" localSheetId="53">#REF!</definedName>
    <definedName name="SA" localSheetId="38">#REF!</definedName>
    <definedName name="SA" localSheetId="94">#REF!</definedName>
    <definedName name="SA" localSheetId="95">#REF!</definedName>
    <definedName name="SA" localSheetId="96">#REF!</definedName>
    <definedName name="SA" localSheetId="97">#REF!</definedName>
    <definedName name="SA" localSheetId="91">#REF!</definedName>
    <definedName name="SA" localSheetId="93">#REF!</definedName>
    <definedName name="SA" localSheetId="67">#REF!</definedName>
    <definedName name="SA" localSheetId="75">#REF!</definedName>
    <definedName name="SA" localSheetId="66">#REF!</definedName>
    <definedName name="SA" localSheetId="57">#REF!</definedName>
    <definedName name="SA" localSheetId="77">#REF!</definedName>
    <definedName name="SA">#REF!</definedName>
    <definedName name="SANSPARTICI" localSheetId="61">#REF!</definedName>
    <definedName name="SANSPARTICI" localSheetId="45">#REF!</definedName>
    <definedName name="SANSPARTICI" localSheetId="10">'CA FTQ'!$C$8:$C$3626</definedName>
    <definedName name="SANSPARTICI" localSheetId="53">#REF!</definedName>
    <definedName name="SANSPARTICI" localSheetId="38">#REF!</definedName>
    <definedName name="SANSPARTICI" localSheetId="94">#REF!</definedName>
    <definedName name="SANSPARTICI" localSheetId="95">#REF!</definedName>
    <definedName name="SANSPARTICI" localSheetId="96">#REF!</definedName>
    <definedName name="SANSPARTICI" localSheetId="97">#REF!</definedName>
    <definedName name="SANSPARTICI" localSheetId="91">#REF!</definedName>
    <definedName name="SANSPARTICI" localSheetId="93">#REF!</definedName>
    <definedName name="SANSPARTICI" localSheetId="67">#REF!</definedName>
    <definedName name="SANSPARTICI" localSheetId="75">#REF!</definedName>
    <definedName name="SANSPARTICI" localSheetId="66">#REF!</definedName>
    <definedName name="SANSPARTICI" localSheetId="57">#REF!</definedName>
    <definedName name="SANSPARTICI" localSheetId="77">#REF!</definedName>
    <definedName name="SANSPARTICI">#REF!</definedName>
    <definedName name="SARL" localSheetId="61">#REF!</definedName>
    <definedName name="SARL" localSheetId="45">#REF!</definedName>
    <definedName name="SARL" localSheetId="10">'CA FTQ'!#REF!</definedName>
    <definedName name="SARL" localSheetId="53">#REF!</definedName>
    <definedName name="SARL" localSheetId="38">#REF!</definedName>
    <definedName name="SARL" localSheetId="94">#REF!</definedName>
    <definedName name="SARL" localSheetId="95">#REF!</definedName>
    <definedName name="SARL" localSheetId="96">#REF!</definedName>
    <definedName name="SARL" localSheetId="97">#REF!</definedName>
    <definedName name="SARL" localSheetId="91">#REF!</definedName>
    <definedName name="SARL" localSheetId="93">#REF!</definedName>
    <definedName name="SARL" localSheetId="67">#REF!</definedName>
    <definedName name="SARL" localSheetId="75">#REF!</definedName>
    <definedName name="SARL" localSheetId="66">#REF!</definedName>
    <definedName name="SARL" localSheetId="57">#REF!</definedName>
    <definedName name="SARL" localSheetId="77">#REF!</definedName>
    <definedName name="SARL">#REF!</definedName>
    <definedName name="SEIZE" localSheetId="61">#REF!</definedName>
    <definedName name="SEIZE" localSheetId="45">#REF!</definedName>
    <definedName name="SEIZE" localSheetId="10">'CA FTQ'!$G$11</definedName>
    <definedName name="SEIZE" localSheetId="53">#REF!</definedName>
    <definedName name="SEIZE" localSheetId="38">#REF!</definedName>
    <definedName name="SEIZE" localSheetId="94">#REF!</definedName>
    <definedName name="SEIZE" localSheetId="95">#REF!</definedName>
    <definedName name="SEIZE" localSheetId="96">#REF!</definedName>
    <definedName name="SEIZE" localSheetId="97">#REF!</definedName>
    <definedName name="SEIZE" localSheetId="91">#REF!</definedName>
    <definedName name="SEIZE" localSheetId="93">#REF!</definedName>
    <definedName name="SEIZE" localSheetId="67">#REF!</definedName>
    <definedName name="SEIZE" localSheetId="75">#REF!</definedName>
    <definedName name="SEIZE" localSheetId="66">#REF!</definedName>
    <definedName name="SEIZE" localSheetId="57">#REF!</definedName>
    <definedName name="SEIZE" localSheetId="77">#REF!</definedName>
    <definedName name="SEIZE">#REF!</definedName>
    <definedName name="SENS" localSheetId="61">#REF!</definedName>
    <definedName name="SENS" localSheetId="45">#REF!</definedName>
    <definedName name="SENS" localSheetId="53">#REF!</definedName>
    <definedName name="SENS" localSheetId="38">#REF!</definedName>
    <definedName name="SENS" localSheetId="94">#REF!</definedName>
    <definedName name="SENS" localSheetId="95">#REF!</definedName>
    <definedName name="SENS" localSheetId="96">#REF!</definedName>
    <definedName name="SENS" localSheetId="97">#REF!</definedName>
    <definedName name="SENS" localSheetId="91">#REF!</definedName>
    <definedName name="SENS" localSheetId="93">#REF!</definedName>
    <definedName name="SENS" localSheetId="67">#REF!</definedName>
    <definedName name="SENS" localSheetId="75">#REF!</definedName>
    <definedName name="SENS" localSheetId="66">#REF!</definedName>
    <definedName name="SENS" localSheetId="57">#REF!</definedName>
    <definedName name="SENS" localSheetId="77">#REF!</definedName>
    <definedName name="SENS">#REF!</definedName>
    <definedName name="SEPTCENTHUITROIS" localSheetId="61">#REF!</definedName>
    <definedName name="SEPTCENTHUITROIS" localSheetId="45">#REF!</definedName>
    <definedName name="SEPTCENTHUITROIS" localSheetId="10">'CA FTQ'!$C$45:$C$3626</definedName>
    <definedName name="SEPTCENTHUITROIS" localSheetId="53">#REF!</definedName>
    <definedName name="SEPTCENTHUITROIS" localSheetId="38">#REF!</definedName>
    <definedName name="SEPTCENTHUITROIS" localSheetId="94">#REF!</definedName>
    <definedName name="SEPTCENTHUITROIS" localSheetId="95">#REF!</definedName>
    <definedName name="SEPTCENTHUITROIS" localSheetId="96">#REF!</definedName>
    <definedName name="SEPTCENTHUITROIS" localSheetId="97">#REF!</definedName>
    <definedName name="SEPTCENTHUITROIS" localSheetId="91">#REF!</definedName>
    <definedName name="SEPTCENTHUITROIS" localSheetId="93">#REF!</definedName>
    <definedName name="SEPTCENTHUITROIS" localSheetId="67">#REF!</definedName>
    <definedName name="SEPTCENTHUITROIS" localSheetId="75">#REF!</definedName>
    <definedName name="SEPTCENTHUITROIS" localSheetId="66">#REF!</definedName>
    <definedName name="SEPTCENTHUITROIS" localSheetId="57">#REF!</definedName>
    <definedName name="SEPTCENTHUITROIS" localSheetId="77">#REF!</definedName>
    <definedName name="SEPTCENTHUITROIS">#REF!</definedName>
    <definedName name="SEPTCENTSEPT" localSheetId="61">#REF!</definedName>
    <definedName name="SEPTCENTSEPT" localSheetId="45">#REF!</definedName>
    <definedName name="SEPTCENTSEPT" localSheetId="10">'CA FTQ'!$C$45:$C$3626</definedName>
    <definedName name="SEPTCENTSEPT" localSheetId="53">#REF!</definedName>
    <definedName name="SEPTCENTSEPT" localSheetId="38">#REF!</definedName>
    <definedName name="SEPTCENTSEPT" localSheetId="94">#REF!</definedName>
    <definedName name="SEPTCENTSEPT" localSheetId="95">#REF!</definedName>
    <definedName name="SEPTCENTSEPT" localSheetId="96">#REF!</definedName>
    <definedName name="SEPTCENTSEPT" localSheetId="97">#REF!</definedName>
    <definedName name="SEPTCENTSEPT" localSheetId="91">#REF!</definedName>
    <definedName name="SEPTCENTSEPT" localSheetId="93">#REF!</definedName>
    <definedName name="SEPTCENTSEPT" localSheetId="67">#REF!</definedName>
    <definedName name="SEPTCENTSEPT" localSheetId="75">#REF!</definedName>
    <definedName name="SEPTCENTSEPT" localSheetId="66">#REF!</definedName>
    <definedName name="SEPTCENTSEPT" localSheetId="57">#REF!</definedName>
    <definedName name="SEPTCENTSEPT" localSheetId="77">#REF!</definedName>
    <definedName name="SEPTCENTSEPT">#REF!</definedName>
    <definedName name="SEPTCENTSIX" localSheetId="61">#REF!</definedName>
    <definedName name="SEPTCENTSIX" localSheetId="45">#REF!</definedName>
    <definedName name="SEPTCENTSIX" localSheetId="10">'CA FTQ'!$C$45:$C$3626</definedName>
    <definedName name="SEPTCENTSIX" localSheetId="53">#REF!</definedName>
    <definedName name="SEPTCENTSIX" localSheetId="38">#REF!</definedName>
    <definedName name="SEPTCENTSIX" localSheetId="94">#REF!</definedName>
    <definedName name="SEPTCENTSIX" localSheetId="95">#REF!</definedName>
    <definedName name="SEPTCENTSIX" localSheetId="96">#REF!</definedName>
    <definedName name="SEPTCENTSIX" localSheetId="97">#REF!</definedName>
    <definedName name="SEPTCENTSIX" localSheetId="91">#REF!</definedName>
    <definedName name="SEPTCENTSIX" localSheetId="93">#REF!</definedName>
    <definedName name="SEPTCENTSIX" localSheetId="67">#REF!</definedName>
    <definedName name="SEPTCENTSIX" localSheetId="75">#REF!</definedName>
    <definedName name="SEPTCENTSIX" localSheetId="66">#REF!</definedName>
    <definedName name="SEPTCENTSIX" localSheetId="57">#REF!</definedName>
    <definedName name="SEPTCENTSIX" localSheetId="77">#REF!</definedName>
    <definedName name="SEPTCENTSIX">#REF!</definedName>
    <definedName name="SEPTCENTSOIXANTEQUINZE" localSheetId="61">#REF!</definedName>
    <definedName name="SEPTCENTSOIXANTEQUINZE" localSheetId="45">#REF!</definedName>
    <definedName name="SEPTCENTSOIXANTEQUINZE" localSheetId="10">'CA FTQ'!$G$37</definedName>
    <definedName name="SEPTCENTSOIXANTEQUINZE" localSheetId="53">#REF!</definedName>
    <definedName name="SEPTCENTSOIXANTEQUINZE" localSheetId="38">#REF!</definedName>
    <definedName name="SEPTCENTSOIXANTEQUINZE" localSheetId="94">#REF!</definedName>
    <definedName name="SEPTCENTSOIXANTEQUINZE" localSheetId="95">#REF!</definedName>
    <definedName name="SEPTCENTSOIXANTEQUINZE" localSheetId="96">#REF!</definedName>
    <definedName name="SEPTCENTSOIXANTEQUINZE" localSheetId="97">#REF!</definedName>
    <definedName name="SEPTCENTSOIXANTEQUINZE" localSheetId="91">#REF!</definedName>
    <definedName name="SEPTCENTSOIXANTEQUINZE" localSheetId="93">#REF!</definedName>
    <definedName name="SEPTCENTSOIXANTEQUINZE" localSheetId="67">#REF!</definedName>
    <definedName name="SEPTCENTSOIXANTEQUINZE" localSheetId="75">#REF!</definedName>
    <definedName name="SEPTCENTSOIXANTEQUINZE" localSheetId="66">#REF!</definedName>
    <definedName name="SEPTCENTSOIXANTEQUINZE" localSheetId="57">#REF!</definedName>
    <definedName name="SEPTCENTSOIXANTEQUINZE" localSheetId="77">#REF!</definedName>
    <definedName name="SEPTCENTSOIXANTEQUINZE">#REF!</definedName>
    <definedName name="SEPTCENTSOIXANTESIX" localSheetId="61">#REF!</definedName>
    <definedName name="SEPTCENTSOIXANTESIX" localSheetId="45">#REF!</definedName>
    <definedName name="SEPTCENTSOIXANTESIX" localSheetId="10">'CA FTQ'!$C$45:$C$3626</definedName>
    <definedName name="SEPTCENTSOIXANTESIX" localSheetId="53">#REF!</definedName>
    <definedName name="SEPTCENTSOIXANTESIX" localSheetId="38">#REF!</definedName>
    <definedName name="SEPTCENTSOIXANTESIX" localSheetId="94">#REF!</definedName>
    <definedName name="SEPTCENTSOIXANTESIX" localSheetId="95">#REF!</definedName>
    <definedName name="SEPTCENTSOIXANTESIX" localSheetId="96">#REF!</definedName>
    <definedName name="SEPTCENTSOIXANTESIX" localSheetId="97">#REF!</definedName>
    <definedName name="SEPTCENTSOIXANTESIX" localSheetId="91">#REF!</definedName>
    <definedName name="SEPTCENTSOIXANTESIX" localSheetId="93">#REF!</definedName>
    <definedName name="SEPTCENTSOIXANTESIX" localSheetId="67">#REF!</definedName>
    <definedName name="SEPTCENTSOIXANTESIX" localSheetId="75">#REF!</definedName>
    <definedName name="SEPTCENTSOIXANTESIX" localSheetId="66">#REF!</definedName>
    <definedName name="SEPTCENTSOIXANTESIX" localSheetId="57">#REF!</definedName>
    <definedName name="SEPTCENTSOIXANTESIX" localSheetId="77">#REF!</definedName>
    <definedName name="SEPTCENTSOIXANTESIX">#REF!</definedName>
    <definedName name="SEPTCENTSOIXANTETUN" localSheetId="61">#REF!</definedName>
    <definedName name="SEPTCENTSOIXANTETUN" localSheetId="45">#REF!</definedName>
    <definedName name="SEPTCENTSOIXANTETUN" localSheetId="10">'CA FTQ'!$C$45:$C$3626</definedName>
    <definedName name="SEPTCENTSOIXANTETUN" localSheetId="53">#REF!</definedName>
    <definedName name="SEPTCENTSOIXANTETUN" localSheetId="38">#REF!</definedName>
    <definedName name="SEPTCENTSOIXANTETUN" localSheetId="94">#REF!</definedName>
    <definedName name="SEPTCENTSOIXANTETUN" localSheetId="95">#REF!</definedName>
    <definedName name="SEPTCENTSOIXANTETUN" localSheetId="96">#REF!</definedName>
    <definedName name="SEPTCENTSOIXANTETUN" localSheetId="97">#REF!</definedName>
    <definedName name="SEPTCENTSOIXANTETUN" localSheetId="91">#REF!</definedName>
    <definedName name="SEPTCENTSOIXANTETUN" localSheetId="93">#REF!</definedName>
    <definedName name="SEPTCENTSOIXANTETUN" localSheetId="67">#REF!</definedName>
    <definedName name="SEPTCENTSOIXANTETUN" localSheetId="75">#REF!</definedName>
    <definedName name="SEPTCENTSOIXANTETUN" localSheetId="66">#REF!</definedName>
    <definedName name="SEPTCENTSOIXANTETUN" localSheetId="57">#REF!</definedName>
    <definedName name="SEPTCENTSOIXANTETUN" localSheetId="77">#REF!</definedName>
    <definedName name="SEPTCENTSOIXANTETUN">#REF!</definedName>
    <definedName name="SIRENE" localSheetId="11">[1]Q!#REF!</definedName>
    <definedName name="SIRENE" localSheetId="61">[2]Q!#REF!</definedName>
    <definedName name="SIRENE" localSheetId="46">[3]Q!#REF!</definedName>
    <definedName name="SIRENE" localSheetId="45">[1]Q!#REF!</definedName>
    <definedName name="SIRENE" localSheetId="41">[4]Q!#REF!</definedName>
    <definedName name="SIRENE" localSheetId="54">[4]Q!#REF!</definedName>
    <definedName name="SIRENE" localSheetId="24">[1]Q!#REF!</definedName>
    <definedName name="SIRENE" localSheetId="35">[1]Q!#REF!</definedName>
    <definedName name="SIRENE" localSheetId="10">[5]Q!#REF!</definedName>
    <definedName name="SIRENE" localSheetId="79">[1]Q!#REF!</definedName>
    <definedName name="SIRENE" localSheetId="72">[1]Q!#REF!</definedName>
    <definedName name="SIRENE" localSheetId="59">[6]Q!#REF!</definedName>
    <definedName name="SIRENE" localSheetId="42">[1]Q!#REF!</definedName>
    <definedName name="SIRENE" localSheetId="76">[1]Q!#REF!</definedName>
    <definedName name="SIRENE" localSheetId="47">[1]Q!#REF!</definedName>
    <definedName name="SIRENE" localSheetId="49">[1]Q!#REF!</definedName>
    <definedName name="SIRENE" localSheetId="55">[1]Q!#REF!</definedName>
    <definedName name="SIRENE" localSheetId="53">[2]Q!#REF!</definedName>
    <definedName name="SIRENE" localSheetId="37">[1]Q!#REF!</definedName>
    <definedName name="SIRENE" localSheetId="38">[2]Q!#REF!</definedName>
    <definedName name="SIRENE" localSheetId="60">[1]Q!#REF!</definedName>
    <definedName name="SIRENE" localSheetId="5">[7]Q!#REF!</definedName>
    <definedName name="SIRENE" localSheetId="6">[4]Q!#REF!</definedName>
    <definedName name="SIRENE" localSheetId="63">[1]Q!#REF!</definedName>
    <definedName name="SIRENE" localSheetId="71">[1]Q!#REF!</definedName>
    <definedName name="SIRENE" localSheetId="94">[8]Q!#REF!</definedName>
    <definedName name="SIRENE" localSheetId="95">[8]Q!#REF!</definedName>
    <definedName name="SIRENE" localSheetId="96">[8]Q!#REF!</definedName>
    <definedName name="SIRENE" localSheetId="97">[8]Q!#REF!</definedName>
    <definedName name="SIRENE" localSheetId="91">[9]Q!#REF!</definedName>
    <definedName name="SIRENE" localSheetId="93">[8]Q!#REF!</definedName>
    <definedName name="SIRENE" localSheetId="67">#REF!</definedName>
    <definedName name="SIRENE" localSheetId="75">#REF!</definedName>
    <definedName name="SIRENE" localSheetId="82">[1]Q!#REF!</definedName>
    <definedName name="SIRENE" localSheetId="83">[10]Q!#REF!</definedName>
    <definedName name="SIRENE" localSheetId="86">[1]Q!#REF!</definedName>
    <definedName name="SIRENE" localSheetId="70">[11]Q!#REF!</definedName>
    <definedName name="SIRENE" localSheetId="8">Q!#REF!</definedName>
    <definedName name="SIRENE" localSheetId="65">[1]Q!#REF!</definedName>
    <definedName name="SIRENE" localSheetId="66">[12]Q!#REF!</definedName>
    <definedName name="SIRENE" localSheetId="81">[1]Q!#REF!</definedName>
    <definedName name="SIRENE" localSheetId="57">[2]Q!#REF!</definedName>
    <definedName name="SIRENE" localSheetId="43">[13]Q!#REF!</definedName>
    <definedName name="SIRENE" localSheetId="73">[1]Q!#REF!</definedName>
    <definedName name="SIRENE" localSheetId="74">[14]Q!#REF!</definedName>
    <definedName name="SIRENE" localSheetId="77">[15]Q!#REF!</definedName>
    <definedName name="SIRENE">Q!#REF!</definedName>
    <definedName name="SIS" localSheetId="61">#REF!</definedName>
    <definedName name="SIS" localSheetId="45">#REF!</definedName>
    <definedName name="SIS" localSheetId="10">'CA FTQ'!$G$6</definedName>
    <definedName name="SIS" localSheetId="53">#REF!</definedName>
    <definedName name="SIS" localSheetId="38">#REF!</definedName>
    <definedName name="SIS" localSheetId="94">#REF!</definedName>
    <definedName name="SIS" localSheetId="95">#REF!</definedName>
    <definedName name="SIS" localSheetId="96">#REF!</definedName>
    <definedName name="SIS" localSheetId="97">#REF!</definedName>
    <definedName name="SIS" localSheetId="91">#REF!</definedName>
    <definedName name="SIS" localSheetId="93">#REF!</definedName>
    <definedName name="SIS" localSheetId="67">#REF!</definedName>
    <definedName name="SIS" localSheetId="75">#REF!</definedName>
    <definedName name="SIS" localSheetId="66">#REF!</definedName>
    <definedName name="SIS" localSheetId="57">#REF!</definedName>
    <definedName name="SIS" localSheetId="77">#REF!</definedName>
    <definedName name="SIS">#REF!</definedName>
    <definedName name="SIXCENTDEUX" localSheetId="61">#REF!</definedName>
    <definedName name="SIXCENTDEUX" localSheetId="45">#REF!</definedName>
    <definedName name="SIXCENTDEUX" localSheetId="10">'CA FTQ'!$C$30:$C$3626</definedName>
    <definedName name="SIXCENTDEUX" localSheetId="53">#REF!</definedName>
    <definedName name="SIXCENTDEUX" localSheetId="38">#REF!</definedName>
    <definedName name="SIXCENTDEUX" localSheetId="94">#REF!</definedName>
    <definedName name="SIXCENTDEUX" localSheetId="95">#REF!</definedName>
    <definedName name="SIXCENTDEUX" localSheetId="96">#REF!</definedName>
    <definedName name="SIXCENTDEUX" localSheetId="97">#REF!</definedName>
    <definedName name="SIXCENTDEUX" localSheetId="91">#REF!</definedName>
    <definedName name="SIXCENTDEUX" localSheetId="93">#REF!</definedName>
    <definedName name="SIXCENTDEUX" localSheetId="67">#REF!</definedName>
    <definedName name="SIXCENTDEUX" localSheetId="75">#REF!</definedName>
    <definedName name="SIXCENTDEUX" localSheetId="66">#REF!</definedName>
    <definedName name="SIXCENTDEUX" localSheetId="57">#REF!</definedName>
    <definedName name="SIXCENTDEUX" localSheetId="77">#REF!</definedName>
    <definedName name="SIXCENTDEUX">#REF!</definedName>
    <definedName name="SIXCENTDOUZE" localSheetId="61">#REF!</definedName>
    <definedName name="SIXCENTDOUZE" localSheetId="45">#REF!</definedName>
    <definedName name="SIXCENTDOUZE" localSheetId="10">'CA FTQ'!$G$30</definedName>
    <definedName name="SIXCENTDOUZE" localSheetId="53">#REF!</definedName>
    <definedName name="SIXCENTDOUZE" localSheetId="38">#REF!</definedName>
    <definedName name="SIXCENTDOUZE" localSheetId="94">#REF!</definedName>
    <definedName name="SIXCENTDOUZE" localSheetId="95">#REF!</definedName>
    <definedName name="SIXCENTDOUZE" localSheetId="96">#REF!</definedName>
    <definedName name="SIXCENTDOUZE" localSheetId="97">#REF!</definedName>
    <definedName name="SIXCENTDOUZE" localSheetId="91">#REF!</definedName>
    <definedName name="SIXCENTDOUZE" localSheetId="93">#REF!</definedName>
    <definedName name="SIXCENTDOUZE" localSheetId="67">#REF!</definedName>
    <definedName name="SIXCENTDOUZE" localSheetId="75">#REF!</definedName>
    <definedName name="SIXCENTDOUZE" localSheetId="66">#REF!</definedName>
    <definedName name="SIXCENTDOUZE" localSheetId="57">#REF!</definedName>
    <definedName name="SIXCENTDOUZE" localSheetId="77">#REF!</definedName>
    <definedName name="SIXCENTDOUZE">#REF!</definedName>
    <definedName name="SIXCENTONZE" localSheetId="61">#REF!</definedName>
    <definedName name="SIXCENTONZE" localSheetId="45">#REF!</definedName>
    <definedName name="SIXCENTONZE" localSheetId="10">'CA FTQ'!$G$29</definedName>
    <definedName name="SIXCENTONZE" localSheetId="53">#REF!</definedName>
    <definedName name="SIXCENTONZE" localSheetId="38">#REF!</definedName>
    <definedName name="SIXCENTONZE" localSheetId="94">#REF!</definedName>
    <definedName name="SIXCENTONZE" localSheetId="95">#REF!</definedName>
    <definedName name="SIXCENTONZE" localSheetId="96">#REF!</definedName>
    <definedName name="SIXCENTONZE" localSheetId="97">#REF!</definedName>
    <definedName name="SIXCENTONZE" localSheetId="91">#REF!</definedName>
    <definedName name="SIXCENTONZE" localSheetId="93">#REF!</definedName>
    <definedName name="SIXCENTONZE" localSheetId="67">#REF!</definedName>
    <definedName name="SIXCENTONZE" localSheetId="75">#REF!</definedName>
    <definedName name="SIXCENTONZE" localSheetId="66">#REF!</definedName>
    <definedName name="SIXCENTONZE" localSheetId="57">#REF!</definedName>
    <definedName name="SIXCENTONZE" localSheetId="77">#REF!</definedName>
    <definedName name="SIXCENTONZE">#REF!</definedName>
    <definedName name="SIXCENTQUARANTECINQ" localSheetId="61">#REF!</definedName>
    <definedName name="SIXCENTQUARANTECINQ" localSheetId="45">#REF!</definedName>
    <definedName name="SIXCENTQUARANTECINQ" localSheetId="10">'CA FTQ'!$C$36:$C$3626</definedName>
    <definedName name="SIXCENTQUARANTECINQ" localSheetId="53">#REF!</definedName>
    <definedName name="SIXCENTQUARANTECINQ" localSheetId="38">#REF!</definedName>
    <definedName name="SIXCENTQUARANTECINQ" localSheetId="94">#REF!</definedName>
    <definedName name="SIXCENTQUARANTECINQ" localSheetId="95">#REF!</definedName>
    <definedName name="SIXCENTQUARANTECINQ" localSheetId="96">#REF!</definedName>
    <definedName name="SIXCENTQUARANTECINQ" localSheetId="97">#REF!</definedName>
    <definedName name="SIXCENTQUARANTECINQ" localSheetId="91">#REF!</definedName>
    <definedName name="SIXCENTQUARANTECINQ" localSheetId="93">#REF!</definedName>
    <definedName name="SIXCENTQUARANTECINQ" localSheetId="67">#REF!</definedName>
    <definedName name="SIXCENTQUARANTECINQ" localSheetId="75">#REF!</definedName>
    <definedName name="SIXCENTQUARANTECINQ" localSheetId="66">#REF!</definedName>
    <definedName name="SIXCENTQUARANTECINQ" localSheetId="57">#REF!</definedName>
    <definedName name="SIXCENTQUARANTECINQ" localSheetId="77">#REF!</definedName>
    <definedName name="SIXCENTQUARANTECINQ">#REF!</definedName>
    <definedName name="SIXCENTQUARANTEETUN" localSheetId="61">#REF!</definedName>
    <definedName name="SIXCENTQUARANTEETUN" localSheetId="45">#REF!</definedName>
    <definedName name="SIXCENTQUARANTEETUN" localSheetId="10">'CA FTQ'!$G$36</definedName>
    <definedName name="SIXCENTQUARANTEETUN" localSheetId="53">#REF!</definedName>
    <definedName name="SIXCENTQUARANTEETUN" localSheetId="38">#REF!</definedName>
    <definedName name="SIXCENTQUARANTEETUN" localSheetId="94">#REF!</definedName>
    <definedName name="SIXCENTQUARANTEETUN" localSheetId="95">#REF!</definedName>
    <definedName name="SIXCENTQUARANTEETUN" localSheetId="96">#REF!</definedName>
    <definedName name="SIXCENTQUARANTEETUN" localSheetId="97">#REF!</definedName>
    <definedName name="SIXCENTQUARANTEETUN" localSheetId="91">#REF!</definedName>
    <definedName name="SIXCENTQUARANTEETUN" localSheetId="93">#REF!</definedName>
    <definedName name="SIXCENTQUARANTEETUN" localSheetId="67">#REF!</definedName>
    <definedName name="SIXCENTQUARANTEETUN" localSheetId="75">#REF!</definedName>
    <definedName name="SIXCENTQUARANTEETUN" localSheetId="66">#REF!</definedName>
    <definedName name="SIXCENTQUARANTEETUN" localSheetId="57">#REF!</definedName>
    <definedName name="SIXCENTQUARANTEETUN" localSheetId="77">#REF!</definedName>
    <definedName name="SIXCENTQUARANTEETUN">#REF!</definedName>
    <definedName name="SIXCENTQUARANTESIX" localSheetId="11">[1]Q!#REF!</definedName>
    <definedName name="SIXCENTQUARANTESIX" localSheetId="61">#REF!</definedName>
    <definedName name="SIXCENTQUARANTESIX" localSheetId="45">#REF!</definedName>
    <definedName name="SIXCENTQUARANTESIX" localSheetId="24">[1]Q!#REF!</definedName>
    <definedName name="SIXCENTQUARANTESIX" localSheetId="35">[1]Q!#REF!</definedName>
    <definedName name="SIXCENTQUARANTESIX" localSheetId="10">'CA FTQ'!#REF!</definedName>
    <definedName name="SIXCENTQUARANTESIX" localSheetId="79">[1]Q!#REF!</definedName>
    <definedName name="SIXCENTQUARANTESIX" localSheetId="42">[1]Q!#REF!</definedName>
    <definedName name="SIXCENTQUARANTESIX" localSheetId="47">[1]Q!#REF!</definedName>
    <definedName name="SIXCENTQUARANTESIX" localSheetId="55">[1]Q!#REF!</definedName>
    <definedName name="SIXCENTQUARANTESIX" localSheetId="53">#REF!</definedName>
    <definedName name="SIXCENTQUARANTESIX" localSheetId="38">#REF!</definedName>
    <definedName name="SIXCENTQUARANTESIX" localSheetId="60">[1]Q!#REF!</definedName>
    <definedName name="SIXCENTQUARANTESIX" localSheetId="63">[1]Q!#REF!</definedName>
    <definedName name="SIXCENTQUARANTESIX" localSheetId="71">[1]Q!#REF!</definedName>
    <definedName name="SIXCENTQUARANTESIX" localSheetId="94">#REF!</definedName>
    <definedName name="SIXCENTQUARANTESIX" localSheetId="95">#REF!</definedName>
    <definedName name="SIXCENTQUARANTESIX" localSheetId="96">#REF!</definedName>
    <definedName name="SIXCENTQUARANTESIX" localSheetId="97">#REF!</definedName>
    <definedName name="SIXCENTQUARANTESIX" localSheetId="91">#REF!</definedName>
    <definedName name="SIXCENTQUARANTESIX" localSheetId="93">#REF!</definedName>
    <definedName name="SIXCENTQUARANTESIX" localSheetId="67">#REF!</definedName>
    <definedName name="SIXCENTQUARANTESIX" localSheetId="75">#REF!</definedName>
    <definedName name="SIXCENTQUARANTESIX" localSheetId="82">[1]Q!#REF!</definedName>
    <definedName name="SIXCENTQUARANTESIX" localSheetId="8">#REF!</definedName>
    <definedName name="SIXCENTQUARANTESIX" localSheetId="66">#REF!</definedName>
    <definedName name="SIXCENTQUARANTESIX" localSheetId="57">#REF!</definedName>
    <definedName name="SIXCENTQUARANTESIX" localSheetId="77">#REF!</definedName>
    <definedName name="SIXCENTQUARANTESIX">#REF!</definedName>
    <definedName name="SIXCENTQUINZE" localSheetId="61">#REF!</definedName>
    <definedName name="SIXCENTQUINZE" localSheetId="45">#REF!</definedName>
    <definedName name="SIXCENTQUINZE" localSheetId="10">'CA FTQ'!$G$32</definedName>
    <definedName name="SIXCENTQUINZE" localSheetId="53">#REF!</definedName>
    <definedName name="SIXCENTQUINZE" localSheetId="38">#REF!</definedName>
    <definedName name="SIXCENTQUINZE" localSheetId="94">#REF!</definedName>
    <definedName name="SIXCENTQUINZE" localSheetId="95">#REF!</definedName>
    <definedName name="SIXCENTQUINZE" localSheetId="96">#REF!</definedName>
    <definedName name="SIXCENTQUINZE" localSheetId="97">#REF!</definedName>
    <definedName name="SIXCENTQUINZE" localSheetId="91">#REF!</definedName>
    <definedName name="SIXCENTQUINZE" localSheetId="93">#REF!</definedName>
    <definedName name="SIXCENTQUINZE" localSheetId="67">#REF!</definedName>
    <definedName name="SIXCENTQUINZE" localSheetId="75">#REF!</definedName>
    <definedName name="SIXCENTQUINZE" localSheetId="66">#REF!</definedName>
    <definedName name="SIXCENTQUINZE" localSheetId="57">#REF!</definedName>
    <definedName name="SIXCENTQUINZE" localSheetId="77">#REF!</definedName>
    <definedName name="SIXCENTQUINZE">#REF!</definedName>
    <definedName name="SIXCENTREIZE" localSheetId="61">#REF!</definedName>
    <definedName name="SIXCENTREIZE" localSheetId="45">#REF!</definedName>
    <definedName name="SIXCENTREIZE" localSheetId="10">'CA FTQ'!$G$31</definedName>
    <definedName name="SIXCENTREIZE" localSheetId="53">#REF!</definedName>
    <definedName name="SIXCENTREIZE" localSheetId="38">#REF!</definedName>
    <definedName name="SIXCENTREIZE" localSheetId="94">#REF!</definedName>
    <definedName name="SIXCENTREIZE" localSheetId="95">#REF!</definedName>
    <definedName name="SIXCENTREIZE" localSheetId="96">#REF!</definedName>
    <definedName name="SIXCENTREIZE" localSheetId="97">#REF!</definedName>
    <definedName name="SIXCENTREIZE" localSheetId="91">#REF!</definedName>
    <definedName name="SIXCENTREIZE" localSheetId="93">#REF!</definedName>
    <definedName name="SIXCENTREIZE" localSheetId="67">#REF!</definedName>
    <definedName name="SIXCENTREIZE" localSheetId="75">#REF!</definedName>
    <definedName name="SIXCENTREIZE" localSheetId="66">#REF!</definedName>
    <definedName name="SIXCENTREIZE" localSheetId="57">#REF!</definedName>
    <definedName name="SIXCENTREIZE" localSheetId="77">#REF!</definedName>
    <definedName name="SIXCENTREIZE">#REF!</definedName>
    <definedName name="SIXCENTSEIZE" localSheetId="61">#REF!</definedName>
    <definedName name="SIXCENTSEIZE" localSheetId="45">#REF!</definedName>
    <definedName name="SIXCENTSEIZE" localSheetId="10">'CA FTQ'!$C$32:$C$3626</definedName>
    <definedName name="SIXCENTSEIZE" localSheetId="53">#REF!</definedName>
    <definedName name="SIXCENTSEIZE" localSheetId="38">#REF!</definedName>
    <definedName name="SIXCENTSEIZE" localSheetId="94">#REF!</definedName>
    <definedName name="SIXCENTSEIZE" localSheetId="95">#REF!</definedName>
    <definedName name="SIXCENTSEIZE" localSheetId="96">#REF!</definedName>
    <definedName name="SIXCENTSEIZE" localSheetId="97">#REF!</definedName>
    <definedName name="SIXCENTSEIZE" localSheetId="91">#REF!</definedName>
    <definedName name="SIXCENTSEIZE" localSheetId="93">#REF!</definedName>
    <definedName name="SIXCENTSEIZE" localSheetId="67">#REF!</definedName>
    <definedName name="SIXCENTSEIZE" localSheetId="75">#REF!</definedName>
    <definedName name="SIXCENTSEIZE" localSheetId="66">#REF!</definedName>
    <definedName name="SIXCENTSEIZE" localSheetId="57">#REF!</definedName>
    <definedName name="SIXCENTSEIZE" localSheetId="77">#REF!</definedName>
    <definedName name="SIXCENTSEIZE">#REF!</definedName>
    <definedName name="SIXCENTSOIXANTESIX" localSheetId="61">#REF!</definedName>
    <definedName name="SIXCENTSOIXANTESIX" localSheetId="45">#REF!</definedName>
    <definedName name="SIXCENTSOIXANTESIX" localSheetId="10">'CA FTQ'!$C$45:$C$3626</definedName>
    <definedName name="SIXCENTSOIXANTESIX" localSheetId="53">#REF!</definedName>
    <definedName name="SIXCENTSOIXANTESIX" localSheetId="38">#REF!</definedName>
    <definedName name="SIXCENTSOIXANTESIX" localSheetId="94">#REF!</definedName>
    <definedName name="SIXCENTSOIXANTESIX" localSheetId="95">#REF!</definedName>
    <definedName name="SIXCENTSOIXANTESIX" localSheetId="96">#REF!</definedName>
    <definedName name="SIXCENTSOIXANTESIX" localSheetId="97">#REF!</definedName>
    <definedName name="SIXCENTSOIXANTESIX" localSheetId="91">#REF!</definedName>
    <definedName name="SIXCENTSOIXANTESIX" localSheetId="93">#REF!</definedName>
    <definedName name="SIXCENTSOIXANTESIX" localSheetId="67">#REF!</definedName>
    <definedName name="SIXCENTSOIXANTESIX" localSheetId="75">#REF!</definedName>
    <definedName name="SIXCENTSOIXANTESIX" localSheetId="66">#REF!</definedName>
    <definedName name="SIXCENTSOIXANTESIX" localSheetId="57">#REF!</definedName>
    <definedName name="SIXCENTSOIXANTESIX" localSheetId="77">#REF!</definedName>
    <definedName name="SIXCENTSOIXANTESIX">#REF!</definedName>
    <definedName name="SIXCENTTRENTETROISQUATRE" localSheetId="61">#REF!</definedName>
    <definedName name="SIXCENTTRENTETROISQUATRE" localSheetId="45">#REF!</definedName>
    <definedName name="SIXCENTTRENTETROISQUATRE" localSheetId="10">'CA FTQ'!$C$38:$C$3626</definedName>
    <definedName name="SIXCENTTRENTETROISQUATRE" localSheetId="53">#REF!</definedName>
    <definedName name="SIXCENTTRENTETROISQUATRE" localSheetId="38">#REF!</definedName>
    <definedName name="SIXCENTTRENTETROISQUATRE" localSheetId="94">#REF!</definedName>
    <definedName name="SIXCENTTRENTETROISQUATRE" localSheetId="95">#REF!</definedName>
    <definedName name="SIXCENTTRENTETROISQUATRE" localSheetId="96">#REF!</definedName>
    <definedName name="SIXCENTTRENTETROISQUATRE" localSheetId="97">#REF!</definedName>
    <definedName name="SIXCENTTRENTETROISQUATRE" localSheetId="91">#REF!</definedName>
    <definedName name="SIXCENTTRENTETROISQUATRE" localSheetId="93">#REF!</definedName>
    <definedName name="SIXCENTTRENTETROISQUATRE" localSheetId="67">#REF!</definedName>
    <definedName name="SIXCENTTRENTETROISQUATRE" localSheetId="75">#REF!</definedName>
    <definedName name="SIXCENTTRENTETROISQUATRE" localSheetId="66">#REF!</definedName>
    <definedName name="SIXCENTTRENTETROISQUATRE" localSheetId="57">#REF!</definedName>
    <definedName name="SIXCENTTRENTETROISQUATRE" localSheetId="77">#REF!</definedName>
    <definedName name="SIXCENTTRENTETROISQUATRE">#REF!</definedName>
    <definedName name="SIXCENTVINGTCINQ" localSheetId="61">#REF!</definedName>
    <definedName name="SIXCENTVINGTCINQ" localSheetId="45">#REF!</definedName>
    <definedName name="SIXCENTVINGTCINQ" localSheetId="10">'CA FTQ'!$C$36:$C$3626</definedName>
    <definedName name="SIXCENTVINGTCINQ" localSheetId="53">#REF!</definedName>
    <definedName name="SIXCENTVINGTCINQ" localSheetId="38">#REF!</definedName>
    <definedName name="SIXCENTVINGTCINQ" localSheetId="94">#REF!</definedName>
    <definedName name="SIXCENTVINGTCINQ" localSheetId="95">#REF!</definedName>
    <definedName name="SIXCENTVINGTCINQ" localSheetId="96">#REF!</definedName>
    <definedName name="SIXCENTVINGTCINQ" localSheetId="97">#REF!</definedName>
    <definedName name="SIXCENTVINGTCINQ" localSheetId="91">#REF!</definedName>
    <definedName name="SIXCENTVINGTCINQ" localSheetId="93">#REF!</definedName>
    <definedName name="SIXCENTVINGTCINQ" localSheetId="67">#REF!</definedName>
    <definedName name="SIXCENTVINGTCINQ" localSheetId="75">#REF!</definedName>
    <definedName name="SIXCENTVINGTCINQ" localSheetId="66">#REF!</definedName>
    <definedName name="SIXCENTVINGTCINQ" localSheetId="57">#REF!</definedName>
    <definedName name="SIXCENTVINGTCINQ" localSheetId="77">#REF!</definedName>
    <definedName name="SIXCENTVINGTCINQ">#REF!</definedName>
    <definedName name="SIXCENTVINGTDEUX" localSheetId="61">#REF!</definedName>
    <definedName name="SIXCENTVINGTDEUX" localSheetId="45">#REF!</definedName>
    <definedName name="SIXCENTVINGTDEUX" localSheetId="10">'CA FTQ'!$G$34</definedName>
    <definedName name="SIXCENTVINGTDEUX" localSheetId="53">#REF!</definedName>
    <definedName name="SIXCENTVINGTDEUX" localSheetId="38">#REF!</definedName>
    <definedName name="SIXCENTVINGTDEUX" localSheetId="94">#REF!</definedName>
    <definedName name="SIXCENTVINGTDEUX" localSheetId="95">#REF!</definedName>
    <definedName name="SIXCENTVINGTDEUX" localSheetId="96">#REF!</definedName>
    <definedName name="SIXCENTVINGTDEUX" localSheetId="97">#REF!</definedName>
    <definedName name="SIXCENTVINGTDEUX" localSheetId="91">#REF!</definedName>
    <definedName name="SIXCENTVINGTDEUX" localSheetId="93">#REF!</definedName>
    <definedName name="SIXCENTVINGTDEUX" localSheetId="67">#REF!</definedName>
    <definedName name="SIXCENTVINGTDEUX" localSheetId="75">#REF!</definedName>
    <definedName name="SIXCENTVINGTDEUX" localSheetId="66">#REF!</definedName>
    <definedName name="SIXCENTVINGTDEUX" localSheetId="57">#REF!</definedName>
    <definedName name="SIXCENTVINGTDEUX" localSheetId="77">#REF!</definedName>
    <definedName name="SIXCENTVINGTDEUX">#REF!</definedName>
    <definedName name="SIXCENTVINGTROIS" localSheetId="61">#REF!</definedName>
    <definedName name="SIXCENTVINGTROIS" localSheetId="45">#REF!</definedName>
    <definedName name="SIXCENTVINGTROIS" localSheetId="10">'CA FTQ'!$G$35</definedName>
    <definedName name="SIXCENTVINGTROIS" localSheetId="53">#REF!</definedName>
    <definedName name="SIXCENTVINGTROIS" localSheetId="38">#REF!</definedName>
    <definedName name="SIXCENTVINGTROIS" localSheetId="94">#REF!</definedName>
    <definedName name="SIXCENTVINGTROIS" localSheetId="95">#REF!</definedName>
    <definedName name="SIXCENTVINGTROIS" localSheetId="96">#REF!</definedName>
    <definedName name="SIXCENTVINGTROIS" localSheetId="97">#REF!</definedName>
    <definedName name="SIXCENTVINGTROIS" localSheetId="91">#REF!</definedName>
    <definedName name="SIXCENTVINGTROIS" localSheetId="93">#REF!</definedName>
    <definedName name="SIXCENTVINGTROIS" localSheetId="67">#REF!</definedName>
    <definedName name="SIXCENTVINGTROIS" localSheetId="75">#REF!</definedName>
    <definedName name="SIXCENTVINGTROIS" localSheetId="66">#REF!</definedName>
    <definedName name="SIXCENTVINGTROIS" localSheetId="57">#REF!</definedName>
    <definedName name="SIXCENTVINGTROIS" localSheetId="77">#REF!</definedName>
    <definedName name="SIXCENTVINGTROIS">#REF!</definedName>
    <definedName name="SIXCENTVINGTSIX" localSheetId="61">#REF!</definedName>
    <definedName name="SIXCENTVINGTSIX" localSheetId="45">#REF!</definedName>
    <definedName name="SIXCENTVINGTSIX" localSheetId="10">'CA FTQ'!$C$36:$C$3626</definedName>
    <definedName name="SIXCENTVINGTSIX" localSheetId="53">#REF!</definedName>
    <definedName name="SIXCENTVINGTSIX" localSheetId="38">#REF!</definedName>
    <definedName name="SIXCENTVINGTSIX" localSheetId="94">#REF!</definedName>
    <definedName name="SIXCENTVINGTSIX" localSheetId="95">#REF!</definedName>
    <definedName name="SIXCENTVINGTSIX" localSheetId="96">#REF!</definedName>
    <definedName name="SIXCENTVINGTSIX" localSheetId="97">#REF!</definedName>
    <definedName name="SIXCENTVINGTSIX" localSheetId="91">#REF!</definedName>
    <definedName name="SIXCENTVINGTSIX" localSheetId="93">#REF!</definedName>
    <definedName name="SIXCENTVINGTSIX" localSheetId="67">#REF!</definedName>
    <definedName name="SIXCENTVINGTSIX" localSheetId="75">#REF!</definedName>
    <definedName name="SIXCENTVINGTSIX" localSheetId="66">#REF!</definedName>
    <definedName name="SIXCENTVINGTSIX" localSheetId="57">#REF!</definedName>
    <definedName name="SIXCENTVINGTSIX" localSheetId="77">#REF!</definedName>
    <definedName name="SIXCENTVINGTSIX">#REF!</definedName>
    <definedName name="SIXCENTVINTROISQUATRE" localSheetId="61">#REF!</definedName>
    <definedName name="SIXCENTVINTROISQUATRE" localSheetId="45">#REF!</definedName>
    <definedName name="SIXCENTVINTROISQUATRE" localSheetId="10">'CA FTQ'!$C$35:$C$3626</definedName>
    <definedName name="SIXCENTVINTROISQUATRE" localSheetId="53">#REF!</definedName>
    <definedName name="SIXCENTVINTROISQUATRE" localSheetId="38">#REF!</definedName>
    <definedName name="SIXCENTVINTROISQUATRE" localSheetId="94">#REF!</definedName>
    <definedName name="SIXCENTVINTROISQUATRE" localSheetId="95">#REF!</definedName>
    <definedName name="SIXCENTVINTROISQUATRE" localSheetId="96">#REF!</definedName>
    <definedName name="SIXCENTVINTROISQUATRE" localSheetId="97">#REF!</definedName>
    <definedName name="SIXCENTVINTROISQUATRE" localSheetId="91">#REF!</definedName>
    <definedName name="SIXCENTVINTROISQUATRE" localSheetId="93">#REF!</definedName>
    <definedName name="SIXCENTVINTROISQUATRE" localSheetId="67">#REF!</definedName>
    <definedName name="SIXCENTVINTROISQUATRE" localSheetId="75">#REF!</definedName>
    <definedName name="SIXCENTVINTROISQUATRE" localSheetId="66">#REF!</definedName>
    <definedName name="SIXCENTVINTROISQUATRE" localSheetId="57">#REF!</definedName>
    <definedName name="SIXCENTVINTROISQUATRE" localSheetId="77">#REF!</definedName>
    <definedName name="SIXCENTVINTROISQUATRE">#REF!</definedName>
    <definedName name="SOCIETE" localSheetId="61">#REF!</definedName>
    <definedName name="SOCIETE" localSheetId="45">#REF!</definedName>
    <definedName name="SOCIETE" localSheetId="10">'CA FTQ'!$G$5</definedName>
    <definedName name="SOCIETE" localSheetId="53">#REF!</definedName>
    <definedName name="SOCIETE" localSheetId="38">#REF!</definedName>
    <definedName name="SOCIETE" localSheetId="94">#REF!</definedName>
    <definedName name="SOCIETE" localSheetId="95">#REF!</definedName>
    <definedName name="SOCIETE" localSheetId="96">#REF!</definedName>
    <definedName name="SOCIETE" localSheetId="97">#REF!</definedName>
    <definedName name="SOCIETE" localSheetId="91">#REF!</definedName>
    <definedName name="SOCIETE" localSheetId="93">#REF!</definedName>
    <definedName name="SOCIETE" localSheetId="67">#REF!</definedName>
    <definedName name="SOCIETE" localSheetId="75">#REF!</definedName>
    <definedName name="SOCIETE" localSheetId="66">#REF!</definedName>
    <definedName name="SOCIETE" localSheetId="57">#REF!</definedName>
    <definedName name="SOCIETE" localSheetId="77">#REF!</definedName>
    <definedName name="SOCIETE">#REF!</definedName>
    <definedName name="SOIXANTE" localSheetId="61">#REF!</definedName>
    <definedName name="SOIXANTE" localSheetId="45">#REF!</definedName>
    <definedName name="SOIXANTE" localSheetId="10">'CA FTQ'!$C$29:$C$3626</definedName>
    <definedName name="SOIXANTE" localSheetId="53">#REF!</definedName>
    <definedName name="SOIXANTE" localSheetId="38">#REF!</definedName>
    <definedName name="SOIXANTE" localSheetId="94">#REF!</definedName>
    <definedName name="SOIXANTE" localSheetId="95">#REF!</definedName>
    <definedName name="SOIXANTE" localSheetId="96">#REF!</definedName>
    <definedName name="SOIXANTE" localSheetId="97">#REF!</definedName>
    <definedName name="SOIXANTE" localSheetId="91">#REF!</definedName>
    <definedName name="SOIXANTE" localSheetId="93">#REF!</definedName>
    <definedName name="SOIXANTE" localSheetId="67">#REF!</definedName>
    <definedName name="SOIXANTE" localSheetId="75">#REF!</definedName>
    <definedName name="SOIXANTE" localSheetId="66">#REF!</definedName>
    <definedName name="SOIXANTE" localSheetId="57">#REF!</definedName>
    <definedName name="SOIXANTE" localSheetId="77">#REF!</definedName>
    <definedName name="SOIXANTE">#REF!</definedName>
    <definedName name="SOIXANTECINQCINQ" localSheetId="61">#REF!</definedName>
    <definedName name="SOIXANTECINQCINQ" localSheetId="45">#REF!</definedName>
    <definedName name="SOIXANTECINQCINQ" localSheetId="10">'CA FTQ'!$C$45:$C$3626</definedName>
    <definedName name="SOIXANTECINQCINQ" localSheetId="53">#REF!</definedName>
    <definedName name="SOIXANTECINQCINQ" localSheetId="38">#REF!</definedName>
    <definedName name="SOIXANTECINQCINQ" localSheetId="94">#REF!</definedName>
    <definedName name="SOIXANTECINQCINQ" localSheetId="95">#REF!</definedName>
    <definedName name="SOIXANTECINQCINQ" localSheetId="96">#REF!</definedName>
    <definedName name="SOIXANTECINQCINQ" localSheetId="97">#REF!</definedName>
    <definedName name="SOIXANTECINQCINQ" localSheetId="91">#REF!</definedName>
    <definedName name="SOIXANTECINQCINQ" localSheetId="93">#REF!</definedName>
    <definedName name="SOIXANTECINQCINQ" localSheetId="67">#REF!</definedName>
    <definedName name="SOIXANTECINQCINQ" localSheetId="75">#REF!</definedName>
    <definedName name="SOIXANTECINQCINQ" localSheetId="66">#REF!</definedName>
    <definedName name="SOIXANTECINQCINQ" localSheetId="57">#REF!</definedName>
    <definedName name="SOIXANTECINQCINQ" localSheetId="77">#REF!</definedName>
    <definedName name="SOIXANTECINQCINQ">#REF!</definedName>
    <definedName name="SOIXANTECINQONZE" localSheetId="61">#REF!</definedName>
    <definedName name="SOIXANTECINQONZE" localSheetId="45">#REF!</definedName>
    <definedName name="SOIXANTECINQONZE" localSheetId="10">'CA FTQ'!$C$37:$C$3626</definedName>
    <definedName name="SOIXANTECINQONZE" localSheetId="53">#REF!</definedName>
    <definedName name="SOIXANTECINQONZE" localSheetId="38">#REF!</definedName>
    <definedName name="SOIXANTECINQONZE" localSheetId="94">#REF!</definedName>
    <definedName name="SOIXANTECINQONZE" localSheetId="95">#REF!</definedName>
    <definedName name="SOIXANTECINQONZE" localSheetId="96">#REF!</definedName>
    <definedName name="SOIXANTECINQONZE" localSheetId="97">#REF!</definedName>
    <definedName name="SOIXANTECINQONZE" localSheetId="91">#REF!</definedName>
    <definedName name="SOIXANTECINQONZE" localSheetId="93">#REF!</definedName>
    <definedName name="SOIXANTECINQONZE" localSheetId="67">#REF!</definedName>
    <definedName name="SOIXANTECINQONZE" localSheetId="75">#REF!</definedName>
    <definedName name="SOIXANTECINQONZE" localSheetId="66">#REF!</definedName>
    <definedName name="SOIXANTECINQONZE" localSheetId="57">#REF!</definedName>
    <definedName name="SOIXANTECINQONZE" localSheetId="77">#REF!</definedName>
    <definedName name="SOIXANTECINQONZE">#REF!</definedName>
    <definedName name="SOIXANTECINQTROIS" localSheetId="61">#REF!</definedName>
    <definedName name="SOIXANTECINQTROIS" localSheetId="45">#REF!</definedName>
    <definedName name="SOIXANTECINQTROIS" localSheetId="10">'CA FTQ'!$C$39:$C$3626</definedName>
    <definedName name="SOIXANTECINQTROIS" localSheetId="53">#REF!</definedName>
    <definedName name="SOIXANTECINQTROIS" localSheetId="38">#REF!</definedName>
    <definedName name="SOIXANTECINQTROIS" localSheetId="94">#REF!</definedName>
    <definedName name="SOIXANTECINQTROIS" localSheetId="95">#REF!</definedName>
    <definedName name="SOIXANTECINQTROIS" localSheetId="96">#REF!</definedName>
    <definedName name="SOIXANTECINQTROIS" localSheetId="97">#REF!</definedName>
    <definedName name="SOIXANTECINQTROIS" localSheetId="91">#REF!</definedName>
    <definedName name="SOIXANTECINQTROIS" localSheetId="93">#REF!</definedName>
    <definedName name="SOIXANTECINQTROIS" localSheetId="67">#REF!</definedName>
    <definedName name="SOIXANTECINQTROIS" localSheetId="75">#REF!</definedName>
    <definedName name="SOIXANTECINQTROIS" localSheetId="66">#REF!</definedName>
    <definedName name="SOIXANTECINQTROIS" localSheetId="57">#REF!</definedName>
    <definedName name="SOIXANTECINQTROIS" localSheetId="77">#REF!</definedName>
    <definedName name="SOIXANTECINQTROIS">#REF!</definedName>
    <definedName name="SOIXANTECINQUATRE" localSheetId="61">#REF!</definedName>
    <definedName name="SOIXANTECINQUATRE" localSheetId="45">#REF!</definedName>
    <definedName name="SOIXANTECINQUATRE" localSheetId="10">'CA FTQ'!$C$40:$C$3626</definedName>
    <definedName name="SOIXANTECINQUATRE" localSheetId="53">#REF!</definedName>
    <definedName name="SOIXANTECINQUATRE" localSheetId="38">#REF!</definedName>
    <definedName name="SOIXANTECINQUATRE" localSheetId="94">#REF!</definedName>
    <definedName name="SOIXANTECINQUATRE" localSheetId="95">#REF!</definedName>
    <definedName name="SOIXANTECINQUATRE" localSheetId="96">#REF!</definedName>
    <definedName name="SOIXANTECINQUATRE" localSheetId="97">#REF!</definedName>
    <definedName name="SOIXANTECINQUATRE" localSheetId="91">#REF!</definedName>
    <definedName name="SOIXANTECINQUATRE" localSheetId="93">#REF!</definedName>
    <definedName name="SOIXANTECINQUATRE" localSheetId="67">#REF!</definedName>
    <definedName name="SOIXANTECINQUATRE" localSheetId="75">#REF!</definedName>
    <definedName name="SOIXANTECINQUATRE" localSheetId="66">#REF!</definedName>
    <definedName name="SOIXANTECINQUATRE" localSheetId="57">#REF!</definedName>
    <definedName name="SOIXANTECINQUATRE" localSheetId="77">#REF!</definedName>
    <definedName name="SOIXANTECINQUATRE">#REF!</definedName>
    <definedName name="SOIXANTEDEUXONZE" localSheetId="61">#REF!</definedName>
    <definedName name="SOIXANTEDEUXONZE" localSheetId="45">#REF!</definedName>
    <definedName name="SOIXANTEDEUXONZE" localSheetId="10">'CA FTQ'!$G$33</definedName>
    <definedName name="SOIXANTEDEUXONZE" localSheetId="53">#REF!</definedName>
    <definedName name="SOIXANTEDEUXONZE" localSheetId="38">#REF!</definedName>
    <definedName name="SOIXANTEDEUXONZE" localSheetId="94">#REF!</definedName>
    <definedName name="SOIXANTEDEUXONZE" localSheetId="95">#REF!</definedName>
    <definedName name="SOIXANTEDEUXONZE" localSheetId="96">#REF!</definedName>
    <definedName name="SOIXANTEDEUXONZE" localSheetId="97">#REF!</definedName>
    <definedName name="SOIXANTEDEUXONZE" localSheetId="91">#REF!</definedName>
    <definedName name="SOIXANTEDEUXONZE" localSheetId="93">#REF!</definedName>
    <definedName name="SOIXANTEDEUXONZE" localSheetId="67">#REF!</definedName>
    <definedName name="SOIXANTEDEUXONZE" localSheetId="75">#REF!</definedName>
    <definedName name="SOIXANTEDEUXONZE" localSheetId="66">#REF!</definedName>
    <definedName name="SOIXANTEDEUXONZE" localSheetId="57">#REF!</definedName>
    <definedName name="SOIXANTEDEUXONZE" localSheetId="77">#REF!</definedName>
    <definedName name="SOIXANTEDEUXONZE">#REF!</definedName>
    <definedName name="SOIXANTEDIX" localSheetId="61">#REF!</definedName>
    <definedName name="SOIXANTEDIX" localSheetId="45">#REF!</definedName>
    <definedName name="SOIXANTEDIX" localSheetId="10">'CA FTQ'!$C$45:$C$3626</definedName>
    <definedName name="SOIXANTEDIX" localSheetId="53">#REF!</definedName>
    <definedName name="SOIXANTEDIX" localSheetId="38">#REF!</definedName>
    <definedName name="SOIXANTEDIX" localSheetId="94">#REF!</definedName>
    <definedName name="SOIXANTEDIX" localSheetId="95">#REF!</definedName>
    <definedName name="SOIXANTEDIX" localSheetId="96">#REF!</definedName>
    <definedName name="SOIXANTEDIX" localSheetId="97">#REF!</definedName>
    <definedName name="SOIXANTEDIX" localSheetId="91">#REF!</definedName>
    <definedName name="SOIXANTEDIX" localSheetId="93">#REF!</definedName>
    <definedName name="SOIXANTEDIX" localSheetId="67">#REF!</definedName>
    <definedName name="SOIXANTEDIX" localSheetId="75">#REF!</definedName>
    <definedName name="SOIXANTEDIX" localSheetId="66">#REF!</definedName>
    <definedName name="SOIXANTEDIX" localSheetId="57">#REF!</definedName>
    <definedName name="SOIXANTEDIX" localSheetId="77">#REF!</definedName>
    <definedName name="SOIXANTEDIX">#REF!</definedName>
    <definedName name="SOIXANTEDIXNEUF" localSheetId="61">#REF!</definedName>
    <definedName name="SOIXANTEDIXNEUF" localSheetId="45">#REF!</definedName>
    <definedName name="SOIXANTEDIXNEUF" localSheetId="10">'CA FTQ'!$C$37:$C$3626</definedName>
    <definedName name="SOIXANTEDIXNEUF" localSheetId="53">#REF!</definedName>
    <definedName name="SOIXANTEDIXNEUF" localSheetId="38">#REF!</definedName>
    <definedName name="SOIXANTEDIXNEUF" localSheetId="94">#REF!</definedName>
    <definedName name="SOIXANTEDIXNEUF" localSheetId="95">#REF!</definedName>
    <definedName name="SOIXANTEDIXNEUF" localSheetId="96">#REF!</definedName>
    <definedName name="SOIXANTEDIXNEUF" localSheetId="97">#REF!</definedName>
    <definedName name="SOIXANTEDIXNEUF" localSheetId="91">#REF!</definedName>
    <definedName name="SOIXANTEDIXNEUF" localSheetId="93">#REF!</definedName>
    <definedName name="SOIXANTEDIXNEUF" localSheetId="67">#REF!</definedName>
    <definedName name="SOIXANTEDIXNEUF" localSheetId="75">#REF!</definedName>
    <definedName name="SOIXANTEDIXNEUF" localSheetId="66">#REF!</definedName>
    <definedName name="SOIXANTEDIXNEUF" localSheetId="57">#REF!</definedName>
    <definedName name="SOIXANTEDIXNEUF" localSheetId="77">#REF!</definedName>
    <definedName name="SOIXANTEDIXNEUF">#REF!</definedName>
    <definedName name="SOIXANTEDIXSEPT" localSheetId="61">#REF!</definedName>
    <definedName name="SOIXANTEDIXSEPT" localSheetId="45">#REF!</definedName>
    <definedName name="SOIXANTEDIXSEPT" localSheetId="10">'CA FTQ'!$C$45:$C$3626</definedName>
    <definedName name="SOIXANTEDIXSEPT" localSheetId="53">#REF!</definedName>
    <definedName name="SOIXANTEDIXSEPT" localSheetId="38">#REF!</definedName>
    <definedName name="SOIXANTEDIXSEPT" localSheetId="94">#REF!</definedName>
    <definedName name="SOIXANTEDIXSEPT" localSheetId="95">#REF!</definedName>
    <definedName name="SOIXANTEDIXSEPT" localSheetId="96">#REF!</definedName>
    <definedName name="SOIXANTEDIXSEPT" localSheetId="97">#REF!</definedName>
    <definedName name="SOIXANTEDIXSEPT" localSheetId="91">#REF!</definedName>
    <definedName name="SOIXANTEDIXSEPT" localSheetId="93">#REF!</definedName>
    <definedName name="SOIXANTEDIXSEPT" localSheetId="67">#REF!</definedName>
    <definedName name="SOIXANTEDIXSEPT" localSheetId="75">#REF!</definedName>
    <definedName name="SOIXANTEDIXSEPT" localSheetId="66">#REF!</definedName>
    <definedName name="SOIXANTEDIXSEPT" localSheetId="57">#REF!</definedName>
    <definedName name="SOIXANTEDIXSEPT" localSheetId="77">#REF!</definedName>
    <definedName name="SOIXANTEDIXSEPT">#REF!</definedName>
    <definedName name="SOIXANTEDOUZE" localSheetId="61">#REF!</definedName>
    <definedName name="SOIXANTEDOUZE" localSheetId="45">#REF!</definedName>
    <definedName name="SOIXANTEDOUZE" localSheetId="10">'CA FTQ'!$C$45:$C$3626</definedName>
    <definedName name="SOIXANTEDOUZE" localSheetId="53">#REF!</definedName>
    <definedName name="SOIXANTEDOUZE" localSheetId="38">#REF!</definedName>
    <definedName name="SOIXANTEDOUZE" localSheetId="94">#REF!</definedName>
    <definedName name="SOIXANTEDOUZE" localSheetId="95">#REF!</definedName>
    <definedName name="SOIXANTEDOUZE" localSheetId="96">#REF!</definedName>
    <definedName name="SOIXANTEDOUZE" localSheetId="97">#REF!</definedName>
    <definedName name="SOIXANTEDOUZE" localSheetId="91">#REF!</definedName>
    <definedName name="SOIXANTEDOUZE" localSheetId="93">#REF!</definedName>
    <definedName name="SOIXANTEDOUZE" localSheetId="67">#REF!</definedName>
    <definedName name="SOIXANTEDOUZE" localSheetId="75">#REF!</definedName>
    <definedName name="SOIXANTEDOUZE" localSheetId="66">#REF!</definedName>
    <definedName name="SOIXANTEDOUZE" localSheetId="57">#REF!</definedName>
    <definedName name="SOIXANTEDOUZE" localSheetId="77">#REF!</definedName>
    <definedName name="SOIXANTEDOUZE">#REF!</definedName>
    <definedName name="SOIXANTEQUATORZE" localSheetId="61">#REF!</definedName>
    <definedName name="SOIXANTEQUATORZE" localSheetId="45">#REF!</definedName>
    <definedName name="SOIXANTEQUATORZE" localSheetId="10">'CA FTQ'!$C$45:$C$3626</definedName>
    <definedName name="SOIXANTEQUATORZE" localSheetId="53">#REF!</definedName>
    <definedName name="SOIXANTEQUATORZE" localSheetId="38">#REF!</definedName>
    <definedName name="SOIXANTEQUATORZE" localSheetId="94">#REF!</definedName>
    <definedName name="SOIXANTEQUATORZE" localSheetId="95">#REF!</definedName>
    <definedName name="SOIXANTEQUATORZE" localSheetId="96">#REF!</definedName>
    <definedName name="SOIXANTEQUATORZE" localSheetId="97">#REF!</definedName>
    <definedName name="SOIXANTEQUATORZE" localSheetId="91">#REF!</definedName>
    <definedName name="SOIXANTEQUATORZE" localSheetId="93">#REF!</definedName>
    <definedName name="SOIXANTEQUATORZE" localSheetId="67">#REF!</definedName>
    <definedName name="SOIXANTEQUATORZE" localSheetId="75">#REF!</definedName>
    <definedName name="SOIXANTEQUATORZE" localSheetId="66">#REF!</definedName>
    <definedName name="SOIXANTEQUATORZE" localSheetId="57">#REF!</definedName>
    <definedName name="SOIXANTEQUATORZE" localSheetId="77">#REF!</definedName>
    <definedName name="SOIXANTEQUATORZE">#REF!</definedName>
    <definedName name="SOIXANTEQUATRESOIXANTE12" localSheetId="61">#REF!</definedName>
    <definedName name="SOIXANTEQUATRESOIXANTE12" localSheetId="45">#REF!</definedName>
    <definedName name="SOIXANTEQUATRESOIXANTE12" localSheetId="10">'CA FTQ'!$C$36:$C$3626</definedName>
    <definedName name="SOIXANTEQUATRESOIXANTE12" localSheetId="53">#REF!</definedName>
    <definedName name="SOIXANTEQUATRESOIXANTE12" localSheetId="38">#REF!</definedName>
    <definedName name="SOIXANTEQUATRESOIXANTE12" localSheetId="94">#REF!</definedName>
    <definedName name="SOIXANTEQUATRESOIXANTE12" localSheetId="95">#REF!</definedName>
    <definedName name="SOIXANTEQUATRESOIXANTE12" localSheetId="96">#REF!</definedName>
    <definedName name="SOIXANTEQUATRESOIXANTE12" localSheetId="97">#REF!</definedName>
    <definedName name="SOIXANTEQUATRESOIXANTE12" localSheetId="91">#REF!</definedName>
    <definedName name="SOIXANTEQUATRESOIXANTE12" localSheetId="93">#REF!</definedName>
    <definedName name="SOIXANTEQUATRESOIXANTE12" localSheetId="67">#REF!</definedName>
    <definedName name="SOIXANTEQUATRESOIXANTE12" localSheetId="75">#REF!</definedName>
    <definedName name="SOIXANTEQUATRESOIXANTE12" localSheetId="66">#REF!</definedName>
    <definedName name="SOIXANTEQUATRESOIXANTE12" localSheetId="57">#REF!</definedName>
    <definedName name="SOIXANTEQUATRESOIXANTE12" localSheetId="77">#REF!</definedName>
    <definedName name="SOIXANTEQUATRESOIXANTE12">#REF!</definedName>
    <definedName name="SOIXANTEQUINZECINQ" localSheetId="61">#REF!</definedName>
    <definedName name="SOIXANTEQUINZECINQ" localSheetId="45">#REF!</definedName>
    <definedName name="SOIXANTEQUINZECINQ" localSheetId="10">'CA FTQ'!$C$45:$C$3626</definedName>
    <definedName name="SOIXANTEQUINZECINQ" localSheetId="53">#REF!</definedName>
    <definedName name="SOIXANTEQUINZECINQ" localSheetId="38">#REF!</definedName>
    <definedName name="SOIXANTEQUINZECINQ" localSheetId="94">#REF!</definedName>
    <definedName name="SOIXANTEQUINZECINQ" localSheetId="95">#REF!</definedName>
    <definedName name="SOIXANTEQUINZECINQ" localSheetId="96">#REF!</definedName>
    <definedName name="SOIXANTEQUINZECINQ" localSheetId="97">#REF!</definedName>
    <definedName name="SOIXANTEQUINZECINQ" localSheetId="91">#REF!</definedName>
    <definedName name="SOIXANTEQUINZECINQ" localSheetId="93">#REF!</definedName>
    <definedName name="SOIXANTEQUINZECINQ" localSheetId="67">#REF!</definedName>
    <definedName name="SOIXANTEQUINZECINQ" localSheetId="75">#REF!</definedName>
    <definedName name="SOIXANTEQUINZECINQ" localSheetId="66">#REF!</definedName>
    <definedName name="SOIXANTEQUINZECINQ" localSheetId="57">#REF!</definedName>
    <definedName name="SOIXANTEQUINZECINQ" localSheetId="77">#REF!</definedName>
    <definedName name="SOIXANTEQUINZECINQ">#REF!</definedName>
    <definedName name="SOIXANTEQUINZEDEUX" localSheetId="61">#REF!</definedName>
    <definedName name="SOIXANTEQUINZEDEUX" localSheetId="45">#REF!</definedName>
    <definedName name="SOIXANTEQUINZEDEUX" localSheetId="10">'CA FTQ'!$C$45:$C$3626</definedName>
    <definedName name="SOIXANTEQUINZEDEUX" localSheetId="53">#REF!</definedName>
    <definedName name="SOIXANTEQUINZEDEUX" localSheetId="38">#REF!</definedName>
    <definedName name="SOIXANTEQUINZEDEUX" localSheetId="94">#REF!</definedName>
    <definedName name="SOIXANTEQUINZEDEUX" localSheetId="95">#REF!</definedName>
    <definedName name="SOIXANTEQUINZEDEUX" localSheetId="96">#REF!</definedName>
    <definedName name="SOIXANTEQUINZEDEUX" localSheetId="97">#REF!</definedName>
    <definedName name="SOIXANTEQUINZEDEUX" localSheetId="91">#REF!</definedName>
    <definedName name="SOIXANTEQUINZEDEUX" localSheetId="93">#REF!</definedName>
    <definedName name="SOIXANTEQUINZEDEUX" localSheetId="67">#REF!</definedName>
    <definedName name="SOIXANTEQUINZEDEUX" localSheetId="75">#REF!</definedName>
    <definedName name="SOIXANTEQUINZEDEUX" localSheetId="66">#REF!</definedName>
    <definedName name="SOIXANTEQUINZEDEUX" localSheetId="57">#REF!</definedName>
    <definedName name="SOIXANTEQUINZEDEUX" localSheetId="77">#REF!</definedName>
    <definedName name="SOIXANTEQUINZEDEUX">#REF!</definedName>
    <definedName name="SOIXANTEQUINZEUN" localSheetId="61">#REF!</definedName>
    <definedName name="SOIXANTEQUINZEUN" localSheetId="45">#REF!</definedName>
    <definedName name="SOIXANTEQUINZEUN" localSheetId="10">'CA FTQ'!$C$45:$C$3626</definedName>
    <definedName name="SOIXANTEQUINZEUN" localSheetId="53">#REF!</definedName>
    <definedName name="SOIXANTEQUINZEUN" localSheetId="38">#REF!</definedName>
    <definedName name="SOIXANTEQUINZEUN" localSheetId="94">#REF!</definedName>
    <definedName name="SOIXANTEQUINZEUN" localSheetId="95">#REF!</definedName>
    <definedName name="SOIXANTEQUINZEUN" localSheetId="96">#REF!</definedName>
    <definedName name="SOIXANTEQUINZEUN" localSheetId="97">#REF!</definedName>
    <definedName name="SOIXANTEQUINZEUN" localSheetId="91">#REF!</definedName>
    <definedName name="SOIXANTEQUINZEUN" localSheetId="93">#REF!</definedName>
    <definedName name="SOIXANTEQUINZEUN" localSheetId="67">#REF!</definedName>
    <definedName name="SOIXANTEQUINZEUN" localSheetId="75">#REF!</definedName>
    <definedName name="SOIXANTEQUINZEUN" localSheetId="66">#REF!</definedName>
    <definedName name="SOIXANTEQUINZEUN" localSheetId="57">#REF!</definedName>
    <definedName name="SOIXANTEQUINZEUN" localSheetId="77">#REF!</definedName>
    <definedName name="SOIXANTEQUINZEUN">#REF!</definedName>
    <definedName name="SOIXANTESEIZEONZE" localSheetId="61">#REF!</definedName>
    <definedName name="SOIXANTESEIZEONZE" localSheetId="45">#REF!</definedName>
    <definedName name="SOIXANTESEIZEONZE" localSheetId="10">'CA FTQ'!$C$45:$C$3626</definedName>
    <definedName name="SOIXANTESEIZEONZE" localSheetId="53">#REF!</definedName>
    <definedName name="SOIXANTESEIZEONZE" localSheetId="38">#REF!</definedName>
    <definedName name="SOIXANTESEIZEONZE" localSheetId="94">#REF!</definedName>
    <definedName name="SOIXANTESEIZEONZE" localSheetId="95">#REF!</definedName>
    <definedName name="SOIXANTESEIZEONZE" localSheetId="96">#REF!</definedName>
    <definedName name="SOIXANTESEIZEONZE" localSheetId="97">#REF!</definedName>
    <definedName name="SOIXANTESEIZEONZE" localSheetId="91">#REF!</definedName>
    <definedName name="SOIXANTESEIZEONZE" localSheetId="93">#REF!</definedName>
    <definedName name="SOIXANTESEIZEONZE" localSheetId="67">#REF!</definedName>
    <definedName name="SOIXANTESEIZEONZE" localSheetId="75">#REF!</definedName>
    <definedName name="SOIXANTESEIZEONZE" localSheetId="66">#REF!</definedName>
    <definedName name="SOIXANTESEIZEONZE" localSheetId="57">#REF!</definedName>
    <definedName name="SOIXANTESEIZEONZE" localSheetId="77">#REF!</definedName>
    <definedName name="SOIXANTESEIZEONZE">#REF!</definedName>
    <definedName name="SOIXANTESEPT" localSheetId="61">#REF!</definedName>
    <definedName name="SOIXANTESEPT" localSheetId="45">#REF!</definedName>
    <definedName name="SOIXANTESEPT" localSheetId="10">'CA FTQ'!$C$45:$C$3626</definedName>
    <definedName name="SOIXANTESEPT" localSheetId="53">#REF!</definedName>
    <definedName name="SOIXANTESEPT" localSheetId="38">#REF!</definedName>
    <definedName name="SOIXANTESEPT" localSheetId="94">#REF!</definedName>
    <definedName name="SOIXANTESEPT" localSheetId="95">#REF!</definedName>
    <definedName name="SOIXANTESEPT" localSheetId="96">#REF!</definedName>
    <definedName name="SOIXANTESEPT" localSheetId="97">#REF!</definedName>
    <definedName name="SOIXANTESEPT" localSheetId="91">#REF!</definedName>
    <definedName name="SOIXANTESEPT" localSheetId="93">#REF!</definedName>
    <definedName name="SOIXANTESEPT" localSheetId="67">#REF!</definedName>
    <definedName name="SOIXANTESEPT" localSheetId="75">#REF!</definedName>
    <definedName name="SOIXANTESEPT" localSheetId="66">#REF!</definedName>
    <definedName name="SOIXANTESEPT" localSheetId="57">#REF!</definedName>
    <definedName name="SOIXANTESEPT" localSheetId="77">#REF!</definedName>
    <definedName name="SOIXANTESEPT">#REF!</definedName>
    <definedName name="SOIXANTESIXQUINZE" localSheetId="61">#REF!</definedName>
    <definedName name="SOIXANTESIXQUINZE" localSheetId="45">#REF!</definedName>
    <definedName name="SOIXANTESIXQUINZE" localSheetId="10">'CA FTQ'!$C$45:$C$3626</definedName>
    <definedName name="SOIXANTESIXQUINZE" localSheetId="53">#REF!</definedName>
    <definedName name="SOIXANTESIXQUINZE" localSheetId="38">#REF!</definedName>
    <definedName name="SOIXANTESIXQUINZE" localSheetId="94">#REF!</definedName>
    <definedName name="SOIXANTESIXQUINZE" localSheetId="95">#REF!</definedName>
    <definedName name="SOIXANTESIXQUINZE" localSheetId="96">#REF!</definedName>
    <definedName name="SOIXANTESIXQUINZE" localSheetId="97">#REF!</definedName>
    <definedName name="SOIXANTESIXQUINZE" localSheetId="91">#REF!</definedName>
    <definedName name="SOIXANTESIXQUINZE" localSheetId="93">#REF!</definedName>
    <definedName name="SOIXANTESIXQUINZE" localSheetId="67">#REF!</definedName>
    <definedName name="SOIXANTESIXQUINZE" localSheetId="75">#REF!</definedName>
    <definedName name="SOIXANTESIXQUINZE" localSheetId="66">#REF!</definedName>
    <definedName name="SOIXANTESIXQUINZE" localSheetId="57">#REF!</definedName>
    <definedName name="SOIXANTESIXQUINZE" localSheetId="77">#REF!</definedName>
    <definedName name="SOIXANTESIXQUINZE">#REF!</definedName>
    <definedName name="SOIXANTETREIZE" localSheetId="61">#REF!</definedName>
    <definedName name="SOIXANTETREIZE" localSheetId="45">#REF!</definedName>
    <definedName name="SOIXANTETREIZE" localSheetId="10">'CA FTQ'!$C$45:$C$3626</definedName>
    <definedName name="SOIXANTETREIZE" localSheetId="53">#REF!</definedName>
    <definedName name="SOIXANTETREIZE" localSheetId="38">#REF!</definedName>
    <definedName name="SOIXANTETREIZE" localSheetId="94">#REF!</definedName>
    <definedName name="SOIXANTETREIZE" localSheetId="95">#REF!</definedName>
    <definedName name="SOIXANTETREIZE" localSheetId="96">#REF!</definedName>
    <definedName name="SOIXANTETREIZE" localSheetId="97">#REF!</definedName>
    <definedName name="SOIXANTETREIZE" localSheetId="91">#REF!</definedName>
    <definedName name="SOIXANTETREIZE" localSheetId="93">#REF!</definedName>
    <definedName name="SOIXANTETREIZE" localSheetId="67">#REF!</definedName>
    <definedName name="SOIXANTETREIZE" localSheetId="75">#REF!</definedName>
    <definedName name="SOIXANTETREIZE" localSheetId="66">#REF!</definedName>
    <definedName name="SOIXANTETREIZE" localSheetId="57">#REF!</definedName>
    <definedName name="SOIXANTETREIZE" localSheetId="77">#REF!</definedName>
    <definedName name="SOIXANTETREIZE">#REF!</definedName>
    <definedName name="SOIXANTETROIS" localSheetId="61">#REF!</definedName>
    <definedName name="SOIXANTETROIS" localSheetId="45">#REF!</definedName>
    <definedName name="SOIXANTETROIS" localSheetId="10">'CA FTQ'!$C$37:$C$3626</definedName>
    <definedName name="SOIXANTETROIS" localSheetId="53">#REF!</definedName>
    <definedName name="SOIXANTETROIS" localSheetId="38">#REF!</definedName>
    <definedName name="SOIXANTETROIS" localSheetId="94">#REF!</definedName>
    <definedName name="SOIXANTETROIS" localSheetId="95">#REF!</definedName>
    <definedName name="SOIXANTETROIS" localSheetId="96">#REF!</definedName>
    <definedName name="SOIXANTETROIS" localSheetId="97">#REF!</definedName>
    <definedName name="SOIXANTETROIS" localSheetId="91">#REF!</definedName>
    <definedName name="SOIXANTETROIS" localSheetId="93">#REF!</definedName>
    <definedName name="SOIXANTETROIS" localSheetId="67">#REF!</definedName>
    <definedName name="SOIXANTETROIS" localSheetId="75">#REF!</definedName>
    <definedName name="SOIXANTETROIS" localSheetId="66">#REF!</definedName>
    <definedName name="SOIXANTETROIS" localSheetId="57">#REF!</definedName>
    <definedName name="SOIXANTETROIS" localSheetId="77">#REF!</definedName>
    <definedName name="SOIXANTETROIS">#REF!</definedName>
    <definedName name="SOIXANTETUNTRENTECINQ" localSheetId="61">#REF!</definedName>
    <definedName name="SOIXANTETUNTRENTECINQ" localSheetId="45">#REF!</definedName>
    <definedName name="SOIXANTETUNTRENTECINQ" localSheetId="10">'CA FTQ'!$C$31:$C$3626</definedName>
    <definedName name="SOIXANTETUNTRENTECINQ" localSheetId="53">#REF!</definedName>
    <definedName name="SOIXANTETUNTRENTECINQ" localSheetId="38">#REF!</definedName>
    <definedName name="SOIXANTETUNTRENTECINQ" localSheetId="94">#REF!</definedName>
    <definedName name="SOIXANTETUNTRENTECINQ" localSheetId="95">#REF!</definedName>
    <definedName name="SOIXANTETUNTRENTECINQ" localSheetId="96">#REF!</definedName>
    <definedName name="SOIXANTETUNTRENTECINQ" localSheetId="97">#REF!</definedName>
    <definedName name="SOIXANTETUNTRENTECINQ" localSheetId="91">#REF!</definedName>
    <definedName name="SOIXANTETUNTRENTECINQ" localSheetId="93">#REF!</definedName>
    <definedName name="SOIXANTETUNTRENTECINQ" localSheetId="67">#REF!</definedName>
    <definedName name="SOIXANTETUNTRENTECINQ" localSheetId="75">#REF!</definedName>
    <definedName name="SOIXANTETUNTRENTECINQ" localSheetId="66">#REF!</definedName>
    <definedName name="SOIXANTETUNTRENTECINQ" localSheetId="57">#REF!</definedName>
    <definedName name="SOIXANTETUNTRENTECINQ" localSheetId="77">#REF!</definedName>
    <definedName name="SOIXANTETUNTRENTECINQ">#REF!</definedName>
    <definedName name="SOIXANTEXINQSEIZE" localSheetId="61">#REF!</definedName>
    <definedName name="SOIXANTEXINQSEIZE" localSheetId="45">#REF!</definedName>
    <definedName name="SOIXANTEXINQSEIZE" localSheetId="10">'CA FTQ'!$C$38:$C$3626</definedName>
    <definedName name="SOIXANTEXINQSEIZE" localSheetId="53">#REF!</definedName>
    <definedName name="SOIXANTEXINQSEIZE" localSheetId="38">#REF!</definedName>
    <definedName name="SOIXANTEXINQSEIZE" localSheetId="94">#REF!</definedName>
    <definedName name="SOIXANTEXINQSEIZE" localSheetId="95">#REF!</definedName>
    <definedName name="SOIXANTEXINQSEIZE" localSheetId="96">#REF!</definedName>
    <definedName name="SOIXANTEXINQSEIZE" localSheetId="97">#REF!</definedName>
    <definedName name="SOIXANTEXINQSEIZE" localSheetId="91">#REF!</definedName>
    <definedName name="SOIXANTEXINQSEIZE" localSheetId="93">#REF!</definedName>
    <definedName name="SOIXANTEXINQSEIZE" localSheetId="67">#REF!</definedName>
    <definedName name="SOIXANTEXINQSEIZE" localSheetId="75">#REF!</definedName>
    <definedName name="SOIXANTEXINQSEIZE" localSheetId="66">#REF!</definedName>
    <definedName name="SOIXANTEXINQSEIZE" localSheetId="57">#REF!</definedName>
    <definedName name="SOIXANTEXINQSEIZE" localSheetId="77">#REF!</definedName>
    <definedName name="SOIXANTEXINQSEIZE">#REF!</definedName>
    <definedName name="STATUTCONJOINT" localSheetId="11">[1]Q!#REF!</definedName>
    <definedName name="STATUTCONJOINT" localSheetId="61">[2]Q!#REF!</definedName>
    <definedName name="STATUTCONJOINT" localSheetId="46">[3]Q!#REF!</definedName>
    <definedName name="STATUTCONJOINT" localSheetId="45">[1]Q!#REF!</definedName>
    <definedName name="STATUTCONJOINT" localSheetId="41">[4]Q!#REF!</definedName>
    <definedName name="STATUTCONJOINT" localSheetId="54">[4]Q!#REF!</definedName>
    <definedName name="STATUTCONJOINT" localSheetId="24">[1]Q!#REF!</definedName>
    <definedName name="STATUTCONJOINT" localSheetId="35">[1]Q!#REF!</definedName>
    <definedName name="STATUTCONJOINT" localSheetId="10">[5]Q!#REF!</definedName>
    <definedName name="STATUTCONJOINT" localSheetId="79">[1]Q!#REF!</definedName>
    <definedName name="STATUTCONJOINT" localSheetId="72">[1]Q!#REF!</definedName>
    <definedName name="STATUTCONJOINT" localSheetId="59">[6]Q!#REF!</definedName>
    <definedName name="STATUTCONJOINT" localSheetId="42">[1]Q!#REF!</definedName>
    <definedName name="STATUTCONJOINT" localSheetId="76">[1]Q!#REF!</definedName>
    <definedName name="STATUTCONJOINT" localSheetId="47">[1]Q!#REF!</definedName>
    <definedName name="STATUTCONJOINT" localSheetId="49">[1]Q!#REF!</definedName>
    <definedName name="STATUTCONJOINT" localSheetId="55">[1]Q!#REF!</definedName>
    <definedName name="STATUTCONJOINT" localSheetId="53">[2]Q!#REF!</definedName>
    <definedName name="STATUTCONJOINT" localSheetId="37">[1]Q!#REF!</definedName>
    <definedName name="STATUTCONJOINT" localSheetId="38">[2]Q!#REF!</definedName>
    <definedName name="STATUTCONJOINT" localSheetId="60">[1]Q!#REF!</definedName>
    <definedName name="STATUTCONJOINT" localSheetId="5">[7]Q!#REF!</definedName>
    <definedName name="STATUTCONJOINT" localSheetId="6">[4]Q!#REF!</definedName>
    <definedName name="STATUTCONJOINT" localSheetId="63">[1]Q!#REF!</definedName>
    <definedName name="STATUTCONJOINT" localSheetId="71">[1]Q!#REF!</definedName>
    <definedName name="STATUTCONJOINT" localSheetId="94">[8]Q!#REF!</definedName>
    <definedName name="STATUTCONJOINT" localSheetId="95">[8]Q!#REF!</definedName>
    <definedName name="STATUTCONJOINT" localSheetId="96">[8]Q!#REF!</definedName>
    <definedName name="STATUTCONJOINT" localSheetId="97">[8]Q!#REF!</definedName>
    <definedName name="STATUTCONJOINT" localSheetId="91">[9]Q!#REF!</definedName>
    <definedName name="STATUTCONJOINT" localSheetId="93">[8]Q!#REF!</definedName>
    <definedName name="STATUTCONJOINT" localSheetId="67">#REF!</definedName>
    <definedName name="STATUTCONJOINT" localSheetId="75">#REF!</definedName>
    <definedName name="STATUTCONJOINT" localSheetId="82">[1]Q!#REF!</definedName>
    <definedName name="STATUTCONJOINT" localSheetId="83">[10]Q!#REF!</definedName>
    <definedName name="STATUTCONJOINT" localSheetId="86">[1]Q!#REF!</definedName>
    <definedName name="STATUTCONJOINT" localSheetId="70">[11]Q!#REF!</definedName>
    <definedName name="STATUTCONJOINT" localSheetId="8">Q!#REF!</definedName>
    <definedName name="STATUTCONJOINT" localSheetId="65">[1]Q!#REF!</definedName>
    <definedName name="STATUTCONJOINT" localSheetId="66">[12]Q!#REF!</definedName>
    <definedName name="STATUTCONJOINT" localSheetId="81">[1]Q!#REF!</definedName>
    <definedName name="STATUTCONJOINT" localSheetId="57">[2]Q!#REF!</definedName>
    <definedName name="STATUTCONJOINT" localSheetId="43">[13]Q!#REF!</definedName>
    <definedName name="STATUTCONJOINT" localSheetId="73">[1]Q!#REF!</definedName>
    <definedName name="STATUTCONJOINT" localSheetId="74">[14]Q!#REF!</definedName>
    <definedName name="STATUTCONJOINT" localSheetId="77">[15]Q!#REF!</definedName>
    <definedName name="STATUTCONJOINT">Q!#REF!</definedName>
    <definedName name="SYN" localSheetId="61">#REF!</definedName>
    <definedName name="SYN" localSheetId="45">#REF!</definedName>
    <definedName name="SYN" localSheetId="53">#REF!</definedName>
    <definedName name="SYN" localSheetId="38">#REF!</definedName>
    <definedName name="SYN" localSheetId="94">#REF!</definedName>
    <definedName name="SYN" localSheetId="95">#REF!</definedName>
    <definedName name="SYN" localSheetId="96">#REF!</definedName>
    <definedName name="SYN" localSheetId="97">#REF!</definedName>
    <definedName name="SYN" localSheetId="91">#REF!</definedName>
    <definedName name="SYN" localSheetId="93">#REF!</definedName>
    <definedName name="SYN" localSheetId="67">#REF!</definedName>
    <definedName name="SYN" localSheetId="75">#REF!</definedName>
    <definedName name="SYN" localSheetId="66">#REF!</definedName>
    <definedName name="SYN" localSheetId="57">#REF!</definedName>
    <definedName name="SYN" localSheetId="77">#REF!</definedName>
    <definedName name="SYN">#REF!</definedName>
    <definedName name="t" localSheetId="61">#REF!</definedName>
    <definedName name="t" localSheetId="46">#REF!</definedName>
    <definedName name="t" localSheetId="45">'compte courant associé'!$F$9</definedName>
    <definedName name="t" localSheetId="10">[16]B5!$F$9</definedName>
    <definedName name="t" localSheetId="59">#REF!</definedName>
    <definedName name="t" localSheetId="53">#REF!</definedName>
    <definedName name="t" localSheetId="38">#REF!</definedName>
    <definedName name="t" localSheetId="6">'compte courant associé'!$F$9</definedName>
    <definedName name="t" localSheetId="67">#REF!</definedName>
    <definedName name="t" localSheetId="75">#REF!</definedName>
    <definedName name="t" localSheetId="70">#REF!</definedName>
    <definedName name="t" localSheetId="66">#REF!</definedName>
    <definedName name="t" localSheetId="57">#REF!</definedName>
    <definedName name="t" localSheetId="74">#REF!</definedName>
    <definedName name="t" localSheetId="77">#REF!</definedName>
    <definedName name="t">'compte courant associé'!$F$9</definedName>
    <definedName name="TELCLIENT" localSheetId="1">GA!#REF!</definedName>
    <definedName name="TELCLIENT" localSheetId="2">'GA1'!#REF!</definedName>
    <definedName name="TELCLIENT" localSheetId="3">'GA2'!#REF!</definedName>
    <definedName name="TELCLIENT" localSheetId="4">'GA3'!#REF!</definedName>
    <definedName name="TELCLIENT" localSheetId="9">'GA7'!#REF!</definedName>
    <definedName name="TELCLIENT" localSheetId="67">#REF!</definedName>
    <definedName name="TELCLIENT" localSheetId="75">#REF!</definedName>
    <definedName name="TELCLIENT" localSheetId="7">'Plan de mission'!#REF!</definedName>
    <definedName name="TELCLIENT" localSheetId="8">'planification des travaux'!#REF!</definedName>
    <definedName name="TELCLIENT" localSheetId="74">#REF!</definedName>
    <definedName name="TELCLIENT">Q!$G$6</definedName>
    <definedName name="TR" localSheetId="61">#REF!</definedName>
    <definedName name="TR" localSheetId="45">#REF!</definedName>
    <definedName name="TR" localSheetId="10">#REF!</definedName>
    <definedName name="TR" localSheetId="59">#REF!</definedName>
    <definedName name="TR" localSheetId="53">#REF!</definedName>
    <definedName name="TR" localSheetId="38">#REF!</definedName>
    <definedName name="TR" localSheetId="6">#REF!</definedName>
    <definedName name="TR" localSheetId="75">#REF!</definedName>
    <definedName name="TR" localSheetId="66">#REF!</definedName>
    <definedName name="TR" localSheetId="57">#REF!</definedName>
    <definedName name="TR" localSheetId="77">#REF!</definedName>
    <definedName name="TR">#REF!</definedName>
    <definedName name="TRENTEDEUX" localSheetId="61">#REF!</definedName>
    <definedName name="TRENTEDEUX" localSheetId="45">#REF!</definedName>
    <definedName name="TRENTEDEUX" localSheetId="10">'CA FTQ'!$G$19</definedName>
    <definedName name="TRENTEDEUX" localSheetId="59">'[6]CA FTQ '!$G$18</definedName>
    <definedName name="TRENTEDEUX" localSheetId="53">#REF!</definedName>
    <definedName name="TRENTEDEUX" localSheetId="38">#REF!</definedName>
    <definedName name="TRENTEDEUX" localSheetId="6">#REF!</definedName>
    <definedName name="TRENTEDEUX" localSheetId="67">#REF!</definedName>
    <definedName name="TRENTEDEUX" localSheetId="75">#REF!</definedName>
    <definedName name="TRENTEDEUX" localSheetId="66">#REF!</definedName>
    <definedName name="TRENTEDEUX" localSheetId="57">#REF!</definedName>
    <definedName name="TRENTEDEUX">#REF!</definedName>
    <definedName name="TRENTEETUN" localSheetId="61">#REF!</definedName>
    <definedName name="TRENTEETUN" localSheetId="45">#REF!</definedName>
    <definedName name="TRENTEETUN" localSheetId="10">'CA FTQ'!$G$18</definedName>
    <definedName name="TRENTEETUN" localSheetId="59">'[6]CA FTQ '!$G$17</definedName>
    <definedName name="TRENTEETUN" localSheetId="53">#REF!</definedName>
    <definedName name="TRENTEETUN" localSheetId="38">#REF!</definedName>
    <definedName name="TRENTEETUN" localSheetId="6">#REF!</definedName>
    <definedName name="TRENTEETUN" localSheetId="67">#REF!</definedName>
    <definedName name="TRENTEETUN" localSheetId="75">#REF!</definedName>
    <definedName name="TRENTEETUN" localSheetId="66">#REF!</definedName>
    <definedName name="TRENTEETUN" localSheetId="57">#REF!</definedName>
    <definedName name="TRENTEETUN">#REF!</definedName>
    <definedName name="TRENTETROIS" localSheetId="61">#REF!</definedName>
    <definedName name="TRENTETROIS" localSheetId="45">#REF!</definedName>
    <definedName name="TRENTETROIS" localSheetId="10">'CA FTQ'!$G$20</definedName>
    <definedName name="TRENTETROIS" localSheetId="59">'[6]CA FTQ '!$G$19</definedName>
    <definedName name="TRENTETROIS" localSheetId="53">#REF!</definedName>
    <definedName name="TRENTETROIS" localSheetId="38">#REF!</definedName>
    <definedName name="TRENTETROIS" localSheetId="6">#REF!</definedName>
    <definedName name="TRENTETROIS" localSheetId="67">#REF!</definedName>
    <definedName name="TRENTETROIS" localSheetId="75">#REF!</definedName>
    <definedName name="TRENTETROIS" localSheetId="66">#REF!</definedName>
    <definedName name="TRENTETROIS" localSheetId="57">#REF!</definedName>
    <definedName name="TRENTETROIS">#REF!</definedName>
    <definedName name="TRESORERIE" localSheetId="61">#REF!</definedName>
    <definedName name="TRESORERIE" localSheetId="45">#REF!</definedName>
    <definedName name="TRESORERIE" localSheetId="10">'CA FTQ'!$G$3</definedName>
    <definedName name="TRESORERIE" localSheetId="53">#REF!</definedName>
    <definedName name="TRESORERIE" localSheetId="38">#REF!</definedName>
    <definedName name="TRESORERIE" localSheetId="94">#REF!</definedName>
    <definedName name="TRESORERIE" localSheetId="95">#REF!</definedName>
    <definedName name="TRESORERIE" localSheetId="96">#REF!</definedName>
    <definedName name="TRESORERIE" localSheetId="97">#REF!</definedName>
    <definedName name="TRESORERIE" localSheetId="91">#REF!</definedName>
    <definedName name="TRESORERIE" localSheetId="93">#REF!</definedName>
    <definedName name="TRESORERIE" localSheetId="67">#REF!</definedName>
    <definedName name="TRESORERIE" localSheetId="75">#REF!</definedName>
    <definedName name="TRESORERIE" localSheetId="66">#REF!</definedName>
    <definedName name="TRESORERIE" localSheetId="57">#REF!</definedName>
    <definedName name="TRESORERIE" localSheetId="77">#REF!</definedName>
    <definedName name="TRESORERIE">#REF!</definedName>
    <definedName name="TRGRT" localSheetId="61">#REF!</definedName>
    <definedName name="TRGRT" localSheetId="45">#REF!</definedName>
    <definedName name="TRGRT" localSheetId="53">#REF!</definedName>
    <definedName name="TRGRT" localSheetId="38">#REF!</definedName>
    <definedName name="TRGRT" localSheetId="75">#REF!</definedName>
    <definedName name="TRGRT" localSheetId="66">#REF!</definedName>
    <definedName name="TRGRT" localSheetId="57">#REF!</definedName>
    <definedName name="TRGRT" localSheetId="77">#REF!</definedName>
    <definedName name="TRGRT">#REF!</definedName>
    <definedName name="TROIS" localSheetId="61">#REF!</definedName>
    <definedName name="TROIS" localSheetId="45">#REF!</definedName>
    <definedName name="TROIS" localSheetId="10">'CA FTQ'!$C$20:$C$3626</definedName>
    <definedName name="TROIS" localSheetId="53">#REF!</definedName>
    <definedName name="TROIS" localSheetId="38">#REF!</definedName>
    <definedName name="TROIS" localSheetId="94">#REF!</definedName>
    <definedName name="TROIS" localSheetId="95">#REF!</definedName>
    <definedName name="TROIS" localSheetId="96">#REF!</definedName>
    <definedName name="TROIS" localSheetId="97">#REF!</definedName>
    <definedName name="TROIS" localSheetId="91">#REF!</definedName>
    <definedName name="TROIS" localSheetId="93">#REF!</definedName>
    <definedName name="TROIS" localSheetId="67">#REF!</definedName>
    <definedName name="TROIS" localSheetId="75">#REF!</definedName>
    <definedName name="TROIS" localSheetId="66">#REF!</definedName>
    <definedName name="TROIS" localSheetId="57">#REF!</definedName>
    <definedName name="TROIS" localSheetId="77">#REF!</definedName>
    <definedName name="TROIS">#REF!</definedName>
    <definedName name="TY" localSheetId="61">#REF!</definedName>
    <definedName name="TY" localSheetId="45">#REF!</definedName>
    <definedName name="TY" localSheetId="53">#REF!</definedName>
    <definedName name="TY" localSheetId="38">#REF!</definedName>
    <definedName name="TY" localSheetId="75">#REF!</definedName>
    <definedName name="TY" localSheetId="66">#REF!</definedName>
    <definedName name="TY" localSheetId="57">#REF!</definedName>
    <definedName name="TY" localSheetId="77">#REF!</definedName>
    <definedName name="TY">#REF!</definedName>
    <definedName name="UIK" localSheetId="61">#REF!</definedName>
    <definedName name="UIK" localSheetId="45">#REF!</definedName>
    <definedName name="UIK" localSheetId="53">#REF!</definedName>
    <definedName name="UIK" localSheetId="38">#REF!</definedName>
    <definedName name="UIK" localSheetId="75">#REF!</definedName>
    <definedName name="UIK" localSheetId="66">#REF!</definedName>
    <definedName name="UIK" localSheetId="57">#REF!</definedName>
    <definedName name="UIK" localSheetId="77">#REF!</definedName>
    <definedName name="UIK">#REF!</definedName>
    <definedName name="UIKK" localSheetId="61">#REF!</definedName>
    <definedName name="UIKK" localSheetId="45">#REF!</definedName>
    <definedName name="UIKK" localSheetId="53">#REF!</definedName>
    <definedName name="UIKK" localSheetId="38">#REF!</definedName>
    <definedName name="UIKK" localSheetId="75">#REF!</definedName>
    <definedName name="UIKK" localSheetId="66">#REF!</definedName>
    <definedName name="UIKK" localSheetId="57">#REF!</definedName>
    <definedName name="UIKK" localSheetId="77">#REF!</definedName>
    <definedName name="UIKK">#REF!</definedName>
    <definedName name="VGREED" localSheetId="61">#REF!</definedName>
    <definedName name="VGREED" localSheetId="45">#REF!</definedName>
    <definedName name="VGREED" localSheetId="53">#REF!</definedName>
    <definedName name="VGREED" localSheetId="38">#REF!</definedName>
    <definedName name="VGREED" localSheetId="75">#REF!</definedName>
    <definedName name="VGREED" localSheetId="66">#REF!</definedName>
    <definedName name="VGREED" localSheetId="57">#REF!</definedName>
    <definedName name="VGREED" localSheetId="77">#REF!</definedName>
    <definedName name="VGREED">#REF!</definedName>
    <definedName name="VINGT" localSheetId="61">#REF!</definedName>
    <definedName name="VINGT" localSheetId="45">#REF!</definedName>
    <definedName name="VINGT" localSheetId="10">'CA FTQ'!$G$12</definedName>
    <definedName name="VINGT" localSheetId="53">#REF!</definedName>
    <definedName name="VINGT" localSheetId="38">#REF!</definedName>
    <definedName name="VINGT" localSheetId="94">#REF!</definedName>
    <definedName name="VINGT" localSheetId="95">#REF!</definedName>
    <definedName name="VINGT" localSheetId="96">#REF!</definedName>
    <definedName name="VINGT" localSheetId="97">#REF!</definedName>
    <definedName name="VINGT" localSheetId="91">#REF!</definedName>
    <definedName name="VINGT" localSheetId="93">#REF!</definedName>
    <definedName name="VINGT" localSheetId="67">#REF!</definedName>
    <definedName name="VINGT" localSheetId="75">#REF!</definedName>
    <definedName name="VINGT" localSheetId="66">#REF!</definedName>
    <definedName name="VINGT" localSheetId="57">#REF!</definedName>
    <definedName name="VINGT" localSheetId="77">#REF!</definedName>
    <definedName name="VINGT">#REF!</definedName>
    <definedName name="VINGTETUN" localSheetId="61">#REF!</definedName>
    <definedName name="VINGTETUN" localSheetId="45">#REF!</definedName>
    <definedName name="VINGTETUN" localSheetId="10">'CA FTQ'!$G$13</definedName>
    <definedName name="VINGTETUN" localSheetId="53">#REF!</definedName>
    <definedName name="VINGTETUN" localSheetId="38">#REF!</definedName>
    <definedName name="VINGTETUN" localSheetId="94">#REF!</definedName>
    <definedName name="VINGTETUN" localSheetId="95">#REF!</definedName>
    <definedName name="VINGTETUN" localSheetId="96">#REF!</definedName>
    <definedName name="VINGTETUN" localSheetId="97">#REF!</definedName>
    <definedName name="VINGTETUN" localSheetId="91">#REF!</definedName>
    <definedName name="VINGTETUN" localSheetId="93">#REF!</definedName>
    <definedName name="VINGTETUN" localSheetId="67">#REF!</definedName>
    <definedName name="VINGTETUN" localSheetId="75">#REF!</definedName>
    <definedName name="VINGTETUN" localSheetId="66">#REF!</definedName>
    <definedName name="VINGTETUN" localSheetId="57">#REF!</definedName>
    <definedName name="VINGTETUN" localSheetId="77">#REF!</definedName>
    <definedName name="VINGTETUN">#REF!</definedName>
    <definedName name="VINGTETUNQUATREVINGTDEUX" localSheetId="61">#REF!</definedName>
    <definedName name="VINGTETUNQUATREVINGTDEUX" localSheetId="45">#REF!</definedName>
    <definedName name="VINGTETUNQUATREVINGTDEUX" localSheetId="10">'CA FTQ'!$C$14:$C$3626</definedName>
    <definedName name="VINGTETUNQUATREVINGTDEUX" localSheetId="53">#REF!</definedName>
    <definedName name="VINGTETUNQUATREVINGTDEUX" localSheetId="38">#REF!</definedName>
    <definedName name="VINGTETUNQUATREVINGTDEUX" localSheetId="94">#REF!</definedName>
    <definedName name="VINGTETUNQUATREVINGTDEUX" localSheetId="95">#REF!</definedName>
    <definedName name="VINGTETUNQUATREVINGTDEUX" localSheetId="96">#REF!</definedName>
    <definedName name="VINGTETUNQUATREVINGTDEUX" localSheetId="97">#REF!</definedName>
    <definedName name="VINGTETUNQUATREVINGTDEUX" localSheetId="91">#REF!</definedName>
    <definedName name="VINGTETUNQUATREVINGTDEUX" localSheetId="93">#REF!</definedName>
    <definedName name="VINGTETUNQUATREVINGTDEUX" localSheetId="67">#REF!</definedName>
    <definedName name="VINGTETUNQUATREVINGTDEUX" localSheetId="75">#REF!</definedName>
    <definedName name="VINGTETUNQUATREVINGTDEUX" localSheetId="66">#REF!</definedName>
    <definedName name="VINGTETUNQUATREVINGTDEUX" localSheetId="57">#REF!</definedName>
    <definedName name="VINGTETUNQUATREVINGTDEUX" localSheetId="77">#REF!</definedName>
    <definedName name="VINGTETUNQUATREVINGTDEUX">#REF!</definedName>
    <definedName name="VINGTROIS" localSheetId="61">#REF!</definedName>
    <definedName name="VINGTROIS" localSheetId="45">#REF!</definedName>
    <definedName name="VINGTROIS" localSheetId="10">'CA FTQ'!$G$14</definedName>
    <definedName name="VINGTROIS" localSheetId="53">#REF!</definedName>
    <definedName name="VINGTROIS" localSheetId="38">#REF!</definedName>
    <definedName name="VINGTROIS" localSheetId="94">#REF!</definedName>
    <definedName name="VINGTROIS" localSheetId="95">#REF!</definedName>
    <definedName name="VINGTROIS" localSheetId="96">#REF!</definedName>
    <definedName name="VINGTROIS" localSheetId="97">#REF!</definedName>
    <definedName name="VINGTROIS" localSheetId="91">#REF!</definedName>
    <definedName name="VINGTROIS" localSheetId="93">#REF!</definedName>
    <definedName name="VINGTROIS" localSheetId="67">#REF!</definedName>
    <definedName name="VINGTROIS" localSheetId="75">#REF!</definedName>
    <definedName name="VINGTROIS" localSheetId="66">#REF!</definedName>
    <definedName name="VINGTROIS" localSheetId="57">#REF!</definedName>
    <definedName name="VINGTROIS" localSheetId="77">#REF!</definedName>
    <definedName name="VINGTROIS">#REF!</definedName>
    <definedName name="VINGTSEPTQUARANTETROIS" localSheetId="61">#REF!</definedName>
    <definedName name="VINGTSEPTQUARANTETROIS" localSheetId="45">#REF!</definedName>
    <definedName name="VINGTSEPTQUARANTETROIS" localSheetId="10">'CA FTQ'!$C$16:$C$3626</definedName>
    <definedName name="VINGTSEPTQUARANTETROIS" localSheetId="53">#REF!</definedName>
    <definedName name="VINGTSEPTQUARANTETROIS" localSheetId="38">#REF!</definedName>
    <definedName name="VINGTSEPTQUARANTETROIS" localSheetId="94">#REF!</definedName>
    <definedName name="VINGTSEPTQUARANTETROIS" localSheetId="95">#REF!</definedName>
    <definedName name="VINGTSEPTQUARANTETROIS" localSheetId="96">#REF!</definedName>
    <definedName name="VINGTSEPTQUARANTETROIS" localSheetId="97">#REF!</definedName>
    <definedName name="VINGTSEPTQUARANTETROIS" localSheetId="91">#REF!</definedName>
    <definedName name="VINGTSEPTQUARANTETROIS" localSheetId="93">#REF!</definedName>
    <definedName name="VINGTSEPTQUARANTETROIS" localSheetId="67">#REF!</definedName>
    <definedName name="VINGTSEPTQUARANTETROIS" localSheetId="75">#REF!</definedName>
    <definedName name="VINGTSEPTQUARANTETROIS" localSheetId="66">#REF!</definedName>
    <definedName name="VINGTSEPTQUARANTETROIS" localSheetId="57">#REF!</definedName>
    <definedName name="VINGTSEPTQUARANTETROIS" localSheetId="77">#REF!</definedName>
    <definedName name="VINGTSEPTQUARANTETROIS">#REF!</definedName>
    <definedName name="_xlnm.Print_Area" localSheetId="11">A0!$A$1:$H$50</definedName>
    <definedName name="_xlnm.Print_Area" localSheetId="16">A2LC!$A$1:$Y$46</definedName>
    <definedName name="_xlnm.Print_Area" localSheetId="17">A2LP!$A$1:$Y$46</definedName>
    <definedName name="_xlnm.Print_Area" localSheetId="45">'analyse des charges externes'!$A$1:$L$37</definedName>
    <definedName name="_xlnm.Print_Area" localSheetId="24">B0!$A$1:$H$55</definedName>
    <definedName name="_xlnm.Print_Area" localSheetId="35">C0!$A$1:$H$55</definedName>
    <definedName name="_xlnm.Print_Area" localSheetId="10">'CA FTQ'!$A$47:$L$1028</definedName>
    <definedName name="_xlnm.Print_Area" localSheetId="62">'calcul prix moyen vente'!$A$1:$J$40</definedName>
    <definedName name="_xlnm.Print_Area" localSheetId="79">'capitaux et provision'!$A$1:$H$55</definedName>
    <definedName name="_xlnm.Print_Area" localSheetId="51">'circularisation clients'!$A$1:$I$50</definedName>
    <definedName name="_xlnm.Print_Area" localSheetId="40">'circularisation fournisseurd'!$A$1:$I$50</definedName>
    <definedName name="_xlnm.Print_Area" localSheetId="72">'cloture tva'!$B$1:$O$60</definedName>
    <definedName name="_xlnm.Print_Area" localSheetId="18">'controle coherences 1'!$A$1:$G$34</definedName>
    <definedName name="_xlnm.Print_Area" localSheetId="13">'controle comptable banque'!$A$1:$V$40</definedName>
    <definedName name="_xlnm.Print_Area" localSheetId="14">'controle comptable caisse'!$A$1:$V$40</definedName>
    <definedName name="_xlnm.Print_Area" localSheetId="15">'controle comptable ventes'!$A$1:$X$40</definedName>
    <definedName name="_xlnm.Print_Area" localSheetId="12">'controle comptables achat'!$A$1:$V$46</definedName>
    <definedName name="_xlnm.Print_Area" localSheetId="30">'controle de la caisse'!$A$1:$G$43</definedName>
    <definedName name="_xlnm.Print_Area" localSheetId="68">'controle salaire dirigeant'!$A$1:$F$58</definedName>
    <definedName name="_xlnm.Print_Area" localSheetId="42">D0!$A$1:$H$48</definedName>
    <definedName name="_xlnm.Print_Area" localSheetId="76">'detail des honoraires et courta'!$A$1:$I$37</definedName>
    <definedName name="_xlnm.Print_Area" localSheetId="47">E0!$A$1:$H$55</definedName>
    <definedName name="_xlnm.Print_Area" localSheetId="31">emprunt!$A$1:$O$35</definedName>
    <definedName name="_xlnm.Print_Area" localSheetId="49" xml:space="preserve">  'etat des creances'!$A$1:$P$38</definedName>
    <definedName name="_xlnm.Print_Area" localSheetId="55">F0!$A$1:$H$55</definedName>
    <definedName name="_xlnm.Print_Area" localSheetId="37">'fournisseurs 1'!$A$1:$G$33</definedName>
    <definedName name="_xlnm.Print_Area" localSheetId="60">G0!$A$1:$H$58</definedName>
    <definedName name="_xlnm.Print_Area" localSheetId="1">GA!$A$1:$S$48</definedName>
    <definedName name="_xlnm.Print_Area" localSheetId="2">'GA1'!$A$1:$S$59</definedName>
    <definedName name="_xlnm.Print_Area" localSheetId="3">'GA2'!$A$1:$R$62</definedName>
    <definedName name="_xlnm.Print_Area" localSheetId="4">'GA3'!$A$1:$S$75</definedName>
    <definedName name="_xlnm.Print_Area" localSheetId="5">'GA3 A'!$A$1:$H$43</definedName>
    <definedName name="_xlnm.Print_Area" localSheetId="6">'GA4'!$A$11:$I$39</definedName>
    <definedName name="_xlnm.Print_Area" localSheetId="9">'GA7'!$A$1:$S$13</definedName>
    <definedName name="_xlnm.Print_Area" localSheetId="63">H0!$A$1:$H$55</definedName>
    <definedName name="_xlnm.Print_Area" localSheetId="71">I0!$A$1:$H$55</definedName>
    <definedName name="_xlnm.Print_Area" localSheetId="89">'JA 01'!$A$1:$I$21</definedName>
    <definedName name="_xlnm.Print_Area" localSheetId="94">'JA AGO1'!$A$1:$I$45</definedName>
    <definedName name="_xlnm.Print_Area" localSheetId="95">'JA AGO2'!$A$1:$I$23</definedName>
    <definedName name="_xlnm.Print_Area" localSheetId="96">'JA AGO3'!$A$1:$I$22</definedName>
    <definedName name="_xlnm.Print_Area" localSheetId="97">'JA AGO4'!$A$1:$I$54</definedName>
    <definedName name="_xlnm.Print_Area" localSheetId="91">'JA BILAN SOC.'!$A$1:$I$17</definedName>
    <definedName name="_xlnm.Print_Area" localSheetId="92" xml:space="preserve">  'JA COM.'!$A$1:$I$13</definedName>
    <definedName name="_xlnm.Print_Area" localSheetId="90">'JA CONV.'!$A$1:$I$19</definedName>
    <definedName name="_xlnm.Print_Area" localSheetId="88">'JA So'!$A$1:$S$24</definedName>
    <definedName name="_xlnm.Print_Area" localSheetId="93">'JA SoAG'!$A$1:$S$24</definedName>
    <definedName name="_xlnm.Print_Area" localSheetId="82">K0!$A$1:$H$55</definedName>
    <definedName name="_xlnm.Print_Area" localSheetId="86">'M1'!#REF!</definedName>
    <definedName name="_xlnm.Print_Area" localSheetId="7">'Plan de mission'!$A$1:$S$33</definedName>
    <definedName name="_xlnm.Print_Area" localSheetId="8">'planification des travaux'!$A$1:$S$40</definedName>
    <definedName name="_xlnm.Print_Area" localSheetId="65">'provision congé payé 1'!$A$1:$G$36</definedName>
    <definedName name="_xlnm.Print_Area" localSheetId="66">'provision congé payé 2'!$A$1:$G$5</definedName>
    <definedName name="_xlnm.Print_Area" localSheetId="81">'provisions pour risque'!$A$1:$H$63</definedName>
    <definedName name="_xlnm.Print_Area" localSheetId="0">Q!$B$2:$Q$8</definedName>
    <definedName name="_xlnm.Print_Area" localSheetId="25">'rapprochement bancaire 1'!$A$1:$G$41</definedName>
    <definedName name="_xlnm.Print_Area" localSheetId="26">'rapprochement bancaire 2'!$A$1:$G$41</definedName>
    <definedName name="_xlnm.Print_Area" localSheetId="27">'rapprochement bancaire 3'!$A$1:$G$41</definedName>
    <definedName name="_xlnm.Print_Area" localSheetId="28">'rapprochement bancaire 4'!$A$1:$G$41</definedName>
    <definedName name="_xlnm.Print_Area" localSheetId="29">'respect de legalité'!$A$1:$G$45</definedName>
    <definedName name="_xlnm.Print_Area" localSheetId="73">'tva a recuperer'!$A$1:$J$45</definedName>
    <definedName name="_xlnm.Print_Area" localSheetId="74">'tva collectée'!$A$1:$J$42</definedName>
    <definedName name="ZZZZZZZZ" localSheetId="67">#REF!</definedName>
    <definedName name="ZZZZZZZZ" localSheetId="75">#REF!</definedName>
    <definedName name="ZZZZZZZZ">GA!$G$9</definedName>
  </definedNames>
  <calcPr calcId="152511" refMode="R1C1"/>
</workbook>
</file>

<file path=xl/calcChain.xml><?xml version="1.0" encoding="utf-8"?>
<calcChain xmlns="http://schemas.openxmlformats.org/spreadsheetml/2006/main">
  <c r="G40" i="136" l="1"/>
  <c r="C50" i="136" s="1"/>
  <c r="C118" i="136" l="1"/>
  <c r="C250" i="136"/>
  <c r="C380" i="136"/>
  <c r="C511" i="136"/>
  <c r="C643" i="136"/>
  <c r="C772" i="136"/>
  <c r="C902" i="136"/>
  <c r="C184" i="136"/>
  <c r="C315" i="136"/>
  <c r="C446" i="136"/>
  <c r="C576" i="136"/>
  <c r="C708" i="136"/>
  <c r="C837" i="136"/>
  <c r="C967" i="136"/>
  <c r="G39" i="136"/>
  <c r="A50" i="136" s="1"/>
  <c r="A118" i="136" s="1"/>
  <c r="A184" i="136" s="1"/>
  <c r="A250" i="136" s="1"/>
  <c r="A315" i="136" s="1"/>
  <c r="A380" i="136" s="1"/>
  <c r="A446" i="136" s="1"/>
  <c r="A511" i="136" s="1"/>
  <c r="A576" i="136" s="1"/>
  <c r="A643" i="136" s="1"/>
  <c r="A708" i="136" s="1"/>
  <c r="A772" i="136" s="1"/>
  <c r="A837" i="136" s="1"/>
  <c r="A902" i="136" s="1"/>
  <c r="A967" i="136" s="1"/>
  <c r="G38" i="136"/>
  <c r="B921" i="136"/>
  <c r="A915" i="136"/>
  <c r="B863" i="136"/>
  <c r="A856" i="136"/>
  <c r="A805" i="136"/>
  <c r="B791" i="136"/>
  <c r="A785" i="136"/>
  <c r="A760" i="136"/>
  <c r="A754" i="136"/>
  <c r="A753" i="136"/>
  <c r="A752" i="136"/>
  <c r="A751" i="136"/>
  <c r="A750" i="136"/>
  <c r="A749" i="136"/>
  <c r="A734" i="136"/>
  <c r="A733" i="136"/>
  <c r="A731" i="136"/>
  <c r="A730" i="136"/>
  <c r="A729" i="136"/>
  <c r="A728" i="136"/>
  <c r="A727" i="136"/>
  <c r="A726" i="136"/>
  <c r="B725" i="136"/>
  <c r="A722" i="136"/>
  <c r="A721" i="136"/>
  <c r="A687" i="136"/>
  <c r="G685" i="136"/>
  <c r="A685" i="136"/>
  <c r="A683" i="136"/>
  <c r="A680" i="136"/>
  <c r="G678" i="136"/>
  <c r="A678" i="136"/>
  <c r="A677" i="136"/>
  <c r="A672" i="136"/>
  <c r="G670" i="136"/>
  <c r="A670" i="136"/>
  <c r="A668" i="136"/>
  <c r="K667" i="136"/>
  <c r="J667" i="136"/>
  <c r="A667" i="136"/>
  <c r="G666" i="136"/>
  <c r="A666" i="136"/>
  <c r="A665" i="136"/>
  <c r="A664" i="136"/>
  <c r="B663" i="136"/>
  <c r="A660" i="136"/>
  <c r="A659" i="136"/>
  <c r="A658" i="136"/>
  <c r="A657" i="136"/>
  <c r="A656" i="136"/>
  <c r="A655" i="136"/>
  <c r="J654" i="136"/>
  <c r="J653" i="136"/>
  <c r="J652" i="136"/>
  <c r="A632" i="136"/>
  <c r="A631" i="136"/>
  <c r="A630" i="136"/>
  <c r="A629" i="136"/>
  <c r="A628" i="136"/>
  <c r="A627" i="136"/>
  <c r="A626" i="136"/>
  <c r="A625" i="136"/>
  <c r="A624" i="136"/>
  <c r="A623" i="136"/>
  <c r="A620" i="136"/>
  <c r="G620" i="136" s="1"/>
  <c r="A619" i="136"/>
  <c r="A618" i="136"/>
  <c r="A617" i="136"/>
  <c r="A616" i="136"/>
  <c r="A615" i="136"/>
  <c r="G615" i="136" s="1"/>
  <c r="G614" i="136"/>
  <c r="A614" i="136"/>
  <c r="A613" i="136"/>
  <c r="A612" i="136"/>
  <c r="A611" i="136"/>
  <c r="A610" i="136"/>
  <c r="A609" i="136"/>
  <c r="A608" i="136"/>
  <c r="G608" i="136" s="1"/>
  <c r="A607" i="136"/>
  <c r="A606" i="136"/>
  <c r="A604" i="136"/>
  <c r="A603" i="136"/>
  <c r="G602" i="136"/>
  <c r="A602" i="136"/>
  <c r="A601" i="136"/>
  <c r="B600" i="136"/>
  <c r="A597" i="136"/>
  <c r="A595" i="136"/>
  <c r="A594" i="136"/>
  <c r="A593" i="136"/>
  <c r="A592" i="136"/>
  <c r="J587" i="136"/>
  <c r="J586" i="136"/>
  <c r="J585" i="136"/>
  <c r="A552" i="136"/>
  <c r="A551" i="136"/>
  <c r="A550" i="136"/>
  <c r="A549" i="136"/>
  <c r="A546" i="136"/>
  <c r="A545" i="136"/>
  <c r="G544" i="136"/>
  <c r="A544" i="136"/>
  <c r="G543" i="136"/>
  <c r="A543" i="136"/>
  <c r="A542" i="136"/>
  <c r="A540" i="136"/>
  <c r="A539" i="136"/>
  <c r="A537" i="136"/>
  <c r="A536" i="136"/>
  <c r="A535" i="136"/>
  <c r="A534" i="136"/>
  <c r="A533" i="136"/>
  <c r="B530" i="136"/>
  <c r="A528" i="136"/>
  <c r="A527" i="136"/>
  <c r="B499" i="136"/>
  <c r="B498" i="136"/>
  <c r="B497" i="136"/>
  <c r="A496" i="136"/>
  <c r="A494" i="136"/>
  <c r="A493" i="136"/>
  <c r="A492" i="136"/>
  <c r="A491" i="136"/>
  <c r="A490" i="136"/>
  <c r="A489" i="136"/>
  <c r="A488" i="136"/>
  <c r="A487" i="136"/>
  <c r="A483" i="136"/>
  <c r="A482" i="136"/>
  <c r="A481" i="136"/>
  <c r="A480" i="136"/>
  <c r="A479" i="136"/>
  <c r="A478" i="136"/>
  <c r="A476" i="136"/>
  <c r="A475" i="136"/>
  <c r="A474" i="136"/>
  <c r="A473" i="136"/>
  <c r="A472" i="136"/>
  <c r="A471" i="136"/>
  <c r="A470" i="136"/>
  <c r="B466" i="136"/>
  <c r="A463" i="136"/>
  <c r="A434" i="136"/>
  <c r="J421" i="136"/>
  <c r="A421" i="136"/>
  <c r="J420" i="136"/>
  <c r="G420" i="136"/>
  <c r="A420" i="136"/>
  <c r="B409" i="136"/>
  <c r="A403" i="136"/>
  <c r="B367" i="136"/>
  <c r="B366" i="136"/>
  <c r="A365" i="136"/>
  <c r="B353" i="136"/>
  <c r="B352" i="136"/>
  <c r="B351" i="136"/>
  <c r="B350" i="136"/>
  <c r="B349" i="136"/>
  <c r="B348" i="136"/>
  <c r="A346" i="136"/>
  <c r="A345" i="136"/>
  <c r="B338" i="136"/>
  <c r="A334" i="136"/>
  <c r="A333" i="136"/>
  <c r="G332" i="136"/>
  <c r="A332" i="136"/>
  <c r="G331" i="136"/>
  <c r="A331" i="136"/>
  <c r="J297" i="136"/>
  <c r="A297" i="136"/>
  <c r="J296" i="136"/>
  <c r="G296" i="136"/>
  <c r="A296" i="136"/>
  <c r="B284" i="136"/>
  <c r="B268" i="136"/>
  <c r="A265" i="136"/>
  <c r="A218" i="136"/>
  <c r="A217" i="136"/>
  <c r="A216" i="136"/>
  <c r="A201" i="136"/>
  <c r="A200" i="136"/>
  <c r="A174" i="136"/>
  <c r="A173" i="136"/>
  <c r="A172" i="136"/>
  <c r="A171" i="136"/>
  <c r="A170" i="136"/>
  <c r="A168" i="136"/>
  <c r="A167" i="136"/>
  <c r="A166" i="136"/>
  <c r="A165" i="136"/>
  <c r="A164" i="136"/>
  <c r="A162" i="136"/>
  <c r="A161" i="136"/>
  <c r="A160" i="136"/>
  <c r="A159" i="136"/>
  <c r="A158" i="136"/>
  <c r="A157" i="136"/>
  <c r="A155" i="136"/>
  <c r="A154" i="136"/>
  <c r="A153" i="136"/>
  <c r="A152" i="136"/>
  <c r="A151" i="136"/>
  <c r="A150" i="136"/>
  <c r="A148" i="136"/>
  <c r="A147" i="136"/>
  <c r="A146" i="136"/>
  <c r="A145" i="136"/>
  <c r="A144" i="136"/>
  <c r="G143" i="136"/>
  <c r="A143" i="136"/>
  <c r="A142" i="136"/>
  <c r="A141" i="136"/>
  <c r="B140" i="136"/>
  <c r="A137" i="136"/>
  <c r="G136" i="136"/>
  <c r="A136" i="136"/>
  <c r="L122" i="136"/>
  <c r="L188" i="136" s="1"/>
  <c r="L254" i="136" s="1"/>
  <c r="L319" i="136" s="1"/>
  <c r="L384" i="136" s="1"/>
  <c r="L450" i="136" s="1"/>
  <c r="L515" i="136" s="1"/>
  <c r="L580" i="136" s="1"/>
  <c r="L647" i="136" s="1"/>
  <c r="L712" i="136" s="1"/>
  <c r="L776" i="136" s="1"/>
  <c r="L841" i="136" s="1"/>
  <c r="L906" i="136" s="1"/>
  <c r="L971" i="136" s="1"/>
  <c r="G88" i="136"/>
  <c r="B88" i="136"/>
  <c r="A75" i="136"/>
  <c r="A71" i="136"/>
  <c r="L54" i="136"/>
  <c r="B10" i="44" l="1"/>
  <c r="B10" i="43"/>
  <c r="B10" i="42"/>
  <c r="B10" i="41"/>
  <c r="B11" i="40"/>
  <c r="B11" i="39"/>
  <c r="B11" i="38"/>
  <c r="B10" i="36"/>
  <c r="B10" i="35"/>
  <c r="C3" i="135" l="1"/>
  <c r="B1" i="135"/>
  <c r="I4" i="81"/>
  <c r="G32" i="81"/>
  <c r="H32" i="81" s="1"/>
  <c r="H33" i="81"/>
  <c r="G30" i="81"/>
  <c r="H30" i="81" s="1"/>
  <c r="G29" i="81"/>
  <c r="H29" i="81" s="1"/>
  <c r="G28" i="81"/>
  <c r="H28" i="81" s="1"/>
  <c r="G27" i="81"/>
  <c r="H27" i="81" s="1"/>
  <c r="G26" i="81"/>
  <c r="H26" i="81" s="1"/>
  <c r="G12" i="120"/>
  <c r="J12" i="120" s="1"/>
  <c r="G10" i="120"/>
  <c r="J10" i="120" s="1"/>
  <c r="G8" i="120"/>
  <c r="J8" i="120" s="1"/>
  <c r="M41" i="122"/>
  <c r="L40" i="122"/>
  <c r="M40" i="122" s="1"/>
  <c r="L39" i="122"/>
  <c r="L37" i="122"/>
  <c r="F62" i="122"/>
  <c r="F56" i="122"/>
  <c r="F54" i="122"/>
  <c r="E23" i="122"/>
  <c r="F23" i="122" s="1"/>
  <c r="F38" i="51"/>
  <c r="G32" i="51"/>
  <c r="H32" i="51"/>
  <c r="I32" i="51"/>
  <c r="J32" i="51"/>
  <c r="G33" i="51"/>
  <c r="H33" i="51"/>
  <c r="I33" i="51"/>
  <c r="J33" i="51"/>
  <c r="G34" i="51"/>
  <c r="H34" i="51"/>
  <c r="I34" i="51"/>
  <c r="J34" i="51"/>
  <c r="G35" i="51"/>
  <c r="H35" i="51"/>
  <c r="I35" i="51"/>
  <c r="J35" i="51"/>
  <c r="J36" i="51"/>
  <c r="I36" i="51"/>
  <c r="H36" i="51"/>
  <c r="G36" i="51"/>
  <c r="J31" i="51"/>
  <c r="I31" i="51"/>
  <c r="H31" i="51"/>
  <c r="G31" i="51"/>
  <c r="J30" i="51"/>
  <c r="I30" i="51"/>
  <c r="H30" i="51"/>
  <c r="G30" i="51"/>
  <c r="C3" i="134"/>
  <c r="B1" i="134"/>
  <c r="E23" i="134"/>
  <c r="E25" i="134" s="1"/>
  <c r="F3" i="133"/>
  <c r="K31" i="133" s="1"/>
  <c r="L31" i="133" s="1"/>
  <c r="I33" i="133"/>
  <c r="I32" i="133"/>
  <c r="I31" i="133"/>
  <c r="I30" i="133"/>
  <c r="I29" i="133"/>
  <c r="I28" i="133"/>
  <c r="I23" i="133"/>
  <c r="I22" i="133"/>
  <c r="I21" i="133"/>
  <c r="I20" i="133"/>
  <c r="I19" i="133"/>
  <c r="I18" i="133"/>
  <c r="I17" i="133"/>
  <c r="I16" i="133"/>
  <c r="K15" i="133"/>
  <c r="L15" i="133" s="1"/>
  <c r="I15" i="133"/>
  <c r="I14" i="133"/>
  <c r="I13" i="133"/>
  <c r="I12" i="133"/>
  <c r="I11" i="133"/>
  <c r="I10" i="133"/>
  <c r="I9" i="133"/>
  <c r="E1" i="133"/>
  <c r="K12" i="133" l="1"/>
  <c r="L12" i="133" s="1"/>
  <c r="K18" i="133"/>
  <c r="L18" i="133" s="1"/>
  <c r="K10" i="133"/>
  <c r="L10" i="133" s="1"/>
  <c r="K9" i="133"/>
  <c r="L9" i="133" s="1"/>
  <c r="K20" i="133"/>
  <c r="L20" i="133" s="1"/>
  <c r="K23" i="133"/>
  <c r="L23" i="133" s="1"/>
  <c r="K30" i="133"/>
  <c r="L30" i="133" s="1"/>
  <c r="K33" i="133"/>
  <c r="L33" i="133" s="1"/>
  <c r="A19" i="120"/>
  <c r="K17" i="133"/>
  <c r="L17" i="133" s="1"/>
  <c r="K32" i="133"/>
  <c r="L32" i="133" s="1"/>
  <c r="G31" i="81"/>
  <c r="H31" i="81" s="1"/>
  <c r="H34" i="81" s="1"/>
  <c r="F34" i="81"/>
  <c r="H36" i="81" s="1"/>
  <c r="K11" i="133"/>
  <c r="L11" i="133" s="1"/>
  <c r="K14" i="133"/>
  <c r="L14" i="133" s="1"/>
  <c r="K19" i="133"/>
  <c r="L19" i="133" s="1"/>
  <c r="K22" i="133"/>
  <c r="L22" i="133" s="1"/>
  <c r="K29" i="133"/>
  <c r="L29" i="133" s="1"/>
  <c r="K13" i="133"/>
  <c r="L13" i="133" s="1"/>
  <c r="K16" i="133"/>
  <c r="L16" i="133" s="1"/>
  <c r="K21" i="133"/>
  <c r="L21" i="133" s="1"/>
  <c r="K28" i="133"/>
  <c r="L28" i="133" s="1"/>
  <c r="L37" i="133" l="1"/>
  <c r="G34" i="81"/>
  <c r="K34" i="133"/>
  <c r="K24" i="133"/>
  <c r="F15" i="17" l="1"/>
  <c r="F11" i="17"/>
  <c r="G11" i="17"/>
  <c r="E22" i="132"/>
  <c r="E23" i="132" s="1"/>
  <c r="D22" i="132"/>
  <c r="D23" i="132" s="1"/>
  <c r="C15" i="132"/>
  <c r="C14" i="132"/>
  <c r="C13" i="132"/>
  <c r="E34" i="122" l="1"/>
  <c r="F34" i="122" s="1"/>
  <c r="G34" i="122" s="1"/>
  <c r="H34" i="122" s="1"/>
  <c r="H36" i="122" s="1"/>
  <c r="E37" i="122" s="1"/>
  <c r="E38" i="122" s="1"/>
  <c r="E48" i="122"/>
  <c r="E27" i="122"/>
  <c r="F27" i="122" s="1"/>
  <c r="E25" i="122"/>
  <c r="F25" i="122" s="1"/>
  <c r="E22" i="122"/>
  <c r="C3" i="131"/>
  <c r="B1" i="131"/>
  <c r="C42" i="131"/>
  <c r="D3" i="130"/>
  <c r="C1" i="130"/>
  <c r="O42" i="130"/>
  <c r="I42" i="130"/>
  <c r="L42" i="130" s="1"/>
  <c r="P42" i="130" s="1"/>
  <c r="Q42" i="130" s="1"/>
  <c r="G42" i="130"/>
  <c r="O41" i="130"/>
  <c r="I41" i="130"/>
  <c r="L41" i="130" s="1"/>
  <c r="P41" i="130" s="1"/>
  <c r="Q41" i="130" s="1"/>
  <c r="G41" i="130"/>
  <c r="O40" i="130"/>
  <c r="I40" i="130"/>
  <c r="L40" i="130" s="1"/>
  <c r="P40" i="130" s="1"/>
  <c r="Q40" i="130" s="1"/>
  <c r="G40" i="130"/>
  <c r="O39" i="130"/>
  <c r="I39" i="130"/>
  <c r="L39" i="130" s="1"/>
  <c r="P39" i="130" s="1"/>
  <c r="Q39" i="130" s="1"/>
  <c r="G39" i="130"/>
  <c r="O37" i="130"/>
  <c r="I37" i="130"/>
  <c r="L37" i="130" s="1"/>
  <c r="P37" i="130" s="1"/>
  <c r="Q37" i="130" s="1"/>
  <c r="G37" i="130"/>
  <c r="O36" i="130"/>
  <c r="I36" i="130"/>
  <c r="L36" i="130" s="1"/>
  <c r="P36" i="130" s="1"/>
  <c r="Q36" i="130" s="1"/>
  <c r="G36" i="130"/>
  <c r="O35" i="130"/>
  <c r="I35" i="130"/>
  <c r="L35" i="130" s="1"/>
  <c r="P35" i="130" s="1"/>
  <c r="Q35" i="130" s="1"/>
  <c r="G35" i="130"/>
  <c r="O34" i="130"/>
  <c r="I34" i="130"/>
  <c r="L34" i="130" s="1"/>
  <c r="P34" i="130" s="1"/>
  <c r="Q34" i="130" s="1"/>
  <c r="G34" i="130"/>
  <c r="O32" i="130"/>
  <c r="I32" i="130"/>
  <c r="L32" i="130" s="1"/>
  <c r="P32" i="130" s="1"/>
  <c r="Q32" i="130" s="1"/>
  <c r="G32" i="130"/>
  <c r="O31" i="130"/>
  <c r="I31" i="130"/>
  <c r="L31" i="130" s="1"/>
  <c r="P31" i="130" s="1"/>
  <c r="Q31" i="130" s="1"/>
  <c r="G31" i="130"/>
  <c r="O30" i="130"/>
  <c r="I30" i="130"/>
  <c r="L30" i="130" s="1"/>
  <c r="P30" i="130" s="1"/>
  <c r="Q30" i="130" s="1"/>
  <c r="G30" i="130"/>
  <c r="O29" i="130"/>
  <c r="I29" i="130"/>
  <c r="L29" i="130" s="1"/>
  <c r="P29" i="130" s="1"/>
  <c r="Q29" i="130" s="1"/>
  <c r="G29" i="130"/>
  <c r="O27" i="130"/>
  <c r="I27" i="130"/>
  <c r="L27" i="130" s="1"/>
  <c r="P27" i="130" s="1"/>
  <c r="Q27" i="130" s="1"/>
  <c r="G27" i="130"/>
  <c r="O26" i="130"/>
  <c r="I26" i="130"/>
  <c r="L26" i="130" s="1"/>
  <c r="P26" i="130" s="1"/>
  <c r="Q26" i="130" s="1"/>
  <c r="G26" i="130"/>
  <c r="O25" i="130"/>
  <c r="I25" i="130"/>
  <c r="L25" i="130" s="1"/>
  <c r="P25" i="130" s="1"/>
  <c r="Q25" i="130" s="1"/>
  <c r="G25" i="130"/>
  <c r="O24" i="130"/>
  <c r="I24" i="130"/>
  <c r="L24" i="130" s="1"/>
  <c r="P24" i="130" s="1"/>
  <c r="Q24" i="130" s="1"/>
  <c r="G24" i="130"/>
  <c r="O23" i="130"/>
  <c r="I23" i="130"/>
  <c r="L23" i="130" s="1"/>
  <c r="P23" i="130" s="1"/>
  <c r="Q23" i="130" s="1"/>
  <c r="G23" i="130"/>
  <c r="O22" i="130"/>
  <c r="I22" i="130"/>
  <c r="L22" i="130" s="1"/>
  <c r="P22" i="130" s="1"/>
  <c r="Q22" i="130" s="1"/>
  <c r="G22" i="130"/>
  <c r="O21" i="130"/>
  <c r="I21" i="130"/>
  <c r="L21" i="130" s="1"/>
  <c r="P21" i="130" s="1"/>
  <c r="Q21" i="130" s="1"/>
  <c r="G21" i="130"/>
  <c r="H26" i="129"/>
  <c r="H24" i="129"/>
  <c r="H25" i="129"/>
  <c r="H27" i="129"/>
  <c r="H28" i="129"/>
  <c r="G32" i="129"/>
  <c r="C3" i="129"/>
  <c r="B1" i="129"/>
  <c r="E35" i="129"/>
  <c r="H31" i="129"/>
  <c r="H30" i="129"/>
  <c r="H29" i="129"/>
  <c r="H23" i="129"/>
  <c r="E22" i="129"/>
  <c r="H20" i="129"/>
  <c r="G20" i="129"/>
  <c r="G21" i="129" s="1"/>
  <c r="E18" i="129"/>
  <c r="D26" i="128"/>
  <c r="D28" i="128" s="1"/>
  <c r="B1" i="128"/>
  <c r="D31" i="57"/>
  <c r="D33" i="57" s="1"/>
  <c r="D31" i="56"/>
  <c r="D33" i="56" s="1"/>
  <c r="C3" i="127"/>
  <c r="B1" i="127"/>
  <c r="D42" i="127"/>
  <c r="D44" i="127" s="1"/>
  <c r="D29" i="127"/>
  <c r="D32" i="127" s="1"/>
  <c r="G28" i="130" l="1"/>
  <c r="G38" i="130"/>
  <c r="F22" i="122"/>
  <c r="G43" i="130"/>
  <c r="E39" i="122"/>
  <c r="O43" i="130"/>
  <c r="G33" i="130"/>
  <c r="Q43" i="130"/>
  <c r="Q44" i="130" s="1"/>
  <c r="G40" i="129"/>
  <c r="G41" i="129" s="1"/>
  <c r="H32" i="129"/>
  <c r="H34" i="129" s="1"/>
  <c r="G34" i="129"/>
  <c r="G33" i="129"/>
  <c r="E40" i="122" l="1"/>
  <c r="E42" i="122" s="1"/>
  <c r="M39" i="122"/>
  <c r="M37" i="122"/>
  <c r="F43" i="122" l="1"/>
  <c r="C14" i="72" l="1"/>
  <c r="C13" i="72" s="1"/>
  <c r="F13" i="72" s="1"/>
  <c r="J13" i="72" s="1"/>
  <c r="J16" i="72" s="1"/>
  <c r="E64" i="122"/>
  <c r="L7" i="123"/>
  <c r="L18" i="14"/>
  <c r="O18" i="14" s="1"/>
  <c r="L19" i="14"/>
  <c r="L20" i="14"/>
  <c r="O20" i="14" s="1"/>
  <c r="L21" i="14"/>
  <c r="O21" i="14" s="1"/>
  <c r="L22" i="14"/>
  <c r="O22" i="14" s="1"/>
  <c r="L17" i="14"/>
  <c r="O17" i="14" s="1"/>
  <c r="C10" i="121"/>
  <c r="I10" i="121" s="1"/>
  <c r="C8" i="121"/>
  <c r="I8" i="121" s="1"/>
  <c r="C2" i="19"/>
  <c r="G97" i="19"/>
  <c r="B16" i="126"/>
  <c r="B20" i="126" s="1"/>
  <c r="C5" i="126"/>
  <c r="S59" i="126"/>
  <c r="Q59" i="126"/>
  <c r="C2" i="126"/>
  <c r="A2" i="39"/>
  <c r="A3" i="123" s="1"/>
  <c r="C3" i="123"/>
  <c r="C3" i="122"/>
  <c r="B1" i="122"/>
  <c r="G16" i="122"/>
  <c r="H17" i="122"/>
  <c r="E60" i="122" s="1"/>
  <c r="F60" i="122" s="1"/>
  <c r="E58" i="122"/>
  <c r="F58" i="122" s="1"/>
  <c r="E59" i="122"/>
  <c r="F59" i="122" s="1"/>
  <c r="C3" i="118"/>
  <c r="B1" i="118"/>
  <c r="C3" i="117"/>
  <c r="B1" i="117"/>
  <c r="O10" i="50"/>
  <c r="O11" i="50"/>
  <c r="O12" i="50"/>
  <c r="O13" i="50"/>
  <c r="O14" i="50"/>
  <c r="O15" i="50"/>
  <c r="O16" i="50"/>
  <c r="O17" i="50"/>
  <c r="B1" i="121"/>
  <c r="C3" i="121"/>
  <c r="B1" i="120"/>
  <c r="C3" i="120"/>
  <c r="O7" i="50"/>
  <c r="C23" i="118"/>
  <c r="C29" i="118" s="1"/>
  <c r="C30" i="118" s="1"/>
  <c r="C23" i="117"/>
  <c r="C29" i="117" s="1"/>
  <c r="C30" i="117" s="1"/>
  <c r="B1" i="115"/>
  <c r="C3" i="115"/>
  <c r="D40" i="115" s="1"/>
  <c r="E40" i="115"/>
  <c r="F40" i="115"/>
  <c r="B1" i="114"/>
  <c r="C3" i="114"/>
  <c r="D40" i="114" s="1"/>
  <c r="E40" i="114"/>
  <c r="F40" i="114"/>
  <c r="H4" i="104"/>
  <c r="A2" i="104"/>
  <c r="H5" i="105"/>
  <c r="F3" i="105"/>
  <c r="O3" i="105"/>
  <c r="A2" i="106"/>
  <c r="H4" i="106"/>
  <c r="H4" i="107"/>
  <c r="A2" i="107"/>
  <c r="A2" i="108"/>
  <c r="H4" i="108"/>
  <c r="A2" i="109"/>
  <c r="H4" i="109"/>
  <c r="D3" i="92"/>
  <c r="B1" i="92"/>
  <c r="B1" i="112"/>
  <c r="I3" i="54"/>
  <c r="C3" i="113"/>
  <c r="B1" i="113"/>
  <c r="F23" i="113"/>
  <c r="F27" i="113" s="1"/>
  <c r="C5" i="19"/>
  <c r="B1" i="54"/>
  <c r="C3" i="112"/>
  <c r="H12" i="92"/>
  <c r="H13" i="92"/>
  <c r="H14" i="92"/>
  <c r="H15" i="92"/>
  <c r="H16" i="92"/>
  <c r="H17" i="92"/>
  <c r="H18" i="92"/>
  <c r="H19" i="92"/>
  <c r="H20" i="92"/>
  <c r="H21" i="92"/>
  <c r="H22" i="92"/>
  <c r="H23" i="92"/>
  <c r="H24" i="92"/>
  <c r="H25" i="92"/>
  <c r="H26" i="92"/>
  <c r="H27" i="92"/>
  <c r="H28" i="92"/>
  <c r="H29" i="92"/>
  <c r="H30" i="92"/>
  <c r="H31" i="92"/>
  <c r="H32" i="92"/>
  <c r="H33" i="92"/>
  <c r="G12" i="92"/>
  <c r="G13" i="92"/>
  <c r="G14" i="92"/>
  <c r="G15" i="92"/>
  <c r="G16" i="92"/>
  <c r="G17" i="92"/>
  <c r="G18" i="92"/>
  <c r="G19" i="92"/>
  <c r="G20" i="92"/>
  <c r="G21" i="92"/>
  <c r="G22" i="92"/>
  <c r="G23" i="92"/>
  <c r="G24" i="92"/>
  <c r="G25" i="92"/>
  <c r="G26" i="92"/>
  <c r="G27" i="92"/>
  <c r="G28" i="92"/>
  <c r="G29" i="92"/>
  <c r="G30" i="92"/>
  <c r="G31" i="92"/>
  <c r="G32" i="92"/>
  <c r="G33" i="92"/>
  <c r="J12" i="92"/>
  <c r="J13" i="92"/>
  <c r="J14" i="92"/>
  <c r="J15" i="92"/>
  <c r="J16" i="92"/>
  <c r="J17" i="92"/>
  <c r="J18" i="92"/>
  <c r="J19" i="92"/>
  <c r="J20" i="92"/>
  <c r="J21" i="92"/>
  <c r="J22" i="92"/>
  <c r="J23" i="92"/>
  <c r="J24" i="92"/>
  <c r="J25" i="92"/>
  <c r="J26" i="92"/>
  <c r="J27" i="92"/>
  <c r="J28" i="92"/>
  <c r="J29" i="92"/>
  <c r="J30" i="92"/>
  <c r="J31" i="92"/>
  <c r="J32" i="92"/>
  <c r="J33" i="92"/>
  <c r="I12" i="92"/>
  <c r="I13" i="92"/>
  <c r="I14" i="92"/>
  <c r="I15" i="92"/>
  <c r="I17" i="92"/>
  <c r="I18" i="92"/>
  <c r="I19" i="92"/>
  <c r="I20" i="92"/>
  <c r="I21" i="92"/>
  <c r="I22" i="92"/>
  <c r="I23" i="92"/>
  <c r="I24" i="92"/>
  <c r="I25" i="92"/>
  <c r="I26" i="92"/>
  <c r="I27" i="92"/>
  <c r="I28" i="92"/>
  <c r="I29" i="92"/>
  <c r="I30" i="92"/>
  <c r="I31" i="92"/>
  <c r="I32" i="92"/>
  <c r="I33" i="92"/>
  <c r="F35" i="92"/>
  <c r="D3" i="51"/>
  <c r="G12" i="51"/>
  <c r="G13" i="51"/>
  <c r="G14" i="51"/>
  <c r="G15" i="51"/>
  <c r="G16" i="51"/>
  <c r="G17" i="51"/>
  <c r="G18" i="51"/>
  <c r="G19" i="51"/>
  <c r="G20" i="51"/>
  <c r="G21" i="51"/>
  <c r="G22" i="51"/>
  <c r="G23" i="51"/>
  <c r="G24" i="51"/>
  <c r="G25" i="51"/>
  <c r="G26" i="51"/>
  <c r="G27" i="51"/>
  <c r="G28" i="51"/>
  <c r="G29" i="51"/>
  <c r="H12" i="51"/>
  <c r="H13" i="51"/>
  <c r="H14" i="51"/>
  <c r="H15" i="51"/>
  <c r="H16" i="51"/>
  <c r="H17" i="51"/>
  <c r="H18" i="51"/>
  <c r="H19" i="51"/>
  <c r="H20" i="51"/>
  <c r="H21" i="51"/>
  <c r="H22" i="51"/>
  <c r="H23" i="51"/>
  <c r="H24" i="51"/>
  <c r="H25" i="51"/>
  <c r="H26" i="51"/>
  <c r="H27" i="51"/>
  <c r="H28" i="51"/>
  <c r="H29" i="51"/>
  <c r="I12" i="51"/>
  <c r="I13" i="51"/>
  <c r="I14" i="51"/>
  <c r="I15" i="51"/>
  <c r="I16" i="51"/>
  <c r="I17" i="51"/>
  <c r="I18" i="51"/>
  <c r="I19" i="51"/>
  <c r="I20" i="51"/>
  <c r="I21" i="51"/>
  <c r="I22" i="51"/>
  <c r="I23" i="51"/>
  <c r="I24" i="51"/>
  <c r="I25" i="51"/>
  <c r="I26" i="51"/>
  <c r="I27" i="51"/>
  <c r="I28" i="51"/>
  <c r="I29" i="51"/>
  <c r="J12" i="51"/>
  <c r="J13" i="51"/>
  <c r="J14" i="51"/>
  <c r="J15" i="51"/>
  <c r="J16" i="51"/>
  <c r="J17" i="51"/>
  <c r="J18" i="51"/>
  <c r="J19" i="51"/>
  <c r="J20" i="51"/>
  <c r="J21" i="51"/>
  <c r="J22" i="51"/>
  <c r="J23" i="51"/>
  <c r="J24" i="51"/>
  <c r="J25" i="51"/>
  <c r="J26" i="51"/>
  <c r="J27" i="51"/>
  <c r="J28" i="51"/>
  <c r="J29" i="51"/>
  <c r="B1" i="51"/>
  <c r="D20" i="50"/>
  <c r="E20" i="50"/>
  <c r="E21" i="50" s="1"/>
  <c r="F20" i="50"/>
  <c r="G20" i="50"/>
  <c r="H20" i="50"/>
  <c r="I20" i="50"/>
  <c r="J20" i="50"/>
  <c r="K20" i="50"/>
  <c r="L20" i="50"/>
  <c r="L21" i="50" s="1"/>
  <c r="M20" i="50"/>
  <c r="M21" i="50" s="1"/>
  <c r="N20" i="50"/>
  <c r="N21" i="50" s="1"/>
  <c r="C20" i="50"/>
  <c r="C21" i="50" s="1"/>
  <c r="C3" i="69"/>
  <c r="A13" i="69" s="1"/>
  <c r="A14" i="69" s="1"/>
  <c r="A15" i="69" s="1"/>
  <c r="A16" i="69" s="1"/>
  <c r="A17" i="69" s="1"/>
  <c r="A18" i="69" s="1"/>
  <c r="A19" i="69" s="1"/>
  <c r="A20" i="69" s="1"/>
  <c r="A21" i="69" s="1"/>
  <c r="A22" i="69" s="1"/>
  <c r="A23" i="69" s="1"/>
  <c r="A24" i="69" s="1"/>
  <c r="C3" i="110"/>
  <c r="B1" i="110"/>
  <c r="E15" i="110"/>
  <c r="E17" i="110"/>
  <c r="E19" i="110"/>
  <c r="E21" i="110"/>
  <c r="E23" i="110"/>
  <c r="E25" i="110"/>
  <c r="E27" i="110"/>
  <c r="G10" i="24"/>
  <c r="G11" i="24"/>
  <c r="G13" i="24"/>
  <c r="G14" i="24"/>
  <c r="G35" i="63"/>
  <c r="E35" i="63"/>
  <c r="C41" i="77"/>
  <c r="D41" i="77"/>
  <c r="E41" i="77"/>
  <c r="F41" i="77"/>
  <c r="C41" i="76"/>
  <c r="D41" i="76"/>
  <c r="E41" i="76"/>
  <c r="F41" i="76"/>
  <c r="C2" i="107"/>
  <c r="C2" i="108" s="1"/>
  <c r="C2" i="106"/>
  <c r="C2" i="109"/>
  <c r="C2" i="104"/>
  <c r="C3" i="103"/>
  <c r="C3" i="102"/>
  <c r="B1" i="102"/>
  <c r="G9" i="102"/>
  <c r="B1" i="103"/>
  <c r="C9" i="103"/>
  <c r="C10" i="103"/>
  <c r="C11" i="103"/>
  <c r="C12" i="103"/>
  <c r="C13" i="103"/>
  <c r="C14" i="103"/>
  <c r="C15" i="103"/>
  <c r="C20" i="103"/>
  <c r="C21" i="103"/>
  <c r="C22" i="103"/>
  <c r="C23" i="103"/>
  <c r="C24" i="103"/>
  <c r="C25" i="103"/>
  <c r="C26" i="103"/>
  <c r="C27" i="103"/>
  <c r="B1" i="99"/>
  <c r="C3" i="99"/>
  <c r="D40" i="99" s="1"/>
  <c r="E40" i="99"/>
  <c r="F40" i="99"/>
  <c r="E19" i="93"/>
  <c r="G24" i="71"/>
  <c r="E29" i="71" s="1"/>
  <c r="G17" i="71"/>
  <c r="D18" i="98"/>
  <c r="F18" i="98" s="1"/>
  <c r="D23" i="98"/>
  <c r="F23" i="98" s="1"/>
  <c r="H4" i="98"/>
  <c r="B2" i="98"/>
  <c r="A2" i="98"/>
  <c r="C3" i="67"/>
  <c r="E12" i="67" s="1"/>
  <c r="G12" i="67" s="1"/>
  <c r="C3" i="8"/>
  <c r="D40" i="8" s="1"/>
  <c r="C3" i="63"/>
  <c r="E10" i="63" s="1"/>
  <c r="G10" i="63" s="1"/>
  <c r="A44" i="71"/>
  <c r="D17" i="93"/>
  <c r="E12" i="93" s="1"/>
  <c r="E35" i="93"/>
  <c r="C3" i="70"/>
  <c r="D3" i="93" s="1"/>
  <c r="B1" i="70"/>
  <c r="B1" i="93" s="1"/>
  <c r="E25" i="93"/>
  <c r="F27" i="73"/>
  <c r="F28" i="73"/>
  <c r="F29" i="73"/>
  <c r="F30" i="73"/>
  <c r="F31" i="73"/>
  <c r="F26" i="73"/>
  <c r="G26" i="73"/>
  <c r="F14" i="73"/>
  <c r="F15" i="73"/>
  <c r="F16" i="73"/>
  <c r="F17" i="73"/>
  <c r="F18" i="73"/>
  <c r="F13" i="73"/>
  <c r="G13" i="73" s="1"/>
  <c r="G8" i="49"/>
  <c r="G9" i="49"/>
  <c r="G10" i="49"/>
  <c r="G11" i="49"/>
  <c r="G12" i="49"/>
  <c r="G13" i="49"/>
  <c r="G14" i="49"/>
  <c r="G15" i="49"/>
  <c r="G16" i="49"/>
  <c r="G17" i="49"/>
  <c r="G18" i="49"/>
  <c r="G19" i="49"/>
  <c r="G20" i="49"/>
  <c r="G21" i="49"/>
  <c r="F25" i="49"/>
  <c r="E31" i="49" s="1"/>
  <c r="F29" i="49"/>
  <c r="E32" i="49" s="1"/>
  <c r="C3" i="90"/>
  <c r="F27" i="90"/>
  <c r="G27" i="90" s="1"/>
  <c r="F28" i="90"/>
  <c r="G28" i="90" s="1"/>
  <c r="F29" i="90"/>
  <c r="G29" i="90" s="1"/>
  <c r="F30" i="90"/>
  <c r="G30" i="90" s="1"/>
  <c r="F31" i="90"/>
  <c r="G31" i="90" s="1"/>
  <c r="E32" i="90"/>
  <c r="F8" i="90"/>
  <c r="G8" i="90" s="1"/>
  <c r="F9" i="90"/>
  <c r="G9" i="90" s="1"/>
  <c r="F10" i="90"/>
  <c r="G10" i="90" s="1"/>
  <c r="F11" i="90"/>
  <c r="F12" i="90"/>
  <c r="G12" i="90" s="1"/>
  <c r="F13" i="90"/>
  <c r="G13" i="90" s="1"/>
  <c r="F14" i="90"/>
  <c r="G14" i="90" s="1"/>
  <c r="F15" i="90"/>
  <c r="G15" i="90" s="1"/>
  <c r="F16" i="90"/>
  <c r="G16" i="90" s="1"/>
  <c r="F17" i="90"/>
  <c r="G17" i="90" s="1"/>
  <c r="F18" i="90"/>
  <c r="G18" i="90" s="1"/>
  <c r="G19" i="90"/>
  <c r="F20" i="90"/>
  <c r="G20" i="90" s="1"/>
  <c r="F21" i="90"/>
  <c r="G21" i="90" s="1"/>
  <c r="G22" i="90"/>
  <c r="E23" i="90"/>
  <c r="B1" i="90"/>
  <c r="H9" i="48"/>
  <c r="H10" i="48"/>
  <c r="I10" i="48" s="1"/>
  <c r="P10" i="48" s="1"/>
  <c r="H11" i="48"/>
  <c r="I11" i="48" s="1"/>
  <c r="P11" i="48" s="1"/>
  <c r="H12" i="48"/>
  <c r="I12" i="48" s="1"/>
  <c r="P12" i="48" s="1"/>
  <c r="H13" i="48"/>
  <c r="I13" i="48" s="1"/>
  <c r="P13" i="48" s="1"/>
  <c r="H14" i="48"/>
  <c r="I14" i="48" s="1"/>
  <c r="P14" i="48" s="1"/>
  <c r="H15" i="48"/>
  <c r="I15" i="48" s="1"/>
  <c r="P15" i="48" s="1"/>
  <c r="H16" i="48"/>
  <c r="I16" i="48" s="1"/>
  <c r="P16" i="48" s="1"/>
  <c r="H17" i="48"/>
  <c r="I17" i="48" s="1"/>
  <c r="P17" i="48" s="1"/>
  <c r="H18" i="48"/>
  <c r="I18" i="48" s="1"/>
  <c r="P18" i="48" s="1"/>
  <c r="H19" i="48"/>
  <c r="I19" i="48" s="1"/>
  <c r="P19" i="48" s="1"/>
  <c r="H20" i="48"/>
  <c r="I20" i="48" s="1"/>
  <c r="P20" i="48" s="1"/>
  <c r="H21" i="48"/>
  <c r="I21" i="48" s="1"/>
  <c r="P21" i="48" s="1"/>
  <c r="H22" i="48"/>
  <c r="I22" i="48" s="1"/>
  <c r="P22" i="48" s="1"/>
  <c r="H23" i="48"/>
  <c r="I23" i="48" s="1"/>
  <c r="P23" i="48" s="1"/>
  <c r="H24" i="48"/>
  <c r="I24" i="48" s="1"/>
  <c r="P24" i="48" s="1"/>
  <c r="H25" i="48"/>
  <c r="I25" i="48" s="1"/>
  <c r="P25" i="48" s="1"/>
  <c r="H26" i="48"/>
  <c r="I26" i="48" s="1"/>
  <c r="P26" i="48" s="1"/>
  <c r="H27" i="48"/>
  <c r="I27" i="48" s="1"/>
  <c r="P27" i="48" s="1"/>
  <c r="H28" i="48"/>
  <c r="I28" i="48" s="1"/>
  <c r="P28" i="48" s="1"/>
  <c r="H29" i="48"/>
  <c r="I29" i="48" s="1"/>
  <c r="P29" i="48" s="1"/>
  <c r="H30" i="48"/>
  <c r="I30" i="48" s="1"/>
  <c r="P30" i="48" s="1"/>
  <c r="H31" i="48"/>
  <c r="I31" i="48" s="1"/>
  <c r="P31" i="48" s="1"/>
  <c r="H32" i="48"/>
  <c r="I32" i="48" s="1"/>
  <c r="P32" i="48" s="1"/>
  <c r="H33" i="48"/>
  <c r="I33" i="48" s="1"/>
  <c r="P33" i="48" s="1"/>
  <c r="H34" i="48"/>
  <c r="I34" i="48" s="1"/>
  <c r="P34" i="48" s="1"/>
  <c r="H35" i="48"/>
  <c r="I35" i="48" s="1"/>
  <c r="P35" i="48" s="1"/>
  <c r="H36" i="48"/>
  <c r="I36" i="48" s="1"/>
  <c r="P36" i="48" s="1"/>
  <c r="H37" i="48"/>
  <c r="I37" i="48" s="1"/>
  <c r="P37" i="48" s="1"/>
  <c r="H38" i="48"/>
  <c r="I38" i="48" s="1"/>
  <c r="P38" i="48" s="1"/>
  <c r="H39" i="48"/>
  <c r="I39" i="48" s="1"/>
  <c r="P39" i="48" s="1"/>
  <c r="M9" i="48"/>
  <c r="M10" i="48"/>
  <c r="M11" i="48"/>
  <c r="M12" i="48"/>
  <c r="M13" i="48"/>
  <c r="M14" i="48"/>
  <c r="M15" i="48"/>
  <c r="M16" i="48"/>
  <c r="M17" i="48"/>
  <c r="M18" i="48"/>
  <c r="M19" i="48"/>
  <c r="M20" i="48"/>
  <c r="M21" i="48"/>
  <c r="M22" i="48"/>
  <c r="M23" i="48"/>
  <c r="M24" i="48"/>
  <c r="M25" i="48"/>
  <c r="M26" i="48"/>
  <c r="M27" i="48"/>
  <c r="M28" i="48"/>
  <c r="M29" i="48"/>
  <c r="M30" i="48"/>
  <c r="M31" i="48"/>
  <c r="M32" i="48"/>
  <c r="M33" i="48"/>
  <c r="M34" i="48"/>
  <c r="M35" i="48"/>
  <c r="M36" i="48"/>
  <c r="M37" i="48"/>
  <c r="M38" i="48"/>
  <c r="M39" i="48"/>
  <c r="G40" i="48"/>
  <c r="F40" i="48"/>
  <c r="E40" i="48"/>
  <c r="D40" i="48"/>
  <c r="Q39" i="48"/>
  <c r="Q33" i="48"/>
  <c r="Q32" i="48"/>
  <c r="Q31" i="48"/>
  <c r="M35" i="14"/>
  <c r="G29" i="14"/>
  <c r="H29" i="14"/>
  <c r="G30" i="14"/>
  <c r="H30" i="14"/>
  <c r="G31" i="14"/>
  <c r="H31" i="14"/>
  <c r="G32" i="14"/>
  <c r="H32" i="14"/>
  <c r="G33" i="14"/>
  <c r="H33" i="14"/>
  <c r="G34" i="14"/>
  <c r="H34" i="14"/>
  <c r="K35" i="14"/>
  <c r="J35" i="14"/>
  <c r="I35" i="14"/>
  <c r="O34" i="14"/>
  <c r="N34" i="14"/>
  <c r="E34" i="14"/>
  <c r="O33" i="14"/>
  <c r="N33" i="14"/>
  <c r="E33" i="14"/>
  <c r="O32" i="14"/>
  <c r="N32" i="14"/>
  <c r="E32" i="14"/>
  <c r="O31" i="14"/>
  <c r="N31" i="14"/>
  <c r="E31" i="14"/>
  <c r="O30" i="14"/>
  <c r="N30" i="14"/>
  <c r="E30" i="14"/>
  <c r="O29" i="14"/>
  <c r="N29" i="14"/>
  <c r="E29" i="14"/>
  <c r="O19" i="14"/>
  <c r="N23" i="14"/>
  <c r="M23" i="14"/>
  <c r="K23" i="14"/>
  <c r="J23" i="14"/>
  <c r="I23" i="14"/>
  <c r="D14" i="73"/>
  <c r="D27" i="73"/>
  <c r="F44" i="83"/>
  <c r="F42" i="83"/>
  <c r="F40" i="83"/>
  <c r="F38" i="83"/>
  <c r="F36" i="83"/>
  <c r="F23" i="83"/>
  <c r="F21" i="83"/>
  <c r="F19" i="83"/>
  <c r="F17" i="83"/>
  <c r="F41" i="56"/>
  <c r="F41" i="57"/>
  <c r="F39" i="57"/>
  <c r="G4" i="89"/>
  <c r="B2" i="89"/>
  <c r="A2" i="89"/>
  <c r="C4" i="50"/>
  <c r="C5" i="50" s="1"/>
  <c r="D5" i="50" s="1"/>
  <c r="E5" i="50" s="1"/>
  <c r="F5" i="50" s="1"/>
  <c r="G5" i="50" s="1"/>
  <c r="H5" i="50" s="1"/>
  <c r="I5" i="50" s="1"/>
  <c r="J5" i="50" s="1"/>
  <c r="K5" i="50" s="1"/>
  <c r="L5" i="50" s="1"/>
  <c r="M5" i="50" s="1"/>
  <c r="N5" i="50" s="1"/>
  <c r="H4" i="88"/>
  <c r="C2" i="88"/>
  <c r="A2" i="88"/>
  <c r="H4" i="86"/>
  <c r="C2" i="86"/>
  <c r="A2" i="86"/>
  <c r="H4" i="85"/>
  <c r="C2" i="85"/>
  <c r="A2" i="85"/>
  <c r="H5" i="84"/>
  <c r="O3" i="84"/>
  <c r="F3" i="84"/>
  <c r="F11" i="84"/>
  <c r="F12" i="84"/>
  <c r="F14" i="84"/>
  <c r="C3" i="78"/>
  <c r="E6" i="78" s="1"/>
  <c r="C3" i="74"/>
  <c r="C3" i="77"/>
  <c r="C3" i="76"/>
  <c r="H4" i="44"/>
  <c r="C3" i="73"/>
  <c r="C3" i="53"/>
  <c r="C3" i="71"/>
  <c r="H4" i="43"/>
  <c r="C3" i="72"/>
  <c r="C3" i="52"/>
  <c r="H4" i="42"/>
  <c r="C3" i="49"/>
  <c r="C3" i="24"/>
  <c r="H4" i="41"/>
  <c r="D3" i="68"/>
  <c r="H4" i="40"/>
  <c r="H4" i="39"/>
  <c r="D3" i="48"/>
  <c r="C3" i="57"/>
  <c r="H4" i="38"/>
  <c r="H4" i="37"/>
  <c r="C3" i="62"/>
  <c r="E10" i="62" s="1"/>
  <c r="G10" i="62" s="1"/>
  <c r="C3" i="46"/>
  <c r="C3" i="56"/>
  <c r="H4" i="36"/>
  <c r="F3" i="14"/>
  <c r="H4" i="35"/>
  <c r="C3" i="18"/>
  <c r="C3" i="17"/>
  <c r="C3" i="6"/>
  <c r="C3" i="5"/>
  <c r="M1" i="7"/>
  <c r="M1" i="4"/>
  <c r="M1" i="22"/>
  <c r="K1" i="21"/>
  <c r="K1" i="20"/>
  <c r="K1" i="3"/>
  <c r="H4" i="34"/>
  <c r="C5" i="45"/>
  <c r="C3" i="75"/>
  <c r="C3" i="11"/>
  <c r="B3" i="10"/>
  <c r="C3" i="2"/>
  <c r="A2" i="83"/>
  <c r="H4" i="83"/>
  <c r="B2" i="82"/>
  <c r="A2" i="82"/>
  <c r="G4" i="82"/>
  <c r="B2" i="81"/>
  <c r="A2" i="81"/>
  <c r="B2" i="83"/>
  <c r="B48" i="69"/>
  <c r="C48" i="69"/>
  <c r="D48" i="69"/>
  <c r="E48" i="69"/>
  <c r="B1" i="78"/>
  <c r="D14" i="75"/>
  <c r="D17" i="75"/>
  <c r="B1" i="73"/>
  <c r="H16" i="72"/>
  <c r="H24" i="72" s="1"/>
  <c r="H28" i="72" s="1"/>
  <c r="B1" i="77"/>
  <c r="B1" i="76"/>
  <c r="E11" i="75"/>
  <c r="B1" i="75"/>
  <c r="B1" i="72"/>
  <c r="B1" i="74"/>
  <c r="B1" i="71"/>
  <c r="B1" i="69"/>
  <c r="B26" i="69"/>
  <c r="C26" i="69"/>
  <c r="D26" i="69"/>
  <c r="E26" i="69"/>
  <c r="C14" i="70"/>
  <c r="E14" i="70"/>
  <c r="E23" i="70"/>
  <c r="C23" i="70"/>
  <c r="H12" i="68"/>
  <c r="H14" i="68"/>
  <c r="H16" i="68"/>
  <c r="E28" i="68"/>
  <c r="F18" i="68"/>
  <c r="F20" i="68" s="1"/>
  <c r="E18" i="68"/>
  <c r="E20" i="68" s="1"/>
  <c r="B1" i="68"/>
  <c r="B1" i="67"/>
  <c r="B1" i="63"/>
  <c r="B1" i="62"/>
  <c r="B2" i="34"/>
  <c r="A2" i="34"/>
  <c r="C1" i="3"/>
  <c r="C1" i="20"/>
  <c r="C1" i="21"/>
  <c r="E1" i="22"/>
  <c r="D1" i="4"/>
  <c r="D1" i="7"/>
  <c r="AJ1" i="7"/>
  <c r="B1" i="5"/>
  <c r="D11" i="5"/>
  <c r="D13" i="5" s="1"/>
  <c r="F16" i="5" s="1"/>
  <c r="E11" i="5"/>
  <c r="E13" i="5" s="1"/>
  <c r="F11" i="5"/>
  <c r="F13" i="5" s="1"/>
  <c r="G11" i="5"/>
  <c r="G13" i="5" s="1"/>
  <c r="B1" i="6"/>
  <c r="E9" i="6"/>
  <c r="F9" i="6"/>
  <c r="G9" i="6"/>
  <c r="D9" i="6"/>
  <c r="G10" i="6"/>
  <c r="F10" i="6"/>
  <c r="E10" i="6"/>
  <c r="D10" i="6"/>
  <c r="D11" i="6" s="1"/>
  <c r="D13" i="6" s="1"/>
  <c r="F16" i="6" s="1"/>
  <c r="B1" i="17"/>
  <c r="G10" i="17"/>
  <c r="G12" i="17" s="1"/>
  <c r="F10" i="17"/>
  <c r="F12" i="17" s="1"/>
  <c r="D12" i="17"/>
  <c r="E12" i="17"/>
  <c r="B1" i="18"/>
  <c r="D10" i="18"/>
  <c r="E12" i="18"/>
  <c r="G12" i="18"/>
  <c r="F12" i="18"/>
  <c r="B2" i="35"/>
  <c r="A2" i="35"/>
  <c r="B1" i="8"/>
  <c r="F40" i="8"/>
  <c r="E40" i="8"/>
  <c r="E1" i="14"/>
  <c r="B2" i="36"/>
  <c r="A2" i="36"/>
  <c r="E31" i="56"/>
  <c r="G47" i="56" s="1"/>
  <c r="G49" i="56" s="1"/>
  <c r="F39" i="56"/>
  <c r="F43" i="56" s="1"/>
  <c r="G31" i="56"/>
  <c r="B1" i="56"/>
  <c r="G9" i="46"/>
  <c r="G10" i="46"/>
  <c r="G11" i="46"/>
  <c r="G12" i="46"/>
  <c r="G13" i="46"/>
  <c r="G14" i="46"/>
  <c r="G15" i="46"/>
  <c r="G16" i="46"/>
  <c r="G17" i="46"/>
  <c r="G18" i="46"/>
  <c r="G19" i="46"/>
  <c r="G20" i="46"/>
  <c r="G21" i="46"/>
  <c r="G22" i="46"/>
  <c r="G23" i="46"/>
  <c r="B1" i="46"/>
  <c r="G28" i="46"/>
  <c r="G29" i="46"/>
  <c r="G30" i="46"/>
  <c r="G31" i="46"/>
  <c r="G32" i="46"/>
  <c r="F33" i="46"/>
  <c r="E33" i="46"/>
  <c r="F24" i="46"/>
  <c r="E24" i="46"/>
  <c r="B2" i="37"/>
  <c r="A2" i="37"/>
  <c r="B2" i="38"/>
  <c r="A2" i="38"/>
  <c r="G31" i="57"/>
  <c r="E31" i="57"/>
  <c r="G47" i="57" s="1"/>
  <c r="G49" i="57" s="1"/>
  <c r="B1" i="57"/>
  <c r="B1" i="48"/>
  <c r="B2" i="39"/>
  <c r="B2" i="40"/>
  <c r="A2" i="40"/>
  <c r="G9" i="12"/>
  <c r="A1" i="12"/>
  <c r="C2" i="10"/>
  <c r="AA1" i="10"/>
  <c r="E2" i="2"/>
  <c r="C2" i="11"/>
  <c r="C2" i="45"/>
  <c r="X1" i="45"/>
  <c r="B2" i="41"/>
  <c r="A2" i="41"/>
  <c r="B1" i="24"/>
  <c r="G17" i="24"/>
  <c r="B1" i="49"/>
  <c r="B2" i="42"/>
  <c r="A2" i="42"/>
  <c r="C1" i="50"/>
  <c r="D21" i="50"/>
  <c r="D23" i="50"/>
  <c r="D27" i="50"/>
  <c r="D29" i="50"/>
  <c r="C23" i="50"/>
  <c r="C27" i="50"/>
  <c r="C29" i="50"/>
  <c r="C51" i="50"/>
  <c r="E23" i="50"/>
  <c r="E27" i="50"/>
  <c r="E29" i="50"/>
  <c r="F21" i="50"/>
  <c r="F23" i="50"/>
  <c r="F27" i="50"/>
  <c r="F29" i="50"/>
  <c r="G23" i="50"/>
  <c r="G27" i="50"/>
  <c r="G29" i="50"/>
  <c r="H21" i="50"/>
  <c r="H23" i="50"/>
  <c r="H27" i="50"/>
  <c r="H29" i="50"/>
  <c r="I21" i="50"/>
  <c r="I23" i="50"/>
  <c r="I27" i="50"/>
  <c r="I29" i="50"/>
  <c r="J21" i="50"/>
  <c r="J23" i="50"/>
  <c r="J27" i="50"/>
  <c r="J29" i="50"/>
  <c r="K21" i="50"/>
  <c r="K23" i="50"/>
  <c r="K27" i="50"/>
  <c r="K29" i="50"/>
  <c r="L23" i="50"/>
  <c r="L27" i="50"/>
  <c r="L29" i="50"/>
  <c r="M23" i="50"/>
  <c r="M27" i="50"/>
  <c r="M29" i="50"/>
  <c r="N23" i="50"/>
  <c r="N27" i="50"/>
  <c r="N29" i="50"/>
  <c r="O9" i="50"/>
  <c r="O31" i="50"/>
  <c r="O22" i="50"/>
  <c r="O26" i="50"/>
  <c r="O28" i="50"/>
  <c r="O34" i="50"/>
  <c r="O32" i="50"/>
  <c r="O35" i="50"/>
  <c r="O37" i="50"/>
  <c r="O40" i="50"/>
  <c r="O41" i="50"/>
  <c r="O43" i="50"/>
  <c r="O45" i="50"/>
  <c r="G44" i="51" s="1"/>
  <c r="F44" i="51" s="1"/>
  <c r="O47" i="50"/>
  <c r="O54" i="50"/>
  <c r="O55" i="50"/>
  <c r="O59" i="50"/>
  <c r="O8" i="50"/>
  <c r="B1" i="52"/>
  <c r="I23" i="52"/>
  <c r="I26" i="52" s="1"/>
  <c r="I36" i="52" s="1"/>
  <c r="B2" i="43"/>
  <c r="A2" i="43"/>
  <c r="B1" i="53"/>
  <c r="E38" i="53"/>
  <c r="F38" i="53"/>
  <c r="G38" i="53"/>
  <c r="H10" i="53"/>
  <c r="H11" i="53"/>
  <c r="H31" i="53"/>
  <c r="H32" i="53"/>
  <c r="H33" i="53"/>
  <c r="H34" i="53"/>
  <c r="H35" i="53"/>
  <c r="H36" i="53"/>
  <c r="H37" i="53"/>
  <c r="B2" i="44"/>
  <c r="A2" i="44"/>
  <c r="A35" i="69"/>
  <c r="A36" i="69" s="1"/>
  <c r="A37" i="69" s="1"/>
  <c r="A38" i="69" s="1"/>
  <c r="A39" i="69" s="1"/>
  <c r="A40" i="69" s="1"/>
  <c r="A41" i="69" s="1"/>
  <c r="A42" i="69" s="1"/>
  <c r="A43" i="69" s="1"/>
  <c r="A44" i="69" s="1"/>
  <c r="A45" i="69" s="1"/>
  <c r="A46" i="69" s="1"/>
  <c r="O17" i="48"/>
  <c r="N37" i="48"/>
  <c r="F11" i="6" l="1"/>
  <c r="F13" i="6" s="1"/>
  <c r="E26" i="70"/>
  <c r="C16" i="103"/>
  <c r="N25" i="48"/>
  <c r="N17" i="48"/>
  <c r="O37" i="48"/>
  <c r="N31" i="48"/>
  <c r="N15" i="48"/>
  <c r="O32" i="48"/>
  <c r="N13" i="48"/>
  <c r="N34" i="48"/>
  <c r="N10" i="48"/>
  <c r="O20" i="48"/>
  <c r="G27" i="73"/>
  <c r="O20" i="50"/>
  <c r="C9" i="70"/>
  <c r="E9" i="70" s="1"/>
  <c r="N39" i="48"/>
  <c r="N38" i="48"/>
  <c r="O16" i="48"/>
  <c r="G38" i="51"/>
  <c r="N36" i="48"/>
  <c r="E31" i="71"/>
  <c r="E43" i="76"/>
  <c r="J38" i="51"/>
  <c r="I38" i="51"/>
  <c r="I41" i="51" s="1"/>
  <c r="G21" i="50"/>
  <c r="G39" i="50" s="1"/>
  <c r="N19" i="48"/>
  <c r="O26" i="48"/>
  <c r="E41" i="93"/>
  <c r="H38" i="51"/>
  <c r="F64" i="122"/>
  <c r="E66" i="122"/>
  <c r="F66" i="122" s="1"/>
  <c r="L34" i="14"/>
  <c r="L32" i="14"/>
  <c r="D12" i="18"/>
  <c r="F14" i="18" s="1"/>
  <c r="F15" i="18"/>
  <c r="F14" i="17"/>
  <c r="J101" i="19"/>
  <c r="J102" i="19"/>
  <c r="N35" i="48"/>
  <c r="O35" i="48"/>
  <c r="O28" i="48"/>
  <c r="N21" i="48"/>
  <c r="C28" i="103"/>
  <c r="D34" i="103" s="1"/>
  <c r="D36" i="103" s="1"/>
  <c r="E43" i="77"/>
  <c r="G12" i="24"/>
  <c r="G15" i="24" s="1"/>
  <c r="H41" i="51"/>
  <c r="F43" i="57"/>
  <c r="C43" i="77"/>
  <c r="B18" i="126"/>
  <c r="D21" i="75"/>
  <c r="E21" i="75" s="1"/>
  <c r="E11" i="6"/>
  <c r="E13" i="6" s="1"/>
  <c r="L31" i="14"/>
  <c r="O24" i="48"/>
  <c r="N39" i="50"/>
  <c r="H39" i="50"/>
  <c r="F26" i="69"/>
  <c r="D28" i="73"/>
  <c r="D29" i="73" s="1"/>
  <c r="D30" i="73" s="1"/>
  <c r="N18" i="48"/>
  <c r="C26" i="118"/>
  <c r="B17" i="126"/>
  <c r="P7" i="50"/>
  <c r="B19" i="126"/>
  <c r="L39" i="50"/>
  <c r="E39" i="50"/>
  <c r="I35" i="92"/>
  <c r="I38" i="92" s="1"/>
  <c r="O23" i="48"/>
  <c r="N23" i="48"/>
  <c r="N22" i="48"/>
  <c r="O22" i="48"/>
  <c r="O31" i="48"/>
  <c r="N14" i="48"/>
  <c r="O14" i="48"/>
  <c r="O33" i="48"/>
  <c r="N33" i="48"/>
  <c r="E29" i="63"/>
  <c r="G29" i="63" s="1"/>
  <c r="I39" i="50"/>
  <c r="G33" i="46"/>
  <c r="F15" i="5"/>
  <c r="O36" i="48"/>
  <c r="L30" i="14"/>
  <c r="O25" i="48"/>
  <c r="N27" i="48"/>
  <c r="O10" i="48"/>
  <c r="F48" i="69"/>
  <c r="N26" i="48"/>
  <c r="L23" i="14"/>
  <c r="F14" i="72"/>
  <c r="F16" i="72" s="1"/>
  <c r="O38" i="48"/>
  <c r="H18" i="68"/>
  <c r="H20" i="68" s="1"/>
  <c r="G28" i="68" s="1"/>
  <c r="L29" i="14"/>
  <c r="N24" i="48"/>
  <c r="N16" i="48"/>
  <c r="O39" i="48"/>
  <c r="O18" i="48"/>
  <c r="O34" i="48"/>
  <c r="C43" i="76"/>
  <c r="D45" i="76" s="1"/>
  <c r="E27" i="71"/>
  <c r="J39" i="50"/>
  <c r="G11" i="6"/>
  <c r="G13" i="6" s="1"/>
  <c r="C26" i="70"/>
  <c r="O29" i="50"/>
  <c r="P29" i="50" s="1"/>
  <c r="O27" i="50"/>
  <c r="P27" i="50" s="1"/>
  <c r="O21" i="48"/>
  <c r="O30" i="48"/>
  <c r="F26" i="98"/>
  <c r="F30" i="98" s="1"/>
  <c r="N12" i="48"/>
  <c r="O12" i="48"/>
  <c r="H38" i="53"/>
  <c r="H35" i="14"/>
  <c r="H39" i="14" s="1"/>
  <c r="G32" i="90"/>
  <c r="G35" i="92"/>
  <c r="G38" i="92" s="1"/>
  <c r="H35" i="92"/>
  <c r="H38" i="92" s="1"/>
  <c r="F39" i="50"/>
  <c r="L33" i="14"/>
  <c r="N32" i="48"/>
  <c r="O15" i="48"/>
  <c r="G11" i="90"/>
  <c r="F23" i="90"/>
  <c r="A18" i="24"/>
  <c r="G19" i="24"/>
  <c r="O21" i="50"/>
  <c r="J41" i="51"/>
  <c r="G41" i="51"/>
  <c r="J35" i="92"/>
  <c r="J38" i="92" s="1"/>
  <c r="N11" i="48"/>
  <c r="O11" i="48"/>
  <c r="G23" i="90"/>
  <c r="D39" i="50"/>
  <c r="N30" i="48"/>
  <c r="A17" i="121"/>
  <c r="D15" i="73"/>
  <c r="G14" i="73"/>
  <c r="O13" i="48"/>
  <c r="C39" i="50"/>
  <c r="O23" i="50"/>
  <c r="O29" i="48"/>
  <c r="N29" i="48"/>
  <c r="F15" i="6"/>
  <c r="K39" i="50"/>
  <c r="N28" i="48"/>
  <c r="N20" i="48"/>
  <c r="H40" i="48"/>
  <c r="I9" i="48"/>
  <c r="O23" i="14"/>
  <c r="O19" i="48"/>
  <c r="M40" i="48"/>
  <c r="F32" i="90"/>
  <c r="M39" i="50"/>
  <c r="G24" i="46"/>
  <c r="O27" i="48"/>
  <c r="G22" i="49"/>
  <c r="C26" i="117"/>
  <c r="D45" i="77" l="1"/>
  <c r="G29" i="73"/>
  <c r="G30" i="73"/>
  <c r="D31" i="73"/>
  <c r="G31" i="73" s="1"/>
  <c r="G28" i="73"/>
  <c r="F19" i="72"/>
  <c r="J19" i="72" s="1"/>
  <c r="J24" i="72" s="1"/>
  <c r="F41" i="51"/>
  <c r="F47" i="51" s="1"/>
  <c r="L35" i="14"/>
  <c r="I28" i="68"/>
  <c r="F38" i="92"/>
  <c r="I40" i="48"/>
  <c r="P9" i="48"/>
  <c r="H41" i="92"/>
  <c r="H44" i="92" s="1"/>
  <c r="P23" i="50"/>
  <c r="G41" i="92"/>
  <c r="P21" i="50"/>
  <c r="C53" i="50"/>
  <c r="O39" i="50"/>
  <c r="C58" i="50"/>
  <c r="G32" i="49"/>
  <c r="G31" i="49"/>
  <c r="G15" i="73"/>
  <c r="D16" i="73"/>
  <c r="G33" i="49" l="1"/>
  <c r="G32" i="73"/>
  <c r="F24" i="72"/>
  <c r="F28" i="72" s="1"/>
  <c r="C56" i="50"/>
  <c r="P40" i="48"/>
  <c r="O9" i="48"/>
  <c r="O40" i="48" s="1"/>
  <c r="N9" i="48"/>
  <c r="N40" i="48" s="1"/>
  <c r="F41" i="92"/>
  <c r="G16" i="73"/>
  <c r="D17" i="73"/>
  <c r="C60" i="50"/>
  <c r="G44" i="92"/>
  <c r="F44" i="92" s="1"/>
  <c r="D49" i="50" l="1"/>
  <c r="D18" i="73"/>
  <c r="G18" i="73" s="1"/>
  <c r="G17" i="73"/>
  <c r="G19" i="73" l="1"/>
  <c r="D35" i="73" s="1"/>
  <c r="D39" i="73" s="1"/>
  <c r="D51" i="50"/>
  <c r="D53" i="50" l="1"/>
  <c r="D58" i="50"/>
  <c r="D60" i="50" l="1"/>
  <c r="D56" i="50"/>
  <c r="E49" i="50" l="1"/>
  <c r="E51" i="50" l="1"/>
  <c r="E58" i="50" l="1"/>
  <c r="E53" i="50"/>
  <c r="E56" i="50" l="1"/>
  <c r="E60" i="50"/>
  <c r="F49" i="50" l="1"/>
  <c r="F51" i="50" l="1"/>
  <c r="F58" i="50" l="1"/>
  <c r="F53" i="50"/>
  <c r="F56" i="50" l="1"/>
  <c r="F60" i="50"/>
  <c r="G49" i="50" l="1"/>
  <c r="G51" i="50" l="1"/>
  <c r="G58" i="50" l="1"/>
  <c r="G53" i="50"/>
  <c r="G56" i="50" l="1"/>
  <c r="G60" i="50"/>
  <c r="H49" i="50" l="1"/>
  <c r="H51" i="50" l="1"/>
  <c r="H53" i="50" l="1"/>
  <c r="H56" i="50" s="1"/>
  <c r="H58" i="50"/>
  <c r="H60" i="50" s="1"/>
  <c r="I49" i="50" s="1"/>
  <c r="I51" i="50" s="1"/>
  <c r="I58" i="50" l="1"/>
  <c r="I60" i="50" s="1"/>
  <c r="J49" i="50" s="1"/>
  <c r="J51" i="50" s="1"/>
  <c r="I53" i="50"/>
  <c r="I56" i="50" s="1"/>
  <c r="J58" i="50" l="1"/>
  <c r="J60" i="50" s="1"/>
  <c r="K49" i="50" s="1"/>
  <c r="K51" i="50" s="1"/>
  <c r="J53" i="50"/>
  <c r="J56" i="50" s="1"/>
  <c r="K58" i="50" l="1"/>
  <c r="K60" i="50" s="1"/>
  <c r="L49" i="50" s="1"/>
  <c r="L51" i="50" s="1"/>
  <c r="K53" i="50"/>
  <c r="K56" i="50" s="1"/>
  <c r="L58" i="50" l="1"/>
  <c r="L60" i="50" s="1"/>
  <c r="M49" i="50" s="1"/>
  <c r="M51" i="50" s="1"/>
  <c r="L53" i="50"/>
  <c r="L56" i="50" s="1"/>
  <c r="M58" i="50" l="1"/>
  <c r="M60" i="50" s="1"/>
  <c r="N49" i="50" s="1"/>
  <c r="M53" i="50"/>
  <c r="M56" i="50" s="1"/>
  <c r="N51" i="50" l="1"/>
  <c r="O49" i="50"/>
  <c r="N53" i="50" l="1"/>
  <c r="N58" i="50"/>
  <c r="O51" i="50"/>
  <c r="N60" i="50" l="1"/>
  <c r="O60" i="50" s="1"/>
  <c r="O58" i="50"/>
  <c r="N56" i="50"/>
  <c r="O56" i="50" s="1"/>
  <c r="O53" i="50"/>
</calcChain>
</file>

<file path=xl/comments1.xml><?xml version="1.0" encoding="utf-8"?>
<comments xmlns="http://schemas.openxmlformats.org/spreadsheetml/2006/main">
  <authors>
    <author>Admin</author>
  </authors>
  <commentList>
    <comment ref="A15" authorId="0" shapeId="0">
      <text>
        <r>
          <rPr>
            <b/>
            <sz val="8"/>
            <color indexed="81"/>
            <rFont val="Tahoma"/>
            <family val="2"/>
          </rPr>
          <t>salaires à déclarer de la dernière DADS jusqu'à la date de clôture</t>
        </r>
        <r>
          <rPr>
            <sz val="8"/>
            <color indexed="81"/>
            <rFont val="Tahoma"/>
            <family val="2"/>
          </rPr>
          <t xml:space="preserve">
</t>
        </r>
      </text>
    </comment>
    <comment ref="B22" authorId="0" shapeId="0">
      <text>
        <r>
          <rPr>
            <b/>
            <sz val="8"/>
            <color indexed="81"/>
            <rFont val="Tahoma"/>
            <family val="2"/>
          </rPr>
          <t>Attention à la date de franchissement du seuil de 10 à 20 salariés</t>
        </r>
        <r>
          <rPr>
            <sz val="8"/>
            <color indexed="81"/>
            <rFont val="Tahoma"/>
            <family val="2"/>
          </rPr>
          <t xml:space="preserve">
</t>
        </r>
      </text>
    </comment>
    <comment ref="B27" authorId="0" shapeId="0">
      <text>
        <r>
          <rPr>
            <b/>
            <sz val="8"/>
            <color indexed="81"/>
            <rFont val="Tahoma"/>
            <family val="2"/>
          </rPr>
          <t>exonération pour les entreprises ayant au moins 1 apprenti et dont la masse salariale est inférieure à 95115 €</t>
        </r>
        <r>
          <rPr>
            <sz val="8"/>
            <color indexed="81"/>
            <rFont val="Tahoma"/>
            <family val="2"/>
          </rPr>
          <t xml:space="preserve">
</t>
        </r>
      </text>
    </comment>
  </commentList>
</comments>
</file>

<file path=xl/sharedStrings.xml><?xml version="1.0" encoding="utf-8"?>
<sst xmlns="http://schemas.openxmlformats.org/spreadsheetml/2006/main" count="6057" uniqueCount="2067">
  <si>
    <t>2 ème partie : Informations d'importance significative nécessaire à l'obtention d'une image fidèle de l'entreprise</t>
  </si>
  <si>
    <t>Source : Article 24 du décret du 29 novembre 1983,</t>
  </si>
  <si>
    <t>2.1</t>
  </si>
  <si>
    <t>Modes et méthodes d'évaluation des postes du bilan</t>
  </si>
  <si>
    <t>et du compte de résultat.</t>
  </si>
  <si>
    <t>2.2</t>
  </si>
  <si>
    <t>E3</t>
  </si>
  <si>
    <t>G3</t>
  </si>
  <si>
    <t>H4</t>
  </si>
  <si>
    <t>CODE  I3</t>
  </si>
  <si>
    <t>J1</t>
  </si>
  <si>
    <t>Livre journal ; d'autres sont spécifiques à une</t>
  </si>
  <si>
    <t>NEP 260 
Documentation
11. Le commissaire aux comptes fait figurer dans son dossier :
― la formalisation des échanges oraux avec les organes mentionnés à l'article L. 823-16 et la date de ces échanges ;</t>
  </si>
  <si>
    <t>NEP 240 § 14 &amp; 34     NEP 250 §9   NEP 260 §11   NEP 330 §10        NEP 580 §14</t>
  </si>
  <si>
    <t>cf fichier dans DA commençant par GA7</t>
  </si>
  <si>
    <r>
      <t xml:space="preserve">1. MAINTIEN DE LA MISSION
</t>
    </r>
    <r>
      <rPr>
        <i/>
        <sz val="10"/>
        <rFont val="Arial"/>
        <family val="2"/>
      </rPr>
      <t xml:space="preserve">
=&gt; Indiquer qu’il n’y a pas eu de modification liée à l’entreprise contrôlée ou au cabinet qui remette en cause le maintien de la mission.</t>
    </r>
    <r>
      <rPr>
        <sz val="10"/>
        <rFont val="Arial"/>
        <family val="2"/>
      </rPr>
      <t xml:space="preserve"> 
</t>
    </r>
  </si>
  <si>
    <t>2. PRESENTATION DE L'ENTREPRISE</t>
  </si>
  <si>
    <t xml:space="preserve">     2.1 Présentation générale de l'entreprise et de son/ses secteur(s) d'activité</t>
  </si>
  <si>
    <t xml:space="preserve">           =&gt;Reprendre les points indiqués en Q1/4 après validation</t>
  </si>
  <si>
    <t xml:space="preserve">     2.2 Analyse de l'activité</t>
  </si>
  <si>
    <t xml:space="preserve">           =&gt;Reprendre les points indiqués en Q1/4 après validation : 
               Marché et concurrence - Principaux clients et fournisseurs…</t>
  </si>
  <si>
    <t>notre dossier permanent, nous avons arrêté le plan de mission ci-dessous :</t>
  </si>
  <si>
    <t xml:space="preserve">     2.3 Actionnariat</t>
  </si>
  <si>
    <t xml:space="preserve">           =&gt;Reprendre les points indiqués en S22 après validation</t>
  </si>
  <si>
    <t xml:space="preserve">     2.4 Contacts</t>
  </si>
  <si>
    <t xml:space="preserve">          Contacts internes</t>
  </si>
  <si>
    <t xml:space="preserve">          Contacts externes</t>
  </si>
  <si>
    <t xml:space="preserve">           =&gt;Reprendre les points indiqués en Q2INT après validation</t>
  </si>
  <si>
    <t xml:space="preserve">           =&gt;Reprendre les points indiqués en Q2IHON après validation</t>
  </si>
  <si>
    <t xml:space="preserve">     2.5 Informations relatives à l'organisation</t>
  </si>
  <si>
    <t xml:space="preserve">           =&gt;Reprendre les points indiqués en Q1ORGA après validation</t>
  </si>
  <si>
    <t xml:space="preserve">     2.6 Environnement comptable et financier </t>
  </si>
  <si>
    <t xml:space="preserve">           =&gt;Reprendre les points indiqués en R4CPT R5 et R6 après validation</t>
  </si>
  <si>
    <t xml:space="preserve">     2.7 Données financières </t>
  </si>
  <si>
    <t xml:space="preserve">           =&gt;Créer lien hypertexte avec états L ou faire une copie d'images écrans R1ANA</t>
  </si>
  <si>
    <t xml:space="preserve">3. IDENTIFICATION DES ZONES DE RISQUES
     3.1 Cycles et comptes significatifs
</t>
  </si>
  <si>
    <t>Cycles</t>
  </si>
  <si>
    <t>Caractère significatif</t>
  </si>
  <si>
    <t>Commentaire</t>
  </si>
  <si>
    <t>Trésorerie / Financement</t>
  </si>
  <si>
    <t>Achats / Fournisseurs</t>
  </si>
  <si>
    <t>Clients / Ventes</t>
  </si>
  <si>
    <t>Immobilisations</t>
  </si>
  <si>
    <t>Personnel</t>
  </si>
  <si>
    <t>Impôts &amp; taxes</t>
  </si>
  <si>
    <t>Autres dettes / Autres créances</t>
  </si>
  <si>
    <r>
      <t>Capitaux propres</t>
    </r>
    <r>
      <rPr>
        <sz val="8"/>
        <rFont val="Arial"/>
        <family val="2"/>
      </rPr>
      <t>/Prov risques &amp; charges</t>
    </r>
  </si>
  <si>
    <t xml:space="preserve">     Commentaires :</t>
  </si>
  <si>
    <t xml:space="preserve">     3.2 Seuils de signification </t>
  </si>
  <si>
    <t xml:space="preserve">4. IMPLICATION SUR L'APPROCHE D'AUDIT 
     4.1 Au niveau des comptes pris dans leur ensemble 
=&gt; ...............................................................................................................................................
=&gt;...............................................................................................................................................
=&gt; ...............................................................................................................................................
=&gt; ...............................................................................................................................................
</t>
  </si>
  <si>
    <t xml:space="preserve">     4.2 Au niveau des cycles significatifs identifiés
Implications sur l’orientation des contrôles issues des résultats ci-dessus cycle par cycle :
</t>
  </si>
  <si>
    <t>Implication sur l'orientation des contrôles
 (tests de procédures / contrôles de substance)</t>
  </si>
  <si>
    <t>Le tableau GA3 Anomalies est à examiner</t>
  </si>
  <si>
    <r>
      <t xml:space="preserve">Le résultat qui en découle </t>
    </r>
    <r>
      <rPr>
        <i/>
        <sz val="10"/>
        <rFont val="Arial"/>
        <family val="2"/>
      </rPr>
      <t xml:space="preserve">remet /ne remet </t>
    </r>
    <r>
      <rPr>
        <sz val="10"/>
        <rFont val="Arial"/>
        <family val="2"/>
      </rPr>
      <t>pas en cause la certification</t>
    </r>
  </si>
  <si>
    <t xml:space="preserve">   - Vérification des délais de paiement fournisseurs (cf avis technique CNCC)</t>
  </si>
  <si>
    <t>AVIS TECHNIQUE CNCC</t>
  </si>
  <si>
    <t>Pièce justificative originale présente</t>
  </si>
  <si>
    <t>Pièce bien classée</t>
  </si>
  <si>
    <t>Imputation comptable correcte</t>
  </si>
  <si>
    <t>date correcte</t>
  </si>
  <si>
    <t>Pièce annotée du règlement</t>
  </si>
  <si>
    <t>TVA bien calculée</t>
  </si>
  <si>
    <t>facture traitée conformément DP CI - C - 0 - 1</t>
  </si>
  <si>
    <t>la facture comporte le n° de RC</t>
  </si>
  <si>
    <t>la facture comporte le n° SIREN</t>
  </si>
  <si>
    <t>la facture comporte un n° de facture</t>
  </si>
  <si>
    <t>la facture comporte l'identifiant TVA</t>
  </si>
  <si>
    <t>RISQUE DE BLANCHIMENT IDENTIFIE ?</t>
  </si>
  <si>
    <t>Annotation du règlement présente</t>
  </si>
  <si>
    <t>TVA imputée correctement</t>
  </si>
  <si>
    <t>mettre le chiffre 0 pour Oui et le chiffre 1 pour non</t>
  </si>
  <si>
    <t>Pièce justificative présente</t>
  </si>
  <si>
    <t>PROCEDURE CONFORME A DP CI B</t>
  </si>
  <si>
    <t>PROCEDURE CONFORME A DP CI E</t>
  </si>
  <si>
    <t xml:space="preserve"> - comment ont été traitées les marchandises détenues par des tiers ?</t>
  </si>
  <si>
    <t xml:space="preserve"> - a-t-on fait des demandes de confirmations ?</t>
  </si>
  <si>
    <t xml:space="preserve"> - quel est le résultat du rapprochement entre les bons d'entrée et de sortie prélevés et les fiches de stocks ?</t>
  </si>
  <si>
    <t xml:space="preserve"> - y a-t-il des mouvements d'articles pendant le période de prise d'inventaire ?</t>
  </si>
  <si>
    <t>Suivi des stocks :</t>
  </si>
  <si>
    <t xml:space="preserve"> - les comptages sont-ils comparés avec les fiches de stocks par des personnes différentes des magasiniers et des équipes de comptage ?</t>
  </si>
  <si>
    <t>mentionner les principales raisons des différences entre quantités inventoriées et fiches de stock.</t>
  </si>
  <si>
    <t xml:space="preserve"> - une enquête est elle effectuée préalablement à toute correction</t>
  </si>
  <si>
    <t xml:space="preserve"> - la liste des écarts est-elle communiquée à la direction</t>
  </si>
  <si>
    <t>Contrôle complémentaires :</t>
  </si>
  <si>
    <t xml:space="preserve"> - suivre les équipes de comptage et noter comment elles effectuent leur travail</t>
  </si>
  <si>
    <t xml:space="preserve"> - vérifier le contenu des emballeges (quantité et qualité)</t>
  </si>
  <si>
    <t xml:space="preserve"> - relever quelques fiches de comptages remplies pour les apporter à l'état d'inventaire</t>
  </si>
  <si>
    <t>Droit de communication des associés</t>
  </si>
  <si>
    <t>JA AGO2</t>
  </si>
  <si>
    <t>Affectation des résultats</t>
  </si>
  <si>
    <t>JA AG03</t>
  </si>
  <si>
    <t>Approbation des comptes</t>
  </si>
  <si>
    <t>JA AG04</t>
  </si>
  <si>
    <t>Evénements postérieurs</t>
  </si>
  <si>
    <t>Rapport de gestion</t>
  </si>
  <si>
    <t>S'assurer que dans le rapport de gestion figure un exposé sur les points suivants :</t>
  </si>
  <si>
    <t>Situation de la société durant l'exercice</t>
  </si>
  <si>
    <t>Son évolution prévisible</t>
  </si>
  <si>
    <t>NORME ISA 560</t>
  </si>
  <si>
    <t>Evènements importants survenus après la date de clôture</t>
  </si>
  <si>
    <t xml:space="preserve"> - en fin d'inventaire, faire le tour des locaux pour voir si tout a bien été inventorié</t>
  </si>
  <si>
    <t xml:space="preserve"> - avant la fin des opérations, sélectionner quelques fiches ou des feuilles de comptage et vérifier le comptage</t>
  </si>
  <si>
    <t>COMPTABLE</t>
  </si>
  <si>
    <t>DEBUT MANDAT</t>
  </si>
  <si>
    <t xml:space="preserve">   - en absence de circularisation banque, demander l'édition du compte sur internet</t>
  </si>
  <si>
    <t xml:space="preserve">   - qui a une délégation bancaire</t>
  </si>
  <si>
    <t xml:space="preserve">   - le cas échéant, voir la mise en place d'une délégation</t>
  </si>
  <si>
    <t xml:space="preserve">   - mettre à jour le DP sur ces trois dernières questions</t>
  </si>
  <si>
    <t>Modifications intervenues dans la présentation des comptes annuels et dans les méthodes d'évaluation</t>
  </si>
  <si>
    <t>L233-6</t>
  </si>
  <si>
    <t>Prise de participation et de contrôle</t>
  </si>
  <si>
    <t>NORME ISA 550</t>
  </si>
  <si>
    <t xml:space="preserve">   - Vérifier la mise à jour de la lettre de mission</t>
  </si>
  <si>
    <t>Aliénation d'actions pour régularisation des participations réciproques</t>
  </si>
  <si>
    <t>art.39-5 54 quarter CGI</t>
  </si>
  <si>
    <t>Clients circularisés :</t>
  </si>
  <si>
    <t>réponses :</t>
  </si>
  <si>
    <t>Total compte clients / 2051 :</t>
  </si>
  <si>
    <t>l'exercice ont bien été reportées ; ceci est d'ailleurs indispensa-</t>
  </si>
  <si>
    <t>ble pour s'assurer que les registres sont en concordance avec les</t>
  </si>
  <si>
    <t>comptes annuels.</t>
  </si>
  <si>
    <t>4. Concordance des registres avec la comptabilité et les comptes</t>
  </si>
  <si>
    <t>annuels.</t>
  </si>
  <si>
    <t>Quand les registres sont des documents synthétiques qui résument</t>
  </si>
  <si>
    <t>des informations contenues dans des documents plus détaillés, il</t>
  </si>
  <si>
    <t>convient de s'assurer de la stricte correspondance entre les docu-</t>
  </si>
  <si>
    <t>CORRESPONDANCE</t>
  </si>
  <si>
    <t>C00</t>
  </si>
  <si>
    <t>D00</t>
  </si>
  <si>
    <t>E00</t>
  </si>
  <si>
    <t>F00</t>
  </si>
  <si>
    <t>G00</t>
  </si>
  <si>
    <t>H00</t>
  </si>
  <si>
    <t>I00</t>
  </si>
  <si>
    <t>J00</t>
  </si>
  <si>
    <t>K00</t>
  </si>
  <si>
    <t>FIN</t>
  </si>
  <si>
    <t>FACTURES A ETABLIR</t>
  </si>
  <si>
    <t>CLTS</t>
  </si>
  <si>
    <t>AVOIRS, RISTOURNES ET COMPLEMENTS DE PRIX A ETABLIR</t>
  </si>
  <si>
    <t>CLT</t>
  </si>
  <si>
    <t>CODE  E5</t>
  </si>
  <si>
    <t>GO TOURISME</t>
  </si>
  <si>
    <t>633+648</t>
  </si>
  <si>
    <t>les conditions de leur régularité, quant à leur forme matérielle</t>
  </si>
  <si>
    <t>(livre cousu ou feuillets mobiles), leur forme légale (registres</t>
  </si>
  <si>
    <t>cotés et paraphés ou registres libres), et quant à la façon de les</t>
  </si>
  <si>
    <t>tenir (par exemple, le livre journal et le livre d'inventaire</t>
  </si>
  <si>
    <t>sont tenus chronologiquement sans blanc ni altération d'aucune</t>
  </si>
  <si>
    <t>sorte)</t>
  </si>
  <si>
    <t>3. La mise à jour des registres</t>
  </si>
  <si>
    <t>jour ; ceci implique que toutes les mentions qui concernent</t>
  </si>
  <si>
    <t>Créances douteuses</t>
  </si>
  <si>
    <t>Base</t>
  </si>
  <si>
    <t>Taux</t>
  </si>
  <si>
    <t>Motif</t>
  </si>
  <si>
    <t>Provision pour dépréciation</t>
  </si>
  <si>
    <t>des</t>
  </si>
  <si>
    <t>V</t>
  </si>
  <si>
    <t>Début</t>
  </si>
  <si>
    <t>Règlements</t>
  </si>
  <si>
    <t>Devenues</t>
  </si>
  <si>
    <t>provision</t>
  </si>
  <si>
    <t xml:space="preserve">Début </t>
  </si>
  <si>
    <t>Dotation</t>
  </si>
  <si>
    <t>Reprise</t>
  </si>
  <si>
    <t>clients</t>
  </si>
  <si>
    <t>exercice</t>
  </si>
  <si>
    <t>irrécouvrables</t>
  </si>
  <si>
    <t>douteuses</t>
  </si>
  <si>
    <t>H.T.</t>
  </si>
  <si>
    <t>deb.</t>
  </si>
  <si>
    <t>deprec</t>
  </si>
  <si>
    <t>CODE TVA</t>
  </si>
  <si>
    <t>CODE  H2</t>
  </si>
  <si>
    <t xml:space="preserve">    PROVISION POUR CONGES A PAYER / 13EME MOIS</t>
  </si>
  <si>
    <t>Salaire brut</t>
  </si>
  <si>
    <t>Droits</t>
  </si>
  <si>
    <t>Brut des congés</t>
  </si>
  <si>
    <t>mensuel</t>
  </si>
  <si>
    <t>acquis en jrs</t>
  </si>
  <si>
    <t>TOTAL (A)</t>
  </si>
  <si>
    <t xml:space="preserve">   - Balance des comptes d'achats comparés N / N-1</t>
  </si>
  <si>
    <t xml:space="preserve">   - Liste des factures / avoirs à recevoir</t>
  </si>
  <si>
    <t xml:space="preserve">     l'exercice suivant</t>
  </si>
  <si>
    <t xml:space="preserve">   - Vérification de la cohérence du crédit-fournisseur</t>
  </si>
  <si>
    <t>CODE  I2</t>
  </si>
  <si>
    <t>CAPITAUX PROPRES</t>
  </si>
  <si>
    <t>la Société fait-elle partie d'un groupe ?</t>
  </si>
  <si>
    <t xml:space="preserve">   - contrôle des opérations diverses de clôture</t>
  </si>
  <si>
    <t xml:space="preserve">   - Existence document évaluation des risques (MAJ DP)</t>
  </si>
  <si>
    <t>libellés</t>
  </si>
  <si>
    <t>soldes</t>
  </si>
  <si>
    <t>M.</t>
  </si>
  <si>
    <t xml:space="preserve">Mme   </t>
  </si>
  <si>
    <t>CODE L1</t>
  </si>
  <si>
    <t>Commentaires</t>
  </si>
  <si>
    <t>RAS</t>
  </si>
  <si>
    <t>RAPPROCHEMENT CREDIT-BAIL</t>
  </si>
  <si>
    <t>RAPPROCHEMENT LOYER</t>
  </si>
  <si>
    <t>E1</t>
  </si>
  <si>
    <t xml:space="preserve">   Décisions ou réponses</t>
  </si>
  <si>
    <t>apuré</t>
  </si>
  <si>
    <t xml:space="preserve">Dates </t>
  </si>
  <si>
    <t>B - 0 - 0</t>
  </si>
  <si>
    <t>C - 0 - 0</t>
  </si>
  <si>
    <t>ACHATS FOURNISSEURS</t>
  </si>
  <si>
    <t>D - 0 - 0</t>
  </si>
  <si>
    <t>CHARGES EXTERNES</t>
  </si>
  <si>
    <t>CLIENTS VENTES</t>
  </si>
  <si>
    <t>E - 0 - 0</t>
  </si>
  <si>
    <t>F - 0 - 0</t>
  </si>
  <si>
    <t>G - 0 - 0</t>
  </si>
  <si>
    <t>H - 0 - 0</t>
  </si>
  <si>
    <t>I - 0 - 0</t>
  </si>
  <si>
    <t>ETAT IMPOTS ET TAXES</t>
  </si>
  <si>
    <t>J - 0 - 0</t>
  </si>
  <si>
    <t>CAPITAUX &amp; PROVISIONS</t>
  </si>
  <si>
    <t>K - 0 - 0</t>
  </si>
  <si>
    <t>AUTRES COMPTES</t>
  </si>
  <si>
    <t xml:space="preserve"> Nø  DOSSIER</t>
  </si>
  <si>
    <t>RUBRIQUE</t>
  </si>
  <si>
    <t>VISAS DE REVUE</t>
  </si>
  <si>
    <t>ECART</t>
  </si>
  <si>
    <t>%</t>
  </si>
  <si>
    <t>B - 0 - 2</t>
  </si>
  <si>
    <t>IMMOBILISATIONS</t>
  </si>
  <si>
    <t>JA COM</t>
  </si>
  <si>
    <t>Conclusion</t>
  </si>
  <si>
    <r>
      <t xml:space="preserve">Communiquer </t>
    </r>
    <r>
      <rPr>
        <b/>
        <sz val="10"/>
        <rFont val="Arial"/>
        <family val="2"/>
      </rPr>
      <t>à la Direction</t>
    </r>
    <r>
      <rPr>
        <sz val="10"/>
        <rFont val="Arial"/>
        <family val="2"/>
      </rPr>
      <t xml:space="preserve"> dans les meilleurs délais, les cas de non-respect de textes légaux et réglementaires.</t>
    </r>
  </si>
  <si>
    <t>CREDIT CLIENTS</t>
  </si>
  <si>
    <r>
      <t xml:space="preserve">S'assurer d'être en possession des derniers </t>
    </r>
    <r>
      <rPr>
        <b/>
        <sz val="10"/>
        <rFont val="Arial"/>
        <family val="2"/>
      </rPr>
      <t>statuts</t>
    </r>
    <r>
      <rPr>
        <sz val="10"/>
        <rFont val="Arial"/>
        <family val="2"/>
      </rPr>
      <t xml:space="preserve"> mis à jour.</t>
    </r>
  </si>
  <si>
    <r>
      <t xml:space="preserve">Etre en possession d'un </t>
    </r>
    <r>
      <rPr>
        <b/>
        <sz val="10"/>
        <rFont val="Arial"/>
        <family val="2"/>
      </rPr>
      <t>Extrait K-Bis</t>
    </r>
    <r>
      <rPr>
        <sz val="10"/>
        <rFont val="Arial"/>
        <family val="2"/>
      </rPr>
      <t>.</t>
    </r>
  </si>
  <si>
    <r>
      <t xml:space="preserve">S'assurer d'être en possession des derniers </t>
    </r>
    <r>
      <rPr>
        <b/>
        <sz val="10"/>
        <rFont val="Arial"/>
        <family val="2"/>
      </rPr>
      <t xml:space="preserve">procès-verbaux </t>
    </r>
    <r>
      <rPr>
        <sz val="10"/>
        <rFont val="Arial"/>
        <family val="2"/>
      </rPr>
      <t>des conseils et assemblées.</t>
    </r>
  </si>
  <si>
    <t>JA 01</t>
  </si>
  <si>
    <t>FAIT PAR :</t>
  </si>
  <si>
    <t>CODE JA So</t>
  </si>
  <si>
    <t>FPC</t>
  </si>
  <si>
    <t>effectif</t>
  </si>
  <si>
    <t>EC</t>
  </si>
  <si>
    <t>TA</t>
  </si>
  <si>
    <t>TF</t>
  </si>
  <si>
    <t>ORGANIC</t>
  </si>
  <si>
    <t>base salaires CDD</t>
  </si>
  <si>
    <t>IFA</t>
  </si>
  <si>
    <t>base salaires</t>
  </si>
  <si>
    <t>JA CONV</t>
  </si>
  <si>
    <t>durée                mois</t>
  </si>
  <si>
    <t xml:space="preserve">prochaine </t>
  </si>
  <si>
    <t>dernière</t>
  </si>
  <si>
    <t>échéances</t>
  </si>
  <si>
    <t>Seuil de signification :</t>
  </si>
  <si>
    <t>Résultat courant avant impôt=</t>
  </si>
  <si>
    <t>Questionnaire des vérifications spécifiques - SAS</t>
  </si>
  <si>
    <t>Vérifications spécifiques des S.A.S.</t>
  </si>
  <si>
    <t>Composition du Capital avec liste des principaux associés.</t>
  </si>
  <si>
    <t>Liste des organes de Direction.</t>
  </si>
  <si>
    <t>L227-10</t>
  </si>
  <si>
    <t>Procédure</t>
  </si>
  <si>
    <t>S'assurer de l'existence et de la communication aux associés, du rapport du CAC sur les conventions soumises à contrôle</t>
  </si>
  <si>
    <t>Les statuts prévoient-ils une disposition d'obligation d'information à la Direction ?</t>
  </si>
  <si>
    <t>Quelles sont les modalités prévues dans les statuts à propos de la décision collective portant sur les conventions réglementées ?</t>
  </si>
  <si>
    <t>peut-être lors de la décision collective relative aux comptes annuels</t>
  </si>
  <si>
    <t>L227-11</t>
  </si>
  <si>
    <t>S'assurer que les conventions courantes et conclues à des conditions normales soient transmises au CAC</t>
  </si>
  <si>
    <t>par le Président ou autre dirigeant fixé par les statuts</t>
  </si>
  <si>
    <t>Conventions courantes</t>
  </si>
  <si>
    <t>L227-12  L225-43</t>
  </si>
  <si>
    <t>Etre attentif aux conventions interdites</t>
  </si>
  <si>
    <t>emprunt, découvert, cautionnement ou aval</t>
  </si>
  <si>
    <t>Procédure inspirée des SA mais pas d'autorisation préalable du Conseil</t>
  </si>
  <si>
    <r>
      <t xml:space="preserve">Concerne les SAS de plus de 300 salariés.                                                                                                                       Vérifier les dispositions réglementaires en matière de </t>
    </r>
    <r>
      <rPr>
        <b/>
        <sz val="10"/>
        <rFont val="Arial"/>
        <family val="2"/>
      </rPr>
      <t>bilan social,</t>
    </r>
    <r>
      <rPr>
        <sz val="10"/>
        <rFont val="Arial"/>
        <family val="2"/>
      </rPr>
      <t xml:space="preserve"> à savoir :</t>
    </r>
  </si>
  <si>
    <r>
      <t xml:space="preserve">Concerne les SAS de plus de 300 salariés ou CA HT &gt;= 18 M€.                                                                                                                       Vérifier les dispositions réglementaires en matière de </t>
    </r>
    <r>
      <rPr>
        <b/>
        <sz val="10"/>
        <rFont val="Arial"/>
        <family val="2"/>
      </rPr>
      <t>documents prévisionnels,</t>
    </r>
    <r>
      <rPr>
        <sz val="10"/>
        <rFont val="Arial"/>
        <family val="2"/>
      </rPr>
      <t xml:space="preserve"> à savoir :</t>
    </r>
  </si>
  <si>
    <t>Contrôle de régularité de l'AGO Annuelle des S.A.S.</t>
  </si>
  <si>
    <t>Informations des associés</t>
  </si>
  <si>
    <t>L'article L225-106 ne s'applique pas aux SAS</t>
  </si>
  <si>
    <t>Par conséquent, il est important de noter ce qui est prévu en matière de procuration.</t>
  </si>
  <si>
    <t>Une procuration peut-elle être donnée ?</t>
  </si>
  <si>
    <t>Si oui à qui ?</t>
  </si>
  <si>
    <t>L'article L225-107 ne s'applique pas aux SAS</t>
  </si>
  <si>
    <t>Les votes par correspondance sont-ils autorisés ?</t>
  </si>
  <si>
    <t>Est-ce que les documents pour voter par correspondance prévus dans les statuts sont bien adressés aux associés ?</t>
  </si>
  <si>
    <t xml:space="preserve">CODE  </t>
  </si>
  <si>
    <t xml:space="preserve">TABLEAU DES ANOMALIES RELEVEES </t>
  </si>
  <si>
    <t>DESCRIPTION DES ANOMALIES</t>
  </si>
  <si>
    <t>IMPACT SUR LE RESULTAT DE L'EXERCICE</t>
  </si>
  <si>
    <t xml:space="preserve">  - </t>
  </si>
  <si>
    <t xml:space="preserve">  -</t>
  </si>
  <si>
    <t>Effet sur le compte de résultat avant impôts</t>
  </si>
  <si>
    <t>Effet d'impôts</t>
  </si>
  <si>
    <t>Effet après impôts</t>
  </si>
  <si>
    <t>Les documents à adresser pour effectuer un vote par procuration, prévus dans les statuts ont-ils été adressés aux associés ?</t>
  </si>
  <si>
    <t>Les dispositions relatives aux droits de communication et de consultation des associés de la SA ne sont pas applicables aux SAS. Par conséquent, c'est aux statuts de prévoir des dispositions de nature à sauvegarder les intérêts des associés.</t>
  </si>
  <si>
    <t>S'assurer du respect du droit des associés de participer aux décisions collectives</t>
  </si>
  <si>
    <t>Les statuts prévoient-ils de communiquer le rapport de gestion aux associés ?</t>
  </si>
  <si>
    <t>aucune obligation légale car la communication est prévue à l'art.L242-14</t>
  </si>
  <si>
    <t>L227-13 durée 10 ans max.</t>
  </si>
  <si>
    <r>
      <t xml:space="preserve">Y-a-t'il versement de </t>
    </r>
    <r>
      <rPr>
        <b/>
        <sz val="10"/>
        <rFont val="Arial"/>
        <family val="2"/>
      </rPr>
      <t>dividendes</t>
    </r>
    <r>
      <rPr>
        <sz val="10"/>
        <rFont val="Arial"/>
        <family val="2"/>
      </rPr>
      <t xml:space="preserve"> ?</t>
    </r>
  </si>
  <si>
    <r>
      <t xml:space="preserve">Les pertes de l'exercice sont-elles portées en </t>
    </r>
    <r>
      <rPr>
        <b/>
        <sz val="10"/>
        <rFont val="Arial"/>
        <family val="2"/>
      </rPr>
      <t>report à nouveau</t>
    </r>
    <r>
      <rPr>
        <sz val="10"/>
        <rFont val="Arial"/>
        <family val="2"/>
      </rPr>
      <t xml:space="preserve"> ?</t>
    </r>
  </si>
  <si>
    <r>
      <t xml:space="preserve">Les pertes de l'exercice sont-elles portées en </t>
    </r>
    <r>
      <rPr>
        <b/>
        <sz val="10"/>
        <rFont val="Arial"/>
        <family val="2"/>
      </rPr>
      <t>réserves</t>
    </r>
    <r>
      <rPr>
        <sz val="10"/>
        <rFont val="Arial"/>
        <family val="2"/>
      </rPr>
      <t xml:space="preserve"> ?</t>
    </r>
  </si>
  <si>
    <t>par le Président out tout autre Dirigeant</t>
  </si>
  <si>
    <t>Tenue de l'assemblée - Calendrier - Formalités</t>
  </si>
  <si>
    <t>Statuts</t>
  </si>
  <si>
    <t>Lire les modalités de fonctionnement retenues dans les statuts</t>
  </si>
  <si>
    <t>L227-9</t>
  </si>
  <si>
    <t>S'assurer de la tenue de l'assemblée dans les délais fixés par les statuts</t>
  </si>
  <si>
    <t>S'assurer de la convocation ou information par LR + AR des CAC</t>
  </si>
  <si>
    <t>Des droits de vote particuliers sont-ils prévus dans les statuts ?</t>
  </si>
  <si>
    <t>droits de vote plural, cote prépondérant, sans droit de vote, etc…</t>
  </si>
  <si>
    <t>Une feuille de présence est-elle établie et signée par les associés présents et les mandataires ?</t>
  </si>
  <si>
    <t>S'assurer du calcul du quorum et de la majorité en fonction des statuts</t>
  </si>
  <si>
    <t>dépôt du rapport du Conseil de Surveillance le cas échéant</t>
  </si>
  <si>
    <r>
      <t xml:space="preserve">Si oui : a-t-on </t>
    </r>
    <r>
      <rPr>
        <b/>
        <sz val="10"/>
        <rFont val="Arial"/>
        <family val="2"/>
      </rPr>
      <t>comparé</t>
    </r>
    <r>
      <rPr>
        <sz val="10"/>
        <rFont val="Arial"/>
        <family val="2"/>
      </rPr>
      <t xml:space="preserve"> ces situations avec les comptes annuels ?</t>
    </r>
  </si>
  <si>
    <r>
      <t xml:space="preserve">Est-ce que des événements postérieurs fournissent des renseignements complémentaires modifiant une </t>
    </r>
    <r>
      <rPr>
        <b/>
        <sz val="10"/>
        <rFont val="Arial"/>
        <family val="2"/>
      </rPr>
      <t>situation qui existait déjà</t>
    </r>
    <r>
      <rPr>
        <sz val="10"/>
        <rFont val="Arial"/>
        <family val="2"/>
      </rPr>
      <t xml:space="preserve"> à la dâte du bilan ?</t>
    </r>
  </si>
  <si>
    <r>
      <t>si oui</t>
    </r>
    <r>
      <rPr>
        <sz val="10"/>
        <rFont val="Arial"/>
        <family val="2"/>
      </rPr>
      <t xml:space="preserve"> : les comptes annuels ont-ils été modifiés ?</t>
    </r>
  </si>
  <si>
    <r>
      <t xml:space="preserve">si les comptes annuels </t>
    </r>
    <r>
      <rPr>
        <b/>
        <sz val="10"/>
        <rFont val="Arial"/>
        <family val="2"/>
      </rPr>
      <t>n'ont pas été modifiés,</t>
    </r>
    <r>
      <rPr>
        <sz val="10"/>
        <rFont val="Arial"/>
        <family val="2"/>
      </rPr>
      <t xml:space="preserve"> s'interroger sur l'importance des événements concernés en vue de la rédaction du rapport d'audit</t>
    </r>
  </si>
  <si>
    <t>TAXE PUB.</t>
  </si>
  <si>
    <t>AGEFIPH</t>
  </si>
  <si>
    <t>CODE  A7</t>
  </si>
  <si>
    <t>CONTROLE OBLIGATION D'ETABLIR DES COMPTES CONSOLIDES</t>
  </si>
  <si>
    <t>TOTAL CA</t>
  </si>
  <si>
    <t>NB SALARIES</t>
  </si>
  <si>
    <t>CONTROLE OBLIGATION D'ETABLIR DES COMPTES PREVISIONNELS</t>
  </si>
  <si>
    <t>3B</t>
  </si>
  <si>
    <t>achats biens ou prest.sces réalisés auprès d'un assujetti non établi en France</t>
  </si>
  <si>
    <t>3C</t>
  </si>
  <si>
    <t>REGULARISATIONS</t>
  </si>
  <si>
    <t>7A</t>
  </si>
  <si>
    <t>ventes biens ou prest.sces réalisés auprès d'un assujetti non établi en France</t>
  </si>
  <si>
    <t>7B</t>
  </si>
  <si>
    <t>TACA</t>
  </si>
  <si>
    <t>s'agit'il d'un commerce de détail ?</t>
  </si>
  <si>
    <r>
      <t xml:space="preserve">Est-ce que des événements postérieurs fournissent des renseignements complémentaires modifiant une </t>
    </r>
    <r>
      <rPr>
        <b/>
        <sz val="10"/>
        <rFont val="Arial"/>
        <family val="2"/>
      </rPr>
      <t>situation qui n'existait pas</t>
    </r>
    <r>
      <rPr>
        <sz val="10"/>
        <rFont val="Arial"/>
        <family val="2"/>
      </rPr>
      <t xml:space="preserve"> à la dâte du bilan ?</t>
    </r>
  </si>
  <si>
    <r>
      <t>Si oui</t>
    </r>
    <r>
      <rPr>
        <sz val="10"/>
        <rFont val="Arial"/>
        <family val="2"/>
      </rPr>
      <t xml:space="preserve"> : est-ce que les événements ci-dessus affectent la continuité de l'exploitation ?</t>
    </r>
  </si>
  <si>
    <t>CODE JA SoAG</t>
  </si>
  <si>
    <t>JA AGO3</t>
  </si>
  <si>
    <t>JA AGO4</t>
  </si>
  <si>
    <t>Situation nette =</t>
  </si>
  <si>
    <t>K euros</t>
  </si>
  <si>
    <t xml:space="preserve">NB Le décret 2002-312 du 26 février prévoit (art 1er) que les livres ne </t>
  </si>
  <si>
    <t>sont plus obligatoirement cotés et paraphés et remplace l'obligation en</t>
  </si>
  <si>
    <t>simple possiblité</t>
  </si>
  <si>
    <t>NB : le registre unique doit obligatoirement être dans l'entreprise</t>
  </si>
  <si>
    <t>CODE  B4</t>
  </si>
  <si>
    <t>CODE  H1</t>
  </si>
  <si>
    <t>Salaires, appointements, commissions de base</t>
  </si>
  <si>
    <t>Congés à payer</t>
  </si>
  <si>
    <t>Primes et gratifications</t>
  </si>
  <si>
    <t>Indemnités et avantages divers</t>
  </si>
  <si>
    <t>COMPTES</t>
  </si>
  <si>
    <t>TOTAL DES SOLDES EN COMPTABILITE</t>
  </si>
  <si>
    <t>+ Rémunérations 1/01 N-1  /début exercice comptable</t>
  </si>
  <si>
    <t>- Rémunérations fin exercice comptable à fin 12</t>
  </si>
  <si>
    <t>TOTAL DES SOLDES ANNEE CIVILE</t>
  </si>
  <si>
    <t>TOTAL</t>
  </si>
  <si>
    <t>TOTAL DADS1</t>
  </si>
  <si>
    <t>TOTAL LIVRE DE PAIE</t>
  </si>
  <si>
    <t>L1</t>
  </si>
  <si>
    <t>M1</t>
  </si>
  <si>
    <t>MONTANTS</t>
  </si>
  <si>
    <t>NB HEURES</t>
  </si>
  <si>
    <t>20 - 35</t>
  </si>
  <si>
    <t>30 - 50</t>
  </si>
  <si>
    <t>40 - 60</t>
  </si>
  <si>
    <t>50 - 80</t>
  </si>
  <si>
    <t>70 - 120</t>
  </si>
  <si>
    <t>100 - 200</t>
  </si>
  <si>
    <t>180 - 360</t>
  </si>
  <si>
    <t>300 - 700</t>
  </si>
  <si>
    <t xml:space="preserve">RENSEIGNEMENTS POUR DECLARATION D'ACTIVITE C.A.C. </t>
  </si>
  <si>
    <t>N° DOSSIER</t>
  </si>
  <si>
    <t>CAC TITULAIRE</t>
  </si>
  <si>
    <t>NOM CLIENT</t>
  </si>
  <si>
    <t>Exercice N</t>
  </si>
  <si>
    <t>Exercice N-1</t>
  </si>
  <si>
    <t>TOTAL BILAN</t>
  </si>
  <si>
    <t>EFFECTIF</t>
  </si>
  <si>
    <t>PDTS EXPLOITATION H.T.</t>
  </si>
  <si>
    <t>PDTS FINANCIERS H.T.</t>
  </si>
  <si>
    <t>JURISTE</t>
  </si>
  <si>
    <t>TOTAL EN €</t>
  </si>
  <si>
    <t>dont signataire</t>
  </si>
  <si>
    <t>DEROGATION</t>
  </si>
  <si>
    <t>NOTE :</t>
  </si>
  <si>
    <t>S'assurer de la comptabilisation des impôts et taxes dont l'entreprise</t>
  </si>
  <si>
    <t xml:space="preserve"> est redevable, que toutes les dettes et créances de l’entreprise sont </t>
  </si>
  <si>
    <t xml:space="preserve"> sont correctement évaluées et classifiées.</t>
  </si>
  <si>
    <t>CAPITAUX ET PROVISIONS</t>
  </si>
  <si>
    <t>J - 0 - 1</t>
  </si>
  <si>
    <t xml:space="preserve">   PROVISIONS REGLEMENTEES</t>
  </si>
  <si>
    <t>Le sondage a été effectué selon le procédé suivant : séléction aléatoire sur les comptes sélectionnés</t>
  </si>
  <si>
    <t>XXX</t>
  </si>
  <si>
    <t>ENTRETIENS BIENS IMMOBILIERS</t>
  </si>
  <si>
    <t xml:space="preserve">   - Analyse de l'opportunité de la constitution des provisions et si c'est</t>
  </si>
  <si>
    <t xml:space="preserve">     le cas, vérification des règles de calcul et de réintégration au</t>
  </si>
  <si>
    <t xml:space="preserve">     résultat</t>
  </si>
  <si>
    <t xml:space="preserve">   PROVISIONS POUR RISQUES</t>
  </si>
  <si>
    <t xml:space="preserve">   - Vérification détaillée des dossiers de litiges et procès</t>
  </si>
  <si>
    <t>qui n'auraient pas été traités dans les cycles précédents</t>
  </si>
  <si>
    <t>L - 0 - 1</t>
  </si>
  <si>
    <t>Capital</t>
  </si>
  <si>
    <t>Réserve légale</t>
  </si>
  <si>
    <t>toutes autres réserves</t>
  </si>
  <si>
    <t>RAN</t>
  </si>
  <si>
    <t>Salaires en 641</t>
  </si>
  <si>
    <t>Avantages en natures</t>
  </si>
  <si>
    <t xml:space="preserve"> - Salaires à payer N (4286)</t>
  </si>
  <si>
    <t xml:space="preserve"> + Salaires à payer N-1 (4286)</t>
  </si>
  <si>
    <t>GU</t>
  </si>
  <si>
    <t>Charges financières</t>
  </si>
  <si>
    <t xml:space="preserve">   DOSSIER DE L'EXERCICE</t>
  </si>
  <si>
    <t xml:space="preserve">   - Balance des comptes généraux N / N-1</t>
  </si>
  <si>
    <t xml:space="preserve">   - Soldes intermédiaires de gestion comparés</t>
  </si>
  <si>
    <t xml:space="preserve">   - Tableau de financement</t>
  </si>
  <si>
    <t>D4</t>
  </si>
  <si>
    <t>ANNUITE COMPTABLE</t>
  </si>
  <si>
    <t>taux</t>
  </si>
  <si>
    <t xml:space="preserve"> * PEUGEOT 607</t>
  </si>
  <si>
    <t>Immobilisation</t>
  </si>
  <si>
    <t>V.O.</t>
  </si>
  <si>
    <t xml:space="preserve"> * PEUGEOT 807</t>
  </si>
  <si>
    <t>MONTANT S/2058 A</t>
  </si>
  <si>
    <t>AMORT.NON DED.</t>
  </si>
  <si>
    <t xml:space="preserve">   - Ratios comparés</t>
  </si>
  <si>
    <t xml:space="preserve">   - Journal d'OD</t>
  </si>
  <si>
    <t xml:space="preserve">   - Relevé des faits marquants de l'exercice</t>
  </si>
  <si>
    <t>DOSSIER PERMANENT</t>
  </si>
  <si>
    <t xml:space="preserve">   - Informations économiques</t>
  </si>
  <si>
    <t xml:space="preserve">   STOCKS</t>
  </si>
  <si>
    <t>Objectifs :</t>
  </si>
  <si>
    <t>Pour les contrats à long terme, s’assurer de leur bonne comptabilisation.</t>
  </si>
  <si>
    <t>I M M O B I L I S A T I O N S</t>
  </si>
  <si>
    <t>G - 0 - 1</t>
  </si>
  <si>
    <t xml:space="preserve">   - Etats informatiques</t>
  </si>
  <si>
    <t>N° facture</t>
  </si>
  <si>
    <t>Date facture</t>
  </si>
  <si>
    <t>feuille ci-dessus autant de fois que de journaux sondés.</t>
  </si>
  <si>
    <t xml:space="preserve">CONCLUSION : </t>
  </si>
  <si>
    <t>A1A</t>
  </si>
  <si>
    <t>A1V</t>
  </si>
  <si>
    <t>A1B</t>
  </si>
  <si>
    <t>A1C</t>
  </si>
  <si>
    <t>en matière comptable et fiscale</t>
  </si>
  <si>
    <t xml:space="preserve">pour cela utiliser les options </t>
  </si>
  <si>
    <t>ci-dessous :</t>
  </si>
  <si>
    <t xml:space="preserve">    -Vérification par tests que la procédure décrite en contrôle interne existe</t>
  </si>
  <si>
    <t xml:space="preserve"> figurent pour leur valeur réalisable</t>
  </si>
  <si>
    <t>S’assurer que les produits d’exploitation et de gestion courante :</t>
  </si>
  <si>
    <t>STOCKS ET TRAVAUX EN COURS</t>
  </si>
  <si>
    <t>F - 0 - 1</t>
  </si>
  <si>
    <t xml:space="preserve">   - Etat récapitulatif du stock fourni par la société</t>
  </si>
  <si>
    <t>cf</t>
  </si>
  <si>
    <t>NEP200</t>
  </si>
  <si>
    <t>Aucun motif ne remet en cause notre indépendance vis-à-vis de ce dossier : nous avons pu exercer notre mission en toute liberté, en réalité et en apparence des pouvoirs et compétences qui nous sont conférés par la loi.</t>
  </si>
  <si>
    <t>SUIVANT BAREME ARTICLE R823-15 du code de commerce</t>
  </si>
  <si>
    <t>SUPPLEANT</t>
  </si>
  <si>
    <t>PLAN DE MISSION (cf NEP300)</t>
  </si>
  <si>
    <t>CF NEP 320</t>
  </si>
  <si>
    <t>A l'issue de notre évaluation des risques conformément à la NEP</t>
  </si>
  <si>
    <t>et à la prise de</t>
  </si>
  <si>
    <t xml:space="preserve">de connaissance de l'entité et de son environnement conformément à la NEP </t>
  </si>
  <si>
    <t>consignée dans</t>
  </si>
  <si>
    <t>PROGRAMME DE TRAVAIL cf NEP300</t>
  </si>
  <si>
    <t>Objectif : s’assurer de la régularité tout en prenant la dimension des difficultés éventuelles de la révision :</t>
  </si>
  <si>
    <t>cf NEP 500</t>
  </si>
  <si>
    <t>COURRIER A OBTENIR</t>
  </si>
  <si>
    <t>C4</t>
  </si>
  <si>
    <t xml:space="preserve">  O NATURE DES TRAVAUX  </t>
  </si>
  <si>
    <t>C5</t>
  </si>
  <si>
    <t>S’assurer que les principales variations sont cohérentes avec la connaissance que l’on a du dossier</t>
  </si>
  <si>
    <t>D0</t>
  </si>
  <si>
    <t>cf NEP 501</t>
  </si>
  <si>
    <t>S’assurer que :</t>
  </si>
  <si>
    <t>. toutes les créances de l’entreprise sont correctement évaluées et classifiées</t>
  </si>
  <si>
    <t>. les créances existent et appartiennent à l’entreprise</t>
  </si>
  <si>
    <t xml:space="preserve"> .les effets ont été correctement inventoriés, correspondent à des créances valables (y compris les effets escomptés et non échus)</t>
  </si>
  <si>
    <t xml:space="preserve"> .les clients créditeurs sont justifiés par des opérations régulières.</t>
  </si>
  <si>
    <t>. qu’elles proviennent de transactions valables</t>
  </si>
  <si>
    <t xml:space="preserve"> .qu’elles figurent pour leur montant exact</t>
  </si>
  <si>
    <t xml:space="preserve"> .qu’elles comprennent celles réalisées antérieurement à la clôture de l’exercice et seulement celles-là</t>
  </si>
  <si>
    <t>E0</t>
  </si>
  <si>
    <t>S’assurer que les montants inscrits représentent tous les produits appartenant à l’entreprise, sont physiquement identifiables et qu’ils sont évalués au plus bas du prix de revient ou de valeur  nette réalisable</t>
  </si>
  <si>
    <t xml:space="preserve">                     - s'assurer que l’entreprise s’acquitte normalement et régulièrement des rémunérations, charges sociales et que les obligations formelles sont respectées : livre des salaires, registre unique du personnel…</t>
  </si>
  <si>
    <t>H0</t>
  </si>
  <si>
    <t>H5</t>
  </si>
  <si>
    <t>K1</t>
  </si>
  <si>
    <t>cf NEP 520</t>
  </si>
  <si>
    <t>CONTINUITE EXPLOITATION</t>
  </si>
  <si>
    <t>LES INDICATEURS DE NATURE FINANCIERE</t>
  </si>
  <si>
    <t>LES INDICATEURS DE NATURE OPERATIONNELLE</t>
  </si>
  <si>
    <t>LES INDICATEURS DE NATURE JURIDIQUE ET AUTRES</t>
  </si>
  <si>
    <t>CODE  B1-2</t>
  </si>
  <si>
    <t>CODE  B7</t>
  </si>
  <si>
    <t>AMORT.NON DEDUCTIBLES</t>
  </si>
  <si>
    <t>CODE  H3</t>
  </si>
  <si>
    <t>JUSTIFICATION CPTES 42 43</t>
  </si>
  <si>
    <t>COMPTE</t>
  </si>
  <si>
    <t>SOLDE THEORIQUE</t>
  </si>
  <si>
    <t>SOLDE REEL</t>
  </si>
  <si>
    <t>JUSTIF</t>
  </si>
  <si>
    <t>LES CONTROLES DES COMPTE 42 ET 43 SONT SATISFAISANTS, ET N'APPELLENT PAS DE REMARQUES PARTICULIERES</t>
  </si>
  <si>
    <t>CODE  I4</t>
  </si>
  <si>
    <t>JUSTIFICATION CPTES 63</t>
  </si>
  <si>
    <t>LES CONTROLES DES COMPTE 63 SONT SATISFAISANTS, ET N'APPELLENT PAS DE REMARQUES PARTICULIERES</t>
  </si>
  <si>
    <t>CODE  K1</t>
  </si>
  <si>
    <t>CONTRÔLE DES COMPTES</t>
  </si>
  <si>
    <t>M1 ANNEXE</t>
  </si>
  <si>
    <t>(*) chiffres en milliers d'euros</t>
  </si>
  <si>
    <t>Conventions interdites</t>
  </si>
  <si>
    <t>Les statuts prévoient-ils le suivi des conventions antérieures qui se sont poursuivies ?</t>
  </si>
  <si>
    <t>2 - Informations liées à l'envoi d'un bulletin de vote par correspondance</t>
  </si>
  <si>
    <t>Disposons-nous d'une liste des dirigeants concernés par la procédure ? (membres disposant effectivement d'un pouvoir de direction)</t>
  </si>
  <si>
    <t>Les rémunérations du président et des autres dirigeantssont-elles fixées par décision collective des associés ?</t>
  </si>
  <si>
    <t>CAS DES SASU</t>
  </si>
  <si>
    <t>Si la convention est intervenue directement ou par personnes interposées entre la société et son dirigeant, en est-il fait mention au registre des décisions ?</t>
  </si>
  <si>
    <t>pas de rapport à établir pour le CAC</t>
  </si>
  <si>
    <t>Si la convention est intervenue entre la société et son président ou dirigeant non associé, les statuts prévoient-ils une autorisation préalable par l'associé ?</t>
  </si>
  <si>
    <t>NB : si la convention intervient entre la société et son associé unique non dirigeant, elle n'a pas à figurer sur le registre et le CAC n'a pas a établir de rapport</t>
  </si>
  <si>
    <t xml:space="preserve">   - Etat récapitulatif du stock N-1</t>
  </si>
  <si>
    <t xml:space="preserve">   - Obtention d'un état récapitulatif</t>
  </si>
  <si>
    <t>S'assurer aussi que toutes les provisions ont bien été constituées</t>
  </si>
  <si>
    <t>AUTRES COMPTES 46,481,79,67,77...</t>
  </si>
  <si>
    <t>K - 0 - 1</t>
  </si>
  <si>
    <t xml:space="preserve">   - Vérifier les opérations enregistrées aux comptes de bilan (46, 481,...)</t>
  </si>
  <si>
    <t xml:space="preserve">     et analyser le solde</t>
  </si>
  <si>
    <t xml:space="preserve">   - Apprécier les reclassements comptabilisés au compte 79</t>
  </si>
  <si>
    <t xml:space="preserve">   - Rechercher les opérations exceptionnelles qui n'auraient pas été</t>
  </si>
  <si>
    <t xml:space="preserve">     enregistrées</t>
  </si>
  <si>
    <t xml:space="preserve">   - Vérifier que les opérations enregistrées aux comptes 67 et 77 sont</t>
  </si>
  <si>
    <t xml:space="preserve">     correctement évaluées et imputées</t>
  </si>
  <si>
    <t xml:space="preserve">   - Rechercher les évènements postérieurs à la clôture</t>
  </si>
  <si>
    <t xml:space="preserve"> - Annexe</t>
  </si>
  <si>
    <t xml:space="preserve"> - Rapport de gestion</t>
  </si>
  <si>
    <t>de vérifier aussi tous les comptes divers</t>
  </si>
  <si>
    <t>supprimer les mentions inutiles</t>
  </si>
  <si>
    <t xml:space="preserve">  SUR LE CLASSEMENT</t>
  </si>
  <si>
    <t>BON</t>
  </si>
  <si>
    <t>MOYEN</t>
  </si>
  <si>
    <t>FAIBLE</t>
  </si>
  <si>
    <t xml:space="preserve">  SUR LE SUPPORT COMPTABLE</t>
  </si>
  <si>
    <t>ADAPTE</t>
  </si>
  <si>
    <t>INADAPTE</t>
  </si>
  <si>
    <t xml:space="preserve">  SUR LA TECHNIQUE COMPTABLE</t>
  </si>
  <si>
    <t>BONNE</t>
  </si>
  <si>
    <t>MOYENNE</t>
  </si>
  <si>
    <t>A U T R E S :</t>
  </si>
  <si>
    <t>Banque</t>
  </si>
  <si>
    <t>Caisse</t>
  </si>
  <si>
    <t>Est considérée comme pièce justificative, tout document écrit, créé ou</t>
  </si>
  <si>
    <t>reçu par l'entreprise à l'occasion des opérations effectuées par celle-ci</t>
  </si>
  <si>
    <t>et donnant lieu à une inscription en comptabilité générale.</t>
  </si>
  <si>
    <t>pièce justificative qu'il juge probante.</t>
  </si>
  <si>
    <t xml:space="preserve">et peut être nuancée ; l'importance du montant non justifié ou le nombre </t>
  </si>
  <si>
    <t>APUREMENTS FOURNISSEURS</t>
  </si>
  <si>
    <t>CODE  C6</t>
  </si>
  <si>
    <t>CODE  E6</t>
  </si>
  <si>
    <t>APUREMENTS CLIENTS</t>
  </si>
  <si>
    <t>de pièces manquantes sont des éléments qui doivent être appréciés par le</t>
  </si>
  <si>
    <t>METHODE :</t>
  </si>
  <si>
    <t>Il convient donc d'avoir effectué quelques sondages dans les journaux</t>
  </si>
  <si>
    <t>pour voir si le système fonctionne correctement, on utilisera donc la</t>
  </si>
  <si>
    <t>CODE  C2</t>
  </si>
  <si>
    <t>FOURNISSEURS : FACTURES A RECEVOIR/AVOIRS A RECEVOIR</t>
  </si>
  <si>
    <t>FACTURES A RECEVOIR</t>
  </si>
  <si>
    <t>Compte</t>
  </si>
  <si>
    <t>Fournisseur</t>
  </si>
  <si>
    <t>Libellé</t>
  </si>
  <si>
    <t>HT</t>
  </si>
  <si>
    <t>TVA</t>
  </si>
  <si>
    <t>TTC</t>
  </si>
  <si>
    <t>Total</t>
  </si>
  <si>
    <t>AVOIRS, RISTOURNES ET COMPLEMENTS DE PRIX A RECEVOIR</t>
  </si>
  <si>
    <t>CODE  D3</t>
  </si>
  <si>
    <t xml:space="preserve">A N A L Y S E    D E S    C H A R G E S     E X T E R N E S    </t>
  </si>
  <si>
    <t>MONTANTS PASSES EN CHARGES DANS L'EXERCICE</t>
  </si>
  <si>
    <t xml:space="preserve"> le</t>
  </si>
  <si>
    <t>constatées</t>
  </si>
  <si>
    <t>nature</t>
  </si>
  <si>
    <t>du</t>
  </si>
  <si>
    <t>jusqu'à</t>
  </si>
  <si>
    <t>payé</t>
  </si>
  <si>
    <t>Charges constatées d'avance</t>
  </si>
  <si>
    <t>MONTANT PAYEES POSTERIEUREMENT</t>
  </si>
  <si>
    <t>Payées le</t>
  </si>
  <si>
    <t>à payer</t>
  </si>
  <si>
    <t>Charges à payer</t>
  </si>
  <si>
    <t>Charges constatées d'avance N-1</t>
  </si>
  <si>
    <t>Charges à payer N-1</t>
  </si>
  <si>
    <t>TOTAL DES CHARGES DE L'EXERCICE</t>
  </si>
  <si>
    <t>CODE  E2</t>
  </si>
  <si>
    <t>ETAT DES CREANCES DOUTEUSES ET DE LEURS PROVISIONS</t>
  </si>
  <si>
    <t>Noms</t>
  </si>
  <si>
    <t>T</t>
  </si>
  <si>
    <t>Pourcentage de charges sociales de l'exercice</t>
  </si>
  <si>
    <t>Charges sociales de l'exercice</t>
  </si>
  <si>
    <t>-----------------------------------------------</t>
  </si>
  <si>
    <t>=</t>
  </si>
  <si>
    <t>Salaires bruts de l'exercice</t>
  </si>
  <si>
    <t>Pourcentage de charges fiscales de l'exercice</t>
  </si>
  <si>
    <t>Charges fiscales de l'exercice</t>
  </si>
  <si>
    <t xml:space="preserve">Charges sociales (B) = (A) x </t>
  </si>
  <si>
    <t xml:space="preserve">Charges fiscales (C) = (A) x </t>
  </si>
  <si>
    <t>TOTAL PROVISION  (A) +  (B)  +  (C)</t>
  </si>
  <si>
    <t xml:space="preserve">dont parties </t>
  </si>
  <si>
    <t>- déductible</t>
  </si>
  <si>
    <t>- non déductible</t>
  </si>
  <si>
    <t>Nom client</t>
  </si>
  <si>
    <t xml:space="preserve">Date </t>
  </si>
  <si>
    <t>Rédacteur</t>
  </si>
  <si>
    <t>TOTAUX</t>
  </si>
  <si>
    <t>VTES PS HT</t>
  </si>
  <si>
    <t>AUTRES OP IMP.</t>
  </si>
  <si>
    <t>ACQU. INTRAC.</t>
  </si>
  <si>
    <t>EXPORT</t>
  </si>
  <si>
    <t>AUTRES OP NON IMP</t>
  </si>
  <si>
    <t>la Société emploie-t-elle plus de 50 salariés ?</t>
  </si>
  <si>
    <t>Voir le respect de la proposition sur l'augmentation du capital réservée aux salariés</t>
  </si>
  <si>
    <t>Date de la dernière mention dans le PV d'assemblée générale</t>
  </si>
  <si>
    <t>Le délai de 3 ans est-t'il respecté ?</t>
  </si>
  <si>
    <t>LIVRAISON INTRAC.</t>
  </si>
  <si>
    <t>ACHATS FRANCHISE</t>
  </si>
  <si>
    <t>TAXE 19,6%</t>
  </si>
  <si>
    <t>BASE TAUX 5,5%</t>
  </si>
  <si>
    <t>TAXE 5,5%</t>
  </si>
  <si>
    <t>DOM</t>
  </si>
  <si>
    <t>BASE TAUX 8,5%</t>
  </si>
  <si>
    <t>TAXE 8,5%</t>
  </si>
  <si>
    <t>BASE TAUX 2,10%</t>
  </si>
  <si>
    <t>TAUX 2,10%</t>
  </si>
  <si>
    <t>BASE AUTRES TAUX</t>
  </si>
  <si>
    <t>TAXES AUTRES TAUX</t>
  </si>
  <si>
    <t>TAUX PARTICULIER</t>
  </si>
  <si>
    <t>TAXE TX PARTICULIER</t>
  </si>
  <si>
    <t>TVA DED A REVERS.</t>
  </si>
  <si>
    <t>TVA BRUTE DUE</t>
  </si>
  <si>
    <t>TVA INTRAC</t>
  </si>
  <si>
    <t>TVA MONACO</t>
  </si>
  <si>
    <t>TVA IMMOB</t>
  </si>
  <si>
    <t>TVA DED ABS</t>
  </si>
  <si>
    <t>AUTRE A DED.</t>
  </si>
  <si>
    <t>REPORT CREDIT M-1</t>
  </si>
  <si>
    <t>TOTAL TVA DED</t>
  </si>
  <si>
    <t>A PAYER</t>
  </si>
  <si>
    <t>IMPUTATION</t>
  </si>
  <si>
    <t>AJOUT</t>
  </si>
  <si>
    <t>TOTAL DU</t>
  </si>
  <si>
    <t xml:space="preserve">CODE </t>
  </si>
  <si>
    <t>TITRE</t>
  </si>
  <si>
    <t>N-1</t>
  </si>
  <si>
    <t>écarts</t>
  </si>
  <si>
    <t>CODE  E3</t>
  </si>
  <si>
    <t>D2</t>
  </si>
  <si>
    <t>D1</t>
  </si>
  <si>
    <t>réponse</t>
  </si>
  <si>
    <r>
      <t xml:space="preserve">CODE  </t>
    </r>
    <r>
      <rPr>
        <b/>
        <sz val="10"/>
        <rFont val="Arial"/>
        <family val="2"/>
      </rPr>
      <t>G3</t>
    </r>
  </si>
  <si>
    <t>MONTANT COMPTA</t>
  </si>
  <si>
    <t>CONCLUSION :</t>
  </si>
  <si>
    <t>CODE  H5</t>
  </si>
  <si>
    <t>le Commissaire aux Comptes</t>
  </si>
  <si>
    <t>apprécier le degré de fiabilité des comptes, le deuxième est d'informer</t>
  </si>
  <si>
    <t>Nom Prénom</t>
  </si>
  <si>
    <t>MOIS</t>
  </si>
  <si>
    <t>S'agit-il d'une société ?</t>
  </si>
  <si>
    <t>NOM: SOCIETE</t>
  </si>
  <si>
    <t>S'agit-il d'une société soumise à l'IS ?</t>
  </si>
  <si>
    <t>NOM : SIS</t>
  </si>
  <si>
    <t>26ou27</t>
  </si>
  <si>
    <t>604 ou 605</t>
  </si>
  <si>
    <t>NOM : E604ou605</t>
  </si>
  <si>
    <t>nø du client</t>
  </si>
  <si>
    <t>NOM DU CLIENT</t>
  </si>
  <si>
    <t>REFERENCE</t>
  </si>
  <si>
    <t>REGULARITE FORMELLE</t>
  </si>
  <si>
    <t>A - 0 - 1</t>
  </si>
  <si>
    <t>REDACTEUR</t>
  </si>
  <si>
    <t xml:space="preserve"> VISAS DE REVUE</t>
  </si>
  <si>
    <t>O B S E R V A T I O N S</t>
  </si>
  <si>
    <t>FT</t>
  </si>
  <si>
    <t xml:space="preserve">  O SUPPORTS</t>
  </si>
  <si>
    <t xml:space="preserve">  O NATURE DES TRAVAUX</t>
  </si>
  <si>
    <t xml:space="preserve">   - Contrôle par épreuve de la régularité des enregistrements comptables</t>
  </si>
  <si>
    <t xml:space="preserve">   - Contrôle de la tenue des livres légaux</t>
  </si>
  <si>
    <t xml:space="preserve">   - Rapprochement Grand-livre/Balances/Journaux en soldes et masses</t>
  </si>
  <si>
    <t xml:space="preserve">    (comptabilité générale/comptablité auxiliaire)</t>
  </si>
  <si>
    <t>Régularité : au plan formel  du code de commerce &amp; du CGI</t>
  </si>
  <si>
    <t>NOM</t>
  </si>
  <si>
    <t xml:space="preserve">      Dossier........................</t>
  </si>
  <si>
    <t xml:space="preserve"> </t>
  </si>
  <si>
    <t>D O S S I E R   A N N U E L</t>
  </si>
  <si>
    <t xml:space="preserve">       EXERCICE</t>
  </si>
  <si>
    <t>/</t>
  </si>
  <si>
    <t>CLIENT :</t>
  </si>
  <si>
    <t xml:space="preserve">      Dossier Général Annuel</t>
  </si>
  <si>
    <t>GA</t>
  </si>
  <si>
    <t xml:space="preserve">      Dossier Contrôle Annuel</t>
  </si>
  <si>
    <t>CA</t>
  </si>
  <si>
    <t xml:space="preserve">      Dossier Juridique Annuel</t>
  </si>
  <si>
    <t>JA</t>
  </si>
  <si>
    <t xml:space="preserve">      Dossier Fiscal Annuel</t>
  </si>
  <si>
    <t>que celles-ci sont toutes comptabilisées, et qu’elles le sont correctement</t>
  </si>
  <si>
    <t>CYCLE ACHATS / FOURNISSEURS</t>
  </si>
  <si>
    <t>C - 0 - 1</t>
  </si>
  <si>
    <t xml:space="preserve">   - Grand livre auxiliaire informatique annoté</t>
  </si>
  <si>
    <t>N°</t>
  </si>
  <si>
    <t>ments de base et les registres, par exemple : les totaux reportés</t>
  </si>
  <si>
    <t>au journal général doivent correspondre aux totaux des journaux</t>
  </si>
  <si>
    <t>auxiliaires, etc...</t>
  </si>
  <si>
    <t>de Banque</t>
  </si>
  <si>
    <t>Ventes</t>
  </si>
  <si>
    <t>CODE  A3</t>
  </si>
  <si>
    <t>CA N-1</t>
  </si>
  <si>
    <t>FOLIO 1 / 1</t>
  </si>
  <si>
    <t>CUMULS</t>
  </si>
  <si>
    <t>SOLDES</t>
  </si>
  <si>
    <t>DEBITS</t>
  </si>
  <si>
    <t>CREDITS</t>
  </si>
  <si>
    <t>DEBITEURS</t>
  </si>
  <si>
    <t>CREDITEURS</t>
  </si>
  <si>
    <t>BALANCE  CLASSES I à V</t>
  </si>
  <si>
    <t>BALANCE  CLASSE VI à VII</t>
  </si>
  <si>
    <t>TOT BALANCE GENERALE</t>
  </si>
  <si>
    <t>G L CLASSES I à VII</t>
  </si>
  <si>
    <t># OU CONTROLE A 0 ?</t>
  </si>
  <si>
    <t>JUSTIFICATION DES DIFFERENCES EVENTUELLES</t>
  </si>
  <si>
    <t xml:space="preserve">EXERCICE </t>
  </si>
  <si>
    <t>DATE</t>
  </si>
  <si>
    <t>CONTROLE COHERENCE BALANCES ET GRAND LIVRE</t>
  </si>
  <si>
    <t>Y A-T-IL EGALITE DES CUMULS DEBITS ET DES CREDITS ?</t>
  </si>
  <si>
    <t>Y A-T-IL EGALITE ENTRE CUMULS BALANCE ET GRAND LIVRE ?</t>
  </si>
  <si>
    <t>CONTROLE COHERENCE BALANCES ET JOURNAUX</t>
  </si>
  <si>
    <t>CODE  A4</t>
  </si>
  <si>
    <t>TOTAUX DES JOURNAUX</t>
  </si>
  <si>
    <t>Y A-T-IL EGALITE ENTRE CUMULS BALANCE ET JOURNAUX  ?</t>
  </si>
  <si>
    <t xml:space="preserve">       L I V R E S  L E G A U X  EN MATIERE SOCIALE</t>
  </si>
  <si>
    <t>CODE  A6</t>
  </si>
  <si>
    <t>PROCEDURE DECLARATION D'ACTIVITE</t>
  </si>
  <si>
    <t>le cas échéant, le signataire</t>
  </si>
  <si>
    <t>Une fois notre révision terminée et la feuille remplie :</t>
  </si>
  <si>
    <t xml:space="preserve"> - supprimer ensuite la feuille GA4 du dossier de révision</t>
  </si>
  <si>
    <t>CREANCES DIVERSES</t>
  </si>
  <si>
    <t>CREANCES A REPARTIR  / PLUSIEURS EXO</t>
  </si>
  <si>
    <t>CHARGES CONSTATEES AVANCES</t>
  </si>
  <si>
    <t>AUTRES EMPRUNTS OBLIGATAIRES</t>
  </si>
  <si>
    <t>EMPRUNTS &amp; DETTES / ETS DE CREDIT</t>
  </si>
  <si>
    <t>AVANCES  &amp; ACOMPTES RECUS</t>
  </si>
  <si>
    <t>FOURNISSEURS  &amp; RATTACHES</t>
  </si>
  <si>
    <t>DETTES IMMO &amp; RATTACHES</t>
  </si>
  <si>
    <t>AUTRES DETTES</t>
  </si>
  <si>
    <t>PRODUITS CONSTATES AVANCE</t>
  </si>
  <si>
    <t>EFFETS ESCOMPTES NON ECHUS</t>
  </si>
  <si>
    <t>RECIPROCITE COMPTES DE RESULTATS</t>
  </si>
  <si>
    <t>CHARGES</t>
  </si>
  <si>
    <t>PRODUITS</t>
  </si>
  <si>
    <r>
      <t xml:space="preserve">SOCIETE MERE </t>
    </r>
    <r>
      <rPr>
        <b/>
        <sz val="10"/>
        <rFont val="Times New Roman"/>
        <family val="1"/>
      </rPr>
      <t>…..</t>
    </r>
  </si>
  <si>
    <r>
      <t xml:space="preserve">SOCIETE FILLE </t>
    </r>
    <r>
      <rPr>
        <b/>
        <sz val="10"/>
        <rFont val="Times New Roman"/>
        <family val="1"/>
      </rPr>
      <t xml:space="preserve"> ……</t>
    </r>
  </si>
  <si>
    <t>CONTROLE DES SALAIRES COMPTABLISES</t>
  </si>
  <si>
    <t>à valoir</t>
  </si>
  <si>
    <t>jusqu'à ou</t>
  </si>
  <si>
    <t>depuis le</t>
  </si>
  <si>
    <t>taux applicable</t>
  </si>
  <si>
    <t xml:space="preserve">   - Vérification de la ventilation des comptes "fournisseurs d'exploitation" et</t>
  </si>
  <si>
    <t xml:space="preserve">     "fournisseurs d'immobilisations"</t>
  </si>
  <si>
    <t xml:space="preserve">   - Rapprochement avec les données de l'exercice précédent</t>
  </si>
  <si>
    <t xml:space="preserve">    - S'assurer que les comptes de charges ne contiennent pas des biens </t>
  </si>
  <si>
    <t xml:space="preserve">      susceptibles de constituer des immobilisations</t>
  </si>
  <si>
    <t xml:space="preserve">    - Vérification des loyers excédentaires à réintégrer fiscalement pour</t>
  </si>
  <si>
    <t>L'annexe comporte, d'une part, des informations obligatoires quelle que soit leur importance et d'autre part,</t>
  </si>
  <si>
    <t>des informations d'importance significative nécessaires à l'obtention d'une image fidèle de l'entreprise.</t>
  </si>
  <si>
    <t>L'ensemble de ces informations est rappelé ci-dessous.</t>
  </si>
  <si>
    <t>Ces informations sont à fournir pour les personnes physiques ou morales présentant deux des trois</t>
  </si>
  <si>
    <t>critères suivants, Code de commerce article 10, Décret du 29 novembre 1983 article 17, modifié par l'article</t>
  </si>
  <si>
    <t>44 du décret du 1er mars 1985.</t>
  </si>
  <si>
    <t>DÉSIGNATION</t>
  </si>
  <si>
    <t>CRITÈRES</t>
  </si>
  <si>
    <t>Informations à fournir</t>
  </si>
  <si>
    <t>Salariés permanents</t>
  </si>
  <si>
    <t>2.1 à 2.9</t>
  </si>
  <si>
    <t>Personnes morales</t>
  </si>
  <si>
    <r>
      <t></t>
    </r>
    <r>
      <rPr>
        <sz val="10"/>
        <rFont val="Arial"/>
        <family val="2"/>
      </rPr>
      <t xml:space="preserve">  50</t>
    </r>
  </si>
  <si>
    <t>2.1 à 2.17</t>
  </si>
  <si>
    <t>&gt; 50</t>
  </si>
  <si>
    <t>2.1 à 2.24</t>
  </si>
  <si>
    <t>Certains professionnels considèrent que les informations non significatives peuvent être omises.</t>
  </si>
  <si>
    <t>Il conviendra d'indiquer ci-après les raisons pour lesquelles la société a jugé que certaines informations</t>
  </si>
  <si>
    <t>n'étaient pas significatives.</t>
  </si>
  <si>
    <t>Toute réponse " non" à ce questionnaire doit être reprise en conclusion et motivée.</t>
  </si>
  <si>
    <t>Conclusion:</t>
  </si>
  <si>
    <t>1 ère partie: Informations obligatoires quelle que soit leur importance</t>
  </si>
  <si>
    <t>Source : Articles 9 à 11 du Code de Commerce modifié par la loi du 30 avril 1983,</t>
  </si>
  <si>
    <t xml:space="preserve">             Articles 8 à 23 du décret du 29/11/1983 modifié par le décret du 01/03/1985.</t>
  </si>
  <si>
    <t>Remarques</t>
  </si>
  <si>
    <t>1.1</t>
  </si>
  <si>
    <t>Informations lorsque l'application d'une prescription</t>
  </si>
  <si>
    <t>comptable ne suffit pas pour donner une image fidèle.</t>
  </si>
  <si>
    <t>1.2</t>
  </si>
  <si>
    <t>F1</t>
  </si>
  <si>
    <t>ASSISTANCE INVENTAIRE</t>
  </si>
  <si>
    <t>Instructions écrites :</t>
  </si>
  <si>
    <t>Des instructions écrites sont-elles prévues et transmises :</t>
  </si>
  <si>
    <t xml:space="preserve"> - aux responsables de l'inventaire ?</t>
  </si>
  <si>
    <t xml:space="preserve"> - au personnel d'exécution ?</t>
  </si>
  <si>
    <t xml:space="preserve"> - au commissaire aux comptes</t>
  </si>
  <si>
    <t>Vérification de la couverture des lieux de stockage :</t>
  </si>
  <si>
    <t xml:space="preserve"> Tous les lieux et tous les types de stocks sont-ils couverts ?</t>
  </si>
  <si>
    <t xml:space="preserve"> - Stocks détenus par des tiers ?</t>
  </si>
  <si>
    <t xml:space="preserve"> - Stocks appartenant à des tiers ?</t>
  </si>
  <si>
    <t xml:space="preserve"> - Le rangement préalable permet-il d'effectuer les comptages avec facilité ?</t>
  </si>
  <si>
    <t xml:space="preserve"> - L'identification des stocks est-elle faite ?</t>
  </si>
  <si>
    <t xml:space="preserve"> - Comment ? (étiquettes…)</t>
  </si>
  <si>
    <t xml:space="preserve"> - Y a-t-il un double comptage</t>
  </si>
  <si>
    <t xml:space="preserve"> - Quelles est la procédure en cas de différence ?</t>
  </si>
  <si>
    <t xml:space="preserve"> - Y a-t-il un inventaire permanent ?</t>
  </si>
  <si>
    <t>Mention de la dérogation à l'application d'une prescription</t>
  </si>
  <si>
    <t>S'agit-il d'une SAS ?</t>
  </si>
  <si>
    <t>NOM : SAS</t>
  </si>
  <si>
    <t>comptable lorsque celle-ci se révèle impropres à donner</t>
  </si>
  <si>
    <t>une image fidèle du patrimoine, de la situation financière</t>
  </si>
  <si>
    <t>ou de résultat avec indication des motifs et de son</t>
  </si>
  <si>
    <t>influence sur le patrimoine, la situation financière</t>
  </si>
  <si>
    <t>et le résultat de l'entreprise.</t>
  </si>
  <si>
    <t>1.3</t>
  </si>
  <si>
    <t>Description et justification des modifications intervenues</t>
  </si>
  <si>
    <t>d'un exercice à l'autre en ce qui concerne la présentation</t>
  </si>
  <si>
    <t>des comptes annuels et les méthodes d'évaluation</t>
  </si>
  <si>
    <t>retenues.</t>
  </si>
  <si>
    <t>1.4</t>
  </si>
  <si>
    <t>Motifs de la reprise exceptionnelle d'amortissements.</t>
  </si>
  <si>
    <t>1.5</t>
  </si>
  <si>
    <t>Indication des postes du bilan concernés également</t>
  </si>
  <si>
    <t>par un élément d'actif ou de passif imputé à un autre poste.</t>
  </si>
  <si>
    <t>1.6</t>
  </si>
  <si>
    <t>Commentaires sur les éléments constitutifs des frais</t>
  </si>
  <si>
    <t>d'établissement, des frais de recherche immobilisés,</t>
  </si>
  <si>
    <t>du fonds commercial.</t>
  </si>
  <si>
    <t>1.7</t>
  </si>
  <si>
    <t>Commentaires sur les éventuelles dérogations, en</t>
  </si>
  <si>
    <t>matière de frais de recherche et développement, aux</t>
  </si>
  <si>
    <t>règles d'amortissement sur une durée maximale de</t>
  </si>
  <si>
    <t>cinq ans.</t>
  </si>
  <si>
    <t>1.8</t>
  </si>
  <si>
    <t>Indication des modalités d'amortissement des primes</t>
  </si>
  <si>
    <t>de remboursement d'emprunts.</t>
  </si>
  <si>
    <t>1.9</t>
  </si>
  <si>
    <t>Explications sur les produits et les charges imputables</t>
  </si>
  <si>
    <t>à un autre exercice :</t>
  </si>
  <si>
    <t xml:space="preserve"> - produits constatés d'avance,</t>
  </si>
  <si>
    <t xml:space="preserve"> - Charges constatées d'avance,</t>
  </si>
  <si>
    <t>1.10</t>
  </si>
  <si>
    <t>Explications sur :</t>
  </si>
  <si>
    <t xml:space="preserve"> - les charges à payer,</t>
  </si>
  <si>
    <t xml:space="preserve"> - les produits à recevoir,</t>
  </si>
  <si>
    <t>rattachés aux postes de dettes et de créances.</t>
  </si>
  <si>
    <t>1.11</t>
  </si>
  <si>
    <t>Informations complémentaires concernant les opérations</t>
  </si>
  <si>
    <t>de crédit-bail.</t>
  </si>
  <si>
    <t>TRAVAUX INTERIMAIRES</t>
  </si>
  <si>
    <t>CAC</t>
  </si>
  <si>
    <t>collab.</t>
  </si>
  <si>
    <t>Orientation et plannification de la mission</t>
  </si>
  <si>
    <t>Préparation de la mission (constitution du dossier annuel)</t>
  </si>
  <si>
    <t>Mise à jour de la prise de connaissance (évolution de l'entreprise, évènements, environnements…)</t>
  </si>
  <si>
    <t xml:space="preserve">Analyse du contrôle interne </t>
  </si>
  <si>
    <t>Contrôle de l'organisation informatique</t>
  </si>
  <si>
    <t>OBTENTION D'ELEMENTS PROBANTS</t>
  </si>
  <si>
    <t>Participation à l'inventaire</t>
  </si>
  <si>
    <t>Confirmations directes (banques, avocats, clients, fournisseurs, autres…)</t>
  </si>
  <si>
    <t>Mise à jour du dossier permanent (contrats…)</t>
  </si>
  <si>
    <t>Trésorerie</t>
  </si>
  <si>
    <t>Achats - Fournisseurs</t>
  </si>
  <si>
    <t>Ventes - Clients</t>
  </si>
  <si>
    <t>Stocks</t>
  </si>
  <si>
    <t>Immobilisations corporelles et incorporelles</t>
  </si>
  <si>
    <t>Immobilisations financières</t>
  </si>
  <si>
    <t>Social</t>
  </si>
  <si>
    <t xml:space="preserve">Fiscal Capitaux propres </t>
  </si>
  <si>
    <t>Autres comptes</t>
  </si>
  <si>
    <t>CONTROLES JURIDIQUES</t>
  </si>
  <si>
    <t>Prise de connaissance et mise à jour du dossier permanent</t>
  </si>
  <si>
    <t>Vérifications spécifiques</t>
  </si>
  <si>
    <t>TRAVAUX DE SYNTHESE</t>
  </si>
  <si>
    <t>Contrôle des documents de synthèse :</t>
  </si>
  <si>
    <t xml:space="preserve">     bilan et compte de résultat</t>
  </si>
  <si>
    <t xml:space="preserve">     annexe des comptes</t>
  </si>
  <si>
    <t xml:space="preserve">     rapport de gestion et projet de résolutions</t>
  </si>
  <si>
    <t>Synthèse des contrôles</t>
  </si>
  <si>
    <t>Entretien avec les dirigeants</t>
  </si>
  <si>
    <t>Rapports</t>
  </si>
  <si>
    <t>Participation C.A. et A.G.</t>
  </si>
  <si>
    <t>Divers et impondérables (Honoraires - Déclaration d'activité -Archivage du dossier)</t>
  </si>
  <si>
    <t xml:space="preserve">   - Vérification de l'apurement des effets à payer</t>
  </si>
  <si>
    <t>cocher la case créer une copie</t>
  </si>
  <si>
    <t>Il convient de créer une feuille</t>
  </si>
  <si>
    <t>par banque vérifiée</t>
  </si>
  <si>
    <t>en cours d'année :</t>
  </si>
  <si>
    <t>Mise à jour du contrôle interne</t>
  </si>
  <si>
    <t>examen de situations intermédiaires</t>
  </si>
  <si>
    <t>au plus tard</t>
  </si>
  <si>
    <t xml:space="preserve"> assistance à l'inventaire</t>
  </si>
  <si>
    <t>réception des comptes annuels</t>
  </si>
  <si>
    <t>conseil d'administration</t>
  </si>
  <si>
    <t>production des rapports</t>
  </si>
  <si>
    <t>assemblée générale</t>
  </si>
  <si>
    <t>cf NEP 505</t>
  </si>
  <si>
    <t>cf NEP 501 §9</t>
  </si>
  <si>
    <t>Méthodes d'amortissement et de constitution des</t>
  </si>
  <si>
    <t>provisions.</t>
  </si>
  <si>
    <t>2.3</t>
  </si>
  <si>
    <t>Bilan social - Documents prévisionnels</t>
  </si>
  <si>
    <t>Bilan social</t>
  </si>
  <si>
    <t>Décret 8/12/77</t>
  </si>
  <si>
    <t>Masse salariale annuelle totale.</t>
  </si>
  <si>
    <t>Montant global des 10 rémunérations les plus élevées.</t>
  </si>
  <si>
    <t>Montant des versements effectués à des entreprises pour mise à disposition du personnel</t>
  </si>
  <si>
    <t>Ratio frais de personnel / Valeur ajouteé ou Chiffre d'affaires</t>
  </si>
  <si>
    <t>Montant global de la réserve de participation.</t>
  </si>
  <si>
    <t>Montant consacré à la formation continue.</t>
  </si>
  <si>
    <t>Contribution au financement du comité d'entreprise et des comités d'établissement</t>
  </si>
  <si>
    <t>Respect des obligations relatives au tableau de financement</t>
  </si>
  <si>
    <t>Respect des obligations relatives à la situation de l'actif réalisable et disponible</t>
  </si>
  <si>
    <t>Respect des obligations relatives au passif exigible</t>
  </si>
  <si>
    <t>JA BILAN SOC.</t>
  </si>
  <si>
    <t>Documents prévisionnels</t>
  </si>
  <si>
    <t>Audit de l'Assemblée Générale Annuelle</t>
  </si>
  <si>
    <t>JA AGO1</t>
  </si>
  <si>
    <t>FIN MANDAT</t>
  </si>
  <si>
    <t>ALERTE</t>
  </si>
  <si>
    <t>IRREGULARITES &amp; INEXACTITUDES</t>
  </si>
  <si>
    <t xml:space="preserve">   - y a-t-il une confirmation des virements faite par la banque</t>
  </si>
  <si>
    <t>Activités en matière de recherche et développement</t>
  </si>
  <si>
    <t>Montants globaux des frais généraux réintégrés dans le bénéfice fiscal à la suite d'un redressement fiscal notifié</t>
  </si>
  <si>
    <t>art.39-4 223 quarter CGI</t>
  </si>
  <si>
    <t>SOLDE BALANCE</t>
  </si>
  <si>
    <t>% SONDAGE</t>
  </si>
  <si>
    <t>SOMME CIRCULARISATIONS</t>
  </si>
  <si>
    <t>TOTAL SONDAGE</t>
  </si>
  <si>
    <t>Noms clients</t>
  </si>
  <si>
    <t>Montant global des dépenses et charges non déductibles fiscalement</t>
  </si>
  <si>
    <t>CGI 243 bis</t>
  </si>
  <si>
    <t>Dividendes et avoirs fiscaux des 3 derniers exercices</t>
  </si>
  <si>
    <t>Rapport sur la gestion du groupe</t>
  </si>
  <si>
    <t>L233-26</t>
  </si>
  <si>
    <t>S'assurer que le rapport comporte les informations suivantes :</t>
  </si>
  <si>
    <t>Situation de l'ensemble constitué par les entreprises consolidées</t>
  </si>
  <si>
    <t>Bénéfice et somme distribuable</t>
  </si>
  <si>
    <t>Si oui : effectuer les formalités permettant d'ôter la mention figurant sur l'extrait K-bis</t>
  </si>
  <si>
    <t>Distribution de dividendes</t>
  </si>
  <si>
    <t>L232-12</t>
  </si>
  <si>
    <t>S'assurer que les comptes ont bien été approuvés par l'assemblée</t>
  </si>
  <si>
    <t>S'assurer que l'existence de sommes distribuables a bien été constatée par l'assemblée</t>
  </si>
  <si>
    <t>Les frais d'établissements sont-ils apurés ou couverts par des réserves libres ?</t>
  </si>
  <si>
    <t>art 223 sexies CGI</t>
  </si>
  <si>
    <t>Vérifier le respect des obligations fiscales qui en découlent notamment en matière de précompte et avoirs fiscaux</t>
  </si>
  <si>
    <t>Affectation des pertes</t>
  </si>
  <si>
    <t>Les capitaux propres de la société sont-ils inférieurs à la moitié du capital ?</t>
  </si>
  <si>
    <t>art D50</t>
  </si>
  <si>
    <t>Si oui, s'assurer de la convocation de l'AGE dans les 4 mois qui suivent l'assemblée ayant approuvé les comptes et des formalités correspondantes</t>
  </si>
  <si>
    <t>Tenue de l'assemblée</t>
  </si>
  <si>
    <t>S'assurer du résultat du vote pour chaque résolution</t>
  </si>
  <si>
    <t>Formalités</t>
  </si>
  <si>
    <t>S'assurer de la rédaction du procès-verbal et de son report sur le registre des assemblées</t>
  </si>
  <si>
    <t>S'assurer du dépôt au greffe du tribunal de commerce, en double exemplaire, des comptes annuels, de rapport de gestion et du rapport du CAC dans le mois qui suit l'assemblée</t>
  </si>
  <si>
    <t>Conserver une copie du certificat de dépôt</t>
  </si>
  <si>
    <t>Recherche des événements postérieurs</t>
  </si>
  <si>
    <t>des ventes ?</t>
  </si>
  <si>
    <t>des charges ?</t>
  </si>
  <si>
    <t>de la marge brute ?</t>
  </si>
  <si>
    <t>Y-a-t'il eu des pertes et profits sur exercices antérieurs significatifs ?</t>
  </si>
  <si>
    <t xml:space="preserve">Y-a-t'il eu des modifications significatives en ce qui concerne : </t>
  </si>
  <si>
    <t>le capital ?</t>
  </si>
  <si>
    <t>les réserves ?</t>
  </si>
  <si>
    <t>les dettes à long terme ?</t>
  </si>
  <si>
    <t>Des procès ou litiges sont nés après la clôture ?</t>
  </si>
  <si>
    <t>Des contrôles fiscaux ou autres ont eu lieu après la clôture ?</t>
  </si>
  <si>
    <t>Est-ce que les immobilisations ont subi des modifications significatives ?</t>
  </si>
  <si>
    <t>Acquisition ?</t>
  </si>
  <si>
    <t>cession ?</t>
  </si>
  <si>
    <t>disparition ?</t>
  </si>
  <si>
    <t>obsolescence ?</t>
  </si>
  <si>
    <t>En cas de cession a-t-on réalisé :</t>
  </si>
  <si>
    <t>une plus-value ?</t>
  </si>
  <si>
    <t>une moins-value ?</t>
  </si>
  <si>
    <t xml:space="preserve">Si une moins-value significative a été réalisée, résulte-t-elle : </t>
  </si>
  <si>
    <t>d'une surestimation de la valeur d'actif à la clôture ?</t>
  </si>
  <si>
    <t>des circonstances ayant pris naissance après la date de clôture ?</t>
  </si>
  <si>
    <t>Y-a-t'il eu une augmentation anormale :</t>
  </si>
  <si>
    <t>des stocks ?</t>
  </si>
  <si>
    <t>des créances ?</t>
  </si>
  <si>
    <t>Y-a-t'il eu :</t>
  </si>
  <si>
    <t>des conflits sociaux ?</t>
  </si>
  <si>
    <t>des pertes de clients importants ?</t>
  </si>
  <si>
    <t>des modifications de sources d'approvisionnement ?</t>
  </si>
  <si>
    <t>des changements dans le processus de production ?</t>
  </si>
  <si>
    <t>A-t-on interrogé les dirigeants pour savoir si d'autres événements significatifs existaient et qui ne seraient pas encore traduits dans les comptes ?</t>
  </si>
  <si>
    <t>est-ce que les événements ci-dessus affectent la continuité de l'exploitation ?</t>
  </si>
  <si>
    <t>S'assurer de l'envoi ou de la mise à disposition des documents suivants, selon le mode de convocation :</t>
  </si>
  <si>
    <t>1 - Informations liées à l'envoi d'une formule de procuration.</t>
  </si>
  <si>
    <t>3 - Envoi de documents aux actionnaires sur leur demande</t>
  </si>
  <si>
    <t>L232-1</t>
  </si>
  <si>
    <t>L232-6</t>
  </si>
  <si>
    <t>L233-13</t>
  </si>
  <si>
    <t>Détenteurs du capital et de l'autocontrôle</t>
  </si>
  <si>
    <t>L225-211</t>
  </si>
  <si>
    <t>Acquisition et cession par la société de ses propres actions</t>
  </si>
  <si>
    <r>
      <t xml:space="preserve">S'assurer que le </t>
    </r>
    <r>
      <rPr>
        <b/>
        <sz val="10"/>
        <rFont val="Arial"/>
        <family val="2"/>
      </rPr>
      <t>bénéfice distribuable</t>
    </r>
    <r>
      <rPr>
        <sz val="10"/>
        <rFont val="Arial"/>
        <family val="2"/>
      </rPr>
      <t xml:space="preserve"> soit déterminé comme suit :                              Bénéfice de l'exercice                                 - Pertes antérieures                                       - Sommes à porter en réserves                   + Report bénéficiare          </t>
    </r>
  </si>
  <si>
    <r>
      <t xml:space="preserve">Y-a-t'il </t>
    </r>
    <r>
      <rPr>
        <b/>
        <sz val="10"/>
        <rFont val="Arial"/>
        <family val="2"/>
      </rPr>
      <t>rétablissement</t>
    </r>
    <r>
      <rPr>
        <sz val="10"/>
        <rFont val="Arial"/>
        <family val="2"/>
      </rPr>
      <t xml:space="preserve"> des capitaux propres ?</t>
    </r>
  </si>
  <si>
    <t>L232-11</t>
  </si>
  <si>
    <t>L225-248</t>
  </si>
  <si>
    <t>Ou plus tard si une prolongation de délai a été accordée par le Président du Tribunal de Commerce</t>
  </si>
  <si>
    <t>D149</t>
  </si>
  <si>
    <r>
      <t xml:space="preserve">A-t-on examiné les </t>
    </r>
    <r>
      <rPr>
        <b/>
        <sz val="10"/>
        <rFont val="Arial"/>
        <family val="2"/>
      </rPr>
      <t>registres</t>
    </r>
    <r>
      <rPr>
        <sz val="10"/>
        <rFont val="Arial"/>
        <family val="2"/>
      </rPr>
      <t xml:space="preserve"> des assemblées jusqu'à la date du rapport d'audit ?</t>
    </r>
  </si>
  <si>
    <r>
      <t xml:space="preserve">L'entreprise a-t-elle établi des </t>
    </r>
    <r>
      <rPr>
        <b/>
        <sz val="10"/>
        <rFont val="Arial"/>
        <family val="2"/>
      </rPr>
      <t>situations intermédiaires</t>
    </r>
    <r>
      <rPr>
        <sz val="10"/>
        <rFont val="Arial"/>
        <family val="2"/>
      </rPr>
      <t xml:space="preserve"> postérieures à la date de clôture des comptes ?</t>
    </r>
  </si>
  <si>
    <r>
      <t xml:space="preserve">Cette comparaison fait-elle apparaître des </t>
    </r>
    <r>
      <rPr>
        <b/>
        <sz val="10"/>
        <rFont val="Arial"/>
        <family val="2"/>
      </rPr>
      <t>modifications significatives</t>
    </r>
    <r>
      <rPr>
        <sz val="10"/>
        <rFont val="Arial"/>
        <family val="2"/>
      </rPr>
      <t xml:space="preserve"> en volume ou nature d'opérations :</t>
    </r>
  </si>
  <si>
    <r>
      <t>si non</t>
    </r>
    <r>
      <rPr>
        <sz val="10"/>
        <rFont val="Arial"/>
        <family val="2"/>
      </rPr>
      <t xml:space="preserve"> : a-t-on effectué des </t>
    </r>
    <r>
      <rPr>
        <b/>
        <sz val="10"/>
        <rFont val="Arial"/>
        <family val="2"/>
      </rPr>
      <t>comparaisons à partir d'une balance</t>
    </r>
    <r>
      <rPr>
        <sz val="10"/>
        <rFont val="Arial"/>
        <family val="2"/>
      </rPr>
      <t xml:space="preserve"> ?</t>
    </r>
  </si>
  <si>
    <r>
      <t xml:space="preserve">Est-ce que des </t>
    </r>
    <r>
      <rPr>
        <b/>
        <sz val="10"/>
        <rFont val="Arial"/>
        <family val="2"/>
      </rPr>
      <t>éléments nouveaux</t>
    </r>
    <r>
      <rPr>
        <sz val="10"/>
        <rFont val="Arial"/>
        <family val="2"/>
      </rPr>
      <t xml:space="preserve"> font que des passifs qui étaient éventuels à la clôture de l'exercice sont devenus certains ?</t>
    </r>
  </si>
  <si>
    <t>Traitement des événements postérieurs</t>
  </si>
  <si>
    <t>si la continuité d'exploitation est affectée prendre en compte cette situation dans la rédaction du rapport d'audit ?</t>
  </si>
  <si>
    <t>si la continuité d'exploitation n'est pas affectée, s'assurer que les événnements sont correctement décrits dans l'annexe ?</t>
  </si>
  <si>
    <t>Circonstances qui ne permettent pas la comparabilité</t>
  </si>
  <si>
    <t>des exercices N et N-1.</t>
  </si>
  <si>
    <t>2.4</t>
  </si>
  <si>
    <t>Mouvements des postes suivants :</t>
  </si>
  <si>
    <t xml:space="preserve"> - Immobilisations incorporelles,</t>
  </si>
  <si>
    <t xml:space="preserve"> - Immobilisations corporelles,</t>
  </si>
  <si>
    <t xml:space="preserve"> - Immobilisations financières.</t>
  </si>
  <si>
    <t>2.5</t>
  </si>
  <si>
    <t>RAPPROCHE/JUSTIF</t>
  </si>
  <si>
    <t>Nature, montant et traitement comptable des écarts</t>
  </si>
  <si>
    <t>de conversion.</t>
  </si>
  <si>
    <t>2.6</t>
  </si>
  <si>
    <t>Éléments relatifs à la réévaluation ( méthodes et incidence</t>
  </si>
  <si>
    <t>sur les postes concernés, variation de l'écart de</t>
  </si>
  <si>
    <t>réévaluation ).</t>
  </si>
  <si>
    <t>2.7</t>
  </si>
  <si>
    <t>Ventilation par échéance :</t>
  </si>
  <si>
    <r>
      <t xml:space="preserve"> - des créances ( </t>
    </r>
    <r>
      <rPr>
        <sz val="10"/>
        <rFont val="Symbol"/>
        <family val="1"/>
        <charset val="2"/>
      </rPr>
      <t></t>
    </r>
    <r>
      <rPr>
        <sz val="10"/>
        <rFont val="Arial"/>
        <family val="2"/>
      </rPr>
      <t xml:space="preserve"> 1 an, &gt; 1 an )</t>
    </r>
  </si>
  <si>
    <r>
      <t xml:space="preserve"> - des dettes ( </t>
    </r>
    <r>
      <rPr>
        <sz val="10"/>
        <rFont val="Symbol"/>
        <family val="1"/>
        <charset val="2"/>
      </rPr>
      <t></t>
    </r>
    <r>
      <rPr>
        <sz val="10"/>
        <rFont val="Arial"/>
        <family val="2"/>
      </rPr>
      <t xml:space="preserve"> 1 an, &gt; 1 an et </t>
    </r>
    <r>
      <rPr>
        <sz val="10"/>
        <rFont val="Symbol"/>
        <family val="1"/>
        <charset val="2"/>
      </rPr>
      <t></t>
    </r>
    <r>
      <rPr>
        <sz val="10"/>
        <rFont val="Arial"/>
        <family val="2"/>
      </rPr>
      <t xml:space="preserve"> 5 ans, &gt; 5 ans ). </t>
    </r>
  </si>
  <si>
    <t>2.8</t>
  </si>
  <si>
    <t>Dettes garanties par des sûretés réelles.</t>
  </si>
  <si>
    <t>2.9</t>
  </si>
  <si>
    <t>Total bilan *</t>
  </si>
  <si>
    <t>CA H.T. *</t>
  </si>
  <si>
    <t xml:space="preserve">Personnes morales  </t>
  </si>
  <si>
    <r>
      <t></t>
    </r>
    <r>
      <rPr>
        <sz val="10"/>
        <rFont val="Arial"/>
        <family val="2"/>
      </rPr>
      <t xml:space="preserve">  267</t>
    </r>
  </si>
  <si>
    <r>
      <t></t>
    </r>
    <r>
      <rPr>
        <sz val="10"/>
        <rFont val="Arial"/>
        <family val="2"/>
      </rPr>
      <t xml:space="preserve">  534</t>
    </r>
  </si>
  <si>
    <r>
      <t></t>
    </r>
    <r>
      <rPr>
        <sz val="10"/>
        <rFont val="Arial"/>
        <family val="2"/>
      </rPr>
      <t xml:space="preserve">  10</t>
    </r>
  </si>
  <si>
    <r>
      <t></t>
    </r>
    <r>
      <rPr>
        <sz val="10"/>
        <rFont val="Arial"/>
        <family val="2"/>
      </rPr>
      <t xml:space="preserve">  7 300</t>
    </r>
  </si>
  <si>
    <t>&gt; 3 650</t>
  </si>
  <si>
    <t>&gt; 7 300</t>
  </si>
  <si>
    <r>
      <t></t>
    </r>
    <r>
      <rPr>
        <sz val="10"/>
        <rFont val="Arial"/>
        <family val="2"/>
      </rPr>
      <t xml:space="preserve"> 3 650</t>
    </r>
  </si>
  <si>
    <t xml:space="preserve">   - Voir si mention du DIF </t>
  </si>
  <si>
    <t>Engagements financiers relatifs aux dirigeants, aux</t>
  </si>
  <si>
    <t>filiales, aux participations et aux autres entreprises</t>
  </si>
  <si>
    <t>liées.</t>
  </si>
  <si>
    <t>2.10</t>
  </si>
  <si>
    <t>Pour les éléments fongibles de l'actif circulant,</t>
  </si>
  <si>
    <t>indiquer la différence entre l'évaluation figurant au</t>
  </si>
  <si>
    <t>bilan et celle qui résulterait des derniers prix du</t>
  </si>
  <si>
    <t>marché connus à la clôture des comptes.</t>
  </si>
  <si>
    <t>2.11</t>
  </si>
  <si>
    <t>Liste des filiales et participations.</t>
  </si>
  <si>
    <t>2.12</t>
  </si>
  <si>
    <t>Composition du capital social ( nombre, valeur nominale</t>
  </si>
  <si>
    <t xml:space="preserve">et catégories d'actions ). Répartition nécessaire </t>
  </si>
  <si>
    <t>uniquement dans les sociétés cotées.</t>
  </si>
  <si>
    <t>2.13</t>
  </si>
  <si>
    <t>Parts bénéficiaires, nombre, valeurs et droits conférés.</t>
  </si>
  <si>
    <t>2.14</t>
  </si>
  <si>
    <t>Groupe dans lequel les comptes de la société sont</t>
  </si>
  <si>
    <t>intégrés globalement.</t>
  </si>
  <si>
    <t>2.15</t>
  </si>
  <si>
    <t>Informations relatives aux entreprises liées :</t>
  </si>
  <si>
    <t xml:space="preserve"> - créances,</t>
  </si>
  <si>
    <t xml:space="preserve"> - dettes,</t>
  </si>
  <si>
    <t xml:space="preserve"> - produits financiers,</t>
  </si>
  <si>
    <t xml:space="preserve"> - charges financières.</t>
  </si>
  <si>
    <t>2.16</t>
  </si>
  <si>
    <t>Engagements en matière de pensions, compléments</t>
  </si>
  <si>
    <t>de retraite et indemnités assimilées.</t>
  </si>
  <si>
    <t>2.17</t>
  </si>
  <si>
    <t>Montant des avances et crédits alloués aux dirigeants.</t>
  </si>
  <si>
    <t>2.18</t>
  </si>
  <si>
    <t>Montant des rémunérations allouées aux dirigeants</t>
  </si>
  <si>
    <t>et aux administrateurs.</t>
  </si>
  <si>
    <t>2.19</t>
  </si>
  <si>
    <t>Obligations convertibles ( nombre, valeur nominale</t>
  </si>
  <si>
    <t>et droits conférés ).</t>
  </si>
  <si>
    <t>2.20</t>
  </si>
  <si>
    <t>Ventilation de l'impôt entre exceptionnel et courant.</t>
  </si>
  <si>
    <t>2.21</t>
  </si>
  <si>
    <t>Ventilation des chiffres par:</t>
  </si>
  <si>
    <t xml:space="preserve"> - secteur d'activité,</t>
  </si>
  <si>
    <t xml:space="preserve"> - marché géographique.</t>
  </si>
  <si>
    <t>2.22</t>
  </si>
  <si>
    <t>Ventilation par catégorie de l'effectif moyen.</t>
  </si>
  <si>
    <t>2.23</t>
  </si>
  <si>
    <t>Incidence sur le résultat et sur les capitaux propres</t>
  </si>
  <si>
    <t>de l'application de dispositions fiscales pour le calcul</t>
  </si>
  <si>
    <t>des amortissements et des provisions.</t>
  </si>
  <si>
    <t>2.24</t>
  </si>
  <si>
    <t>Accroissements et allégements de la dettes future</t>
  </si>
  <si>
    <t>d'impôts.</t>
  </si>
  <si>
    <t xml:space="preserve">       les voitures particulières prises en location ou en crédit bail</t>
  </si>
  <si>
    <t xml:space="preserve">   - Vérification de la comptabilisation TTC des charges n'ouvrant pas droit à</t>
  </si>
  <si>
    <t xml:space="preserve">      récupération de TVA (entretien réparation de véhicules de tourisme…)</t>
  </si>
  <si>
    <t xml:space="preserve">   - Vérification de la déclaration de frais généraux</t>
  </si>
  <si>
    <t>TVA COLLECTEE</t>
  </si>
  <si>
    <t>AAE N-1</t>
  </si>
  <si>
    <t>AAE N</t>
  </si>
  <si>
    <t>FAE N-1</t>
  </si>
  <si>
    <t>FAE N</t>
  </si>
  <si>
    <t>PCA N-1</t>
  </si>
  <si>
    <t>PCA N</t>
  </si>
  <si>
    <t>TVA COLLECTEE SVT CA3</t>
  </si>
  <si>
    <t xml:space="preserve">       L I V R E S  L E G A U X  C O M P T A B L E S</t>
  </si>
  <si>
    <t>détenu</t>
  </si>
  <si>
    <t>EXISTENCE</t>
  </si>
  <si>
    <t>PARAPHE</t>
  </si>
  <si>
    <t xml:space="preserve">REPORT AU </t>
  </si>
  <si>
    <t>Journal général</t>
  </si>
  <si>
    <t>au</t>
  </si>
  <si>
    <t>MOINS MENSUEL</t>
  </si>
  <si>
    <t>Cabinet</t>
  </si>
  <si>
    <t>OUI</t>
  </si>
  <si>
    <t>NON</t>
  </si>
  <si>
    <t>cocher les cases concernées ===&gt;</t>
  </si>
  <si>
    <t xml:space="preserve">   dates mise à jour</t>
  </si>
  <si>
    <t xml:space="preserve">   le</t>
  </si>
  <si>
    <t xml:space="preserve">  par</t>
  </si>
  <si>
    <t>CERTIFICATION COMPTES ?</t>
  </si>
  <si>
    <t>OBSERVATION SUR RAPPORT GENERAL ?</t>
  </si>
  <si>
    <t>OUI/NON</t>
  </si>
  <si>
    <t>.......................................</t>
  </si>
  <si>
    <t>Journal ..................</t>
  </si>
  <si>
    <t>registres dont la tenue est nécessaire pour l'obtention d'une comptabilité</t>
  </si>
  <si>
    <t>régulière.</t>
  </si>
  <si>
    <t>Ces registres doivent être à jour et concorder avec la comptabilité</t>
  </si>
  <si>
    <t>générale et les comptes annuels.</t>
  </si>
  <si>
    <t xml:space="preserve">Certains livres sont obligatoires pour toutes les entreprises : </t>
  </si>
  <si>
    <t>activité donnée ou sont obligatoires en fonction de règlements</t>
  </si>
  <si>
    <t>d'origine professionnelle ou fiscale.</t>
  </si>
  <si>
    <t>sont tenus tous les registres nécessaires à l'obtention d'une</t>
  </si>
  <si>
    <t>(fusion, fin mandat, démission, renouvellement, tup, changement signataire…)</t>
  </si>
  <si>
    <t xml:space="preserve">          RECLAMER UNE ATTESTATION ECRITE DU DIRIGEANT</t>
  </si>
  <si>
    <t xml:space="preserve">   - Veiller à la bonne valorisation en fonction des nouvelles règles comptables</t>
  </si>
  <si>
    <t>plus de 481 désormais</t>
  </si>
  <si>
    <t>LEGENDE COULEUR ONGLET</t>
  </si>
  <si>
    <t>feuille non faite</t>
  </si>
  <si>
    <t>comptabilité régulière. Certains sont particuliers et peuvent ne</t>
  </si>
  <si>
    <t>pas être connus d'un professionnel qui intervient pour la pemière</t>
  </si>
  <si>
    <t>fois chez un client. Il consultera alors le guide comptable de la</t>
  </si>
  <si>
    <t>profession, s'il existe, qui définit en général les obligations</t>
  </si>
  <si>
    <t>propres à chaque profession ou prendra l'avis du syndicat profes-</t>
  </si>
  <si>
    <t>sionnel concerné.</t>
  </si>
  <si>
    <t>2. La régularité des registres</t>
  </si>
  <si>
    <t>La plupart des textes instituant les divers registres déterminent</t>
  </si>
  <si>
    <t>nombre</t>
  </si>
  <si>
    <t>Client :</t>
  </si>
  <si>
    <t xml:space="preserve">   - Tests sur le logiciel comptable (actualisation éventuelle)</t>
  </si>
  <si>
    <t xml:space="preserve">    - Pour les achats qui bénéficient de ristournes annuelles, vérifier que celles-ci </t>
  </si>
  <si>
    <t xml:space="preserve">      ont été provisionnées</t>
  </si>
  <si>
    <t xml:space="preserve">    - Effets à payer et retenues de garantie doivent être justifiés et un contrôle de </t>
  </si>
  <si>
    <t xml:space="preserve">      l'échéance doit être effectué</t>
  </si>
  <si>
    <t>A - 0 - 0</t>
  </si>
  <si>
    <t>SYNTHESE DU CYCLE</t>
  </si>
  <si>
    <t>Résumé des entretiens avec le client</t>
  </si>
  <si>
    <t xml:space="preserve"> Etude et/ou réponse à faire</t>
  </si>
  <si>
    <t xml:space="preserve"> 1 / 2</t>
  </si>
  <si>
    <t>le</t>
  </si>
  <si>
    <t>..</t>
  </si>
  <si>
    <t>....</t>
  </si>
  <si>
    <t>N O T E   D E  S Y N T H E S E</t>
  </si>
  <si>
    <t xml:space="preserve">     vérification du dénouement sur l'exercice suivant</t>
  </si>
  <si>
    <t xml:space="preserve"> S’assurer que tous les achats et uniquement les achats de l’exercice ont été comptabilisés</t>
  </si>
  <si>
    <t xml:space="preserve"> S’assurer que toutes les dettes de l’entreprise sont correctement évaluées</t>
  </si>
  <si>
    <t>CYCLE CHARGES EXTERNES</t>
  </si>
  <si>
    <t>D - 0 - 1</t>
  </si>
  <si>
    <t xml:space="preserve">   - Grand livre annoté</t>
  </si>
  <si>
    <t xml:space="preserve">   - Balance des comptes de charges comparés N / N-1</t>
  </si>
  <si>
    <t xml:space="preserve">   - Justification et rapprochement avec pièce justificative pour toute</t>
  </si>
  <si>
    <t xml:space="preserve">     somme d'un montant significatif</t>
  </si>
  <si>
    <t>CODE  A5</t>
  </si>
  <si>
    <t>BALANCE  COMPTES INDIVIDUELS</t>
  </si>
  <si>
    <t>BALANCE  COMPTES COLLECTIFS</t>
  </si>
  <si>
    <t>CONTROLE COHERENCE BALANCES DES COMPTES INDIVIDUELS ET DES COLLECTIFS</t>
  </si>
  <si>
    <t>CODE  E4</t>
  </si>
  <si>
    <t xml:space="preserve">   - Statistiques professionnelles</t>
  </si>
  <si>
    <t xml:space="preserve">   - Examen des évolutions anormales des différents postes du bilan et du</t>
  </si>
  <si>
    <t xml:space="preserve">     compte de résultat et analyse de la formation du résultat</t>
  </si>
  <si>
    <t xml:space="preserve">   - Comparaison par rapport aux données budgétaires</t>
  </si>
  <si>
    <t xml:space="preserve">   - Vérification avec l'exercice précédent des ratios significatifs</t>
  </si>
  <si>
    <t xml:space="preserve">     (marge commerciale, frais financiers, rotation des stocks - crédit</t>
  </si>
  <si>
    <t xml:space="preserve">     clients et fournisseurs,...)</t>
  </si>
  <si>
    <t xml:space="preserve">   - Vérification de leur cohérence avec les conditions d'exploitation de</t>
  </si>
  <si>
    <t xml:space="preserve">     l'entreprise, éventuellement avec les statistiques professionnelles</t>
  </si>
  <si>
    <t xml:space="preserve">     disponibles et/ou des dossiers du même secteur du cabinet</t>
  </si>
  <si>
    <t xml:space="preserve">   - Recherche des explications</t>
  </si>
  <si>
    <t xml:space="preserve">   - Analyse des OD </t>
  </si>
  <si>
    <t xml:space="preserve">   - Entretien avec le client</t>
  </si>
  <si>
    <t xml:space="preserve">   - Entretien avec l'Expert comptable</t>
  </si>
  <si>
    <t>TRESORERIE FINANCEMENT</t>
  </si>
  <si>
    <t>PERSONNEL</t>
  </si>
  <si>
    <t>sont correctement classifiés</t>
  </si>
  <si>
    <t>sont correctement évalués</t>
  </si>
  <si>
    <t>S’assurer que les opérations sont appuyées de pièces justificatives</t>
  </si>
  <si>
    <t xml:space="preserve">   - Doubles des factures d'acquisition</t>
  </si>
  <si>
    <t xml:space="preserve">   - Etat des mises au rebut fourni par le client</t>
  </si>
  <si>
    <t xml:space="preserve">   - Inventaire physique des immobilisations </t>
  </si>
  <si>
    <t>s’assurer de l’existence des immobilisations</t>
  </si>
  <si>
    <t>qu’elles appartiennent à l’entreprise</t>
  </si>
  <si>
    <t>STOCKS ET EN COURS</t>
  </si>
  <si>
    <t>R6</t>
  </si>
  <si>
    <t>A3</t>
  </si>
  <si>
    <t>A4</t>
  </si>
  <si>
    <t>A5</t>
  </si>
  <si>
    <t>A6</t>
  </si>
  <si>
    <t>le client pour qu'il améliore ses procédures pour une meilleure</t>
  </si>
  <si>
    <t>d'un courrier d'observations, éventuellement dans le cadre de l'art230.</t>
  </si>
  <si>
    <t xml:space="preserve"> - Le cas échéant, vérifier la provision ou l'annotation sur l'annexe du coût de dépollution du site de l'entreprise ?</t>
  </si>
  <si>
    <t>Le Commissaire s'assure de l'existence et de la régularité des</t>
  </si>
  <si>
    <t>par</t>
  </si>
  <si>
    <t>L'expert</t>
  </si>
  <si>
    <t>Tapez 0 pour Oui et 1 pour Non</t>
  </si>
  <si>
    <t>Etabli le</t>
  </si>
  <si>
    <t>Visa</t>
  </si>
  <si>
    <t>ISA 250</t>
  </si>
  <si>
    <t>Retour sommaire</t>
  </si>
  <si>
    <t>Préalable</t>
  </si>
  <si>
    <t>Référence Texte</t>
  </si>
  <si>
    <t>Contrôles à effectuer</t>
  </si>
  <si>
    <t>Oui / Fait</t>
  </si>
  <si>
    <t>Non</t>
  </si>
  <si>
    <t>N/A</t>
  </si>
  <si>
    <t>Réf. Document</t>
  </si>
  <si>
    <t xml:space="preserve">Mettre à jour DP Juridique </t>
  </si>
  <si>
    <t>Mettre à jour DP Juridique - Historique des AG et CA</t>
  </si>
  <si>
    <t>Vérifier les cote, paraphe et mise à jour du registre d'assemblée générale.</t>
  </si>
  <si>
    <t>Mettre à jour DP Juridique - Historique des AG</t>
  </si>
  <si>
    <t>En cas de perte de la moitié du capital social, s'assurer du respect de la procédure légale.</t>
  </si>
  <si>
    <t>Conventions réglementées - Administrateurs</t>
  </si>
  <si>
    <t>Communication des irrégularités</t>
  </si>
  <si>
    <t>Communication à la Direction</t>
  </si>
  <si>
    <t>ISA 250-30</t>
  </si>
  <si>
    <t>Rapport d'audit des comptes</t>
  </si>
  <si>
    <t>ISA 250          32 - 34</t>
  </si>
  <si>
    <t>Vérifier la conformité du rapport d'audit avec les irrégularités détectées.</t>
  </si>
  <si>
    <t xml:space="preserve"> résultent uniquement de l’enregistrement intégral des transactions réalisées dans l’exercice considéré</t>
  </si>
  <si>
    <t xml:space="preserve"> Plus précisément pour les ventes :</t>
  </si>
  <si>
    <t xml:space="preserve">   - Appréciation avec le client des risques réels et de la sincérité des</t>
  </si>
  <si>
    <t xml:space="preserve">     provisions</t>
  </si>
  <si>
    <t xml:space="preserve">   - Tableau de variations</t>
  </si>
  <si>
    <t xml:space="preserve">   - Appréciation de la déductibilité des provisions</t>
  </si>
  <si>
    <t>S'assurer de la bonne comptabilisation des résultats de fin d'exercice</t>
  </si>
  <si>
    <t>S’assurer que les mouvements affectant les comptes de capitaux sont juridiquement justifiés</t>
  </si>
  <si>
    <t>GUIDE D'UTILISATION DE LA FEUILLE DE TRAVAIL</t>
  </si>
  <si>
    <t>OBJECTIFS :</t>
  </si>
  <si>
    <t>que les mêmes pièces justificatives puissent être comptabilisées</t>
  </si>
  <si>
    <t>plusieurs fois</t>
  </si>
  <si>
    <t>pièces de base</t>
  </si>
  <si>
    <t>toutes les pièces de base et de les classer de manière appropriée.</t>
  </si>
  <si>
    <t>Le classement peut être fait suivant l'un quelconque des procédés courants:</t>
  </si>
  <si>
    <t>par ordre chronologique, alphabétique, numérique, ou par matière, etc...</t>
  </si>
  <si>
    <t>Il doit pouvoir permettre la recherche ultérieure commode des pièces</t>
  </si>
  <si>
    <t>en partant des documents qu'elles ont permis d'établir.</t>
  </si>
  <si>
    <t>Les opérations comptabilisées sont appuyées par une pièce jusitificative</t>
  </si>
  <si>
    <t>Il convient de noter que les travailleurs temporaires</t>
  </si>
  <si>
    <t>doivent être mentionnés sur ce registre</t>
  </si>
  <si>
    <t>A N N E X E</t>
  </si>
  <si>
    <t>M - 0 - 1</t>
  </si>
  <si>
    <t xml:space="preserve">   - Vérifier les informations significatives  incluses dans l'annexe</t>
  </si>
  <si>
    <t>N - 0 - 1</t>
  </si>
  <si>
    <t>Sur N ou N-1</t>
  </si>
  <si>
    <t>R A P P R O C H E M E N T  B A N C A I R E</t>
  </si>
  <si>
    <t>Compte N°</t>
  </si>
  <si>
    <t>DEBIT</t>
  </si>
  <si>
    <t>Favorable</t>
  </si>
  <si>
    <t>CREDIT</t>
  </si>
  <si>
    <t>découvert</t>
  </si>
  <si>
    <t xml:space="preserve">Solde du compte </t>
  </si>
  <si>
    <t>Opérations de rentrées portées en banque et pas dans les livres de l'entreprise :</t>
  </si>
  <si>
    <t>Opérations de sorties portées en banque et pas dans les livres de l'entreprise :</t>
  </si>
  <si>
    <t>Opérations de sorties non comptabilisées par la banque :</t>
  </si>
  <si>
    <t>Opérations de rentrées non comptabilisées par la banque :</t>
  </si>
  <si>
    <t xml:space="preserve">Solde extrait de compte au   </t>
  </si>
  <si>
    <t>CREDITEUR</t>
  </si>
  <si>
    <t>DEBITEUR</t>
  </si>
  <si>
    <t>Apuré le</t>
  </si>
  <si>
    <t>CODE  B1-1</t>
  </si>
  <si>
    <t>PARTICIPATION DES SALARIES</t>
  </si>
  <si>
    <t>R = 1/2 (B - 5 % CP) x ( S / VA)</t>
  </si>
  <si>
    <t>Bénéfice net</t>
  </si>
  <si>
    <t>Résultat fiscal</t>
  </si>
  <si>
    <t>Impôt société</t>
  </si>
  <si>
    <t>Capitaux propres</t>
  </si>
  <si>
    <t xml:space="preserve">Valeur ajoutée   </t>
  </si>
  <si>
    <t>Charges de personnel</t>
  </si>
  <si>
    <t>FY</t>
  </si>
  <si>
    <t>Charges sociales</t>
  </si>
  <si>
    <t>FZ</t>
  </si>
  <si>
    <t>Impôt et taxes</t>
  </si>
  <si>
    <t>FX</t>
  </si>
  <si>
    <t>Dotations amortissements</t>
  </si>
  <si>
    <t>Dotations provisions</t>
  </si>
  <si>
    <t>GC</t>
  </si>
  <si>
    <t>GD</t>
  </si>
  <si>
    <t>Résultat courant</t>
  </si>
  <si>
    <t>GW</t>
  </si>
  <si>
    <t>Salaires &amp; Traitements</t>
  </si>
  <si>
    <t>Participation des salariés</t>
  </si>
  <si>
    <t>Observations</t>
  </si>
  <si>
    <t>C O N C L U S I O N</t>
  </si>
  <si>
    <t>non payés</t>
  </si>
  <si>
    <t>JJ</t>
  </si>
  <si>
    <t>MM</t>
  </si>
  <si>
    <t>AA</t>
  </si>
  <si>
    <t>jours</t>
  </si>
  <si>
    <t>à cheval</t>
  </si>
  <si>
    <t>fin (B)</t>
  </si>
  <si>
    <t>fin (E)</t>
  </si>
  <si>
    <t>début (A)</t>
  </si>
  <si>
    <t>début (D)</t>
  </si>
  <si>
    <t>(q)</t>
  </si>
  <si>
    <t>CHIFFRES</t>
  </si>
  <si>
    <t>si ch d'av 1</t>
  </si>
  <si>
    <t xml:space="preserve">  date contrat</t>
  </si>
  <si>
    <t xml:space="preserve"> CLOTURE</t>
  </si>
  <si>
    <t>A+B+q-D+E</t>
  </si>
  <si>
    <t>à courir au delà de l'exercice - engagements</t>
  </si>
  <si>
    <t>1. Existence des registres</t>
  </si>
  <si>
    <t>Certains livres sont obligatoires pour toutes les entreprises qui</t>
  </si>
  <si>
    <t>emploient du personnel : livre de paie, registre unique du person-</t>
  </si>
  <si>
    <t>nel, d'autres sont spécifiques à une activité donnée et sont</t>
  </si>
  <si>
    <t>NB JOURS INDIQUES S/ DOSSIER ANALYTIQUE</t>
  </si>
  <si>
    <t>B5</t>
  </si>
  <si>
    <t>B6</t>
  </si>
  <si>
    <t>CODE  B6</t>
  </si>
  <si>
    <t>CODE  B5</t>
  </si>
  <si>
    <t xml:space="preserve">   - Contrôle de la justification des comptes fournisseurs débiteurs</t>
  </si>
  <si>
    <t>cf DP Q1ECO</t>
  </si>
  <si>
    <t>B4</t>
  </si>
  <si>
    <t>obligatoires en fonction de règlements d'origine sociale.</t>
  </si>
  <si>
    <t>tenir .</t>
  </si>
  <si>
    <t>ments de base et les registres, les registres peuvent être égale-</t>
  </si>
  <si>
    <t>ment la pièce de base qui servira à justifier une écriture. Il</t>
  </si>
  <si>
    <t>convient alors de s'assurer de la stricte correspondance entre les</t>
  </si>
  <si>
    <t>registres et l'écriture passée ; par exemple : les écritures</t>
  </si>
  <si>
    <t>de salaires.</t>
  </si>
  <si>
    <t>LIVRES LEGAUX EN MATIERE SOCIALE</t>
  </si>
  <si>
    <t>A2LP</t>
  </si>
  <si>
    <t>CODE  B2</t>
  </si>
  <si>
    <t>C A I S S E</t>
  </si>
  <si>
    <t>R E S P E C T  D E  L'E G A L I T E</t>
  </si>
  <si>
    <t>Brouillard (ou fiches de caisse ou bandes de caisse enregistreuse)</t>
  </si>
  <si>
    <t>Ecart</t>
  </si>
  <si>
    <t>Observations, suite donnée :</t>
  </si>
  <si>
    <t>C O N T R O L E  D E  C O H E R E N C E</t>
  </si>
  <si>
    <t>REPONSES / ANOMALIES</t>
  </si>
  <si>
    <t xml:space="preserve">     TESTS SUR L'ABSENCE DE :</t>
  </si>
  <si>
    <t>Soldes créditeurs</t>
  </si>
  <si>
    <t>Soldes anormalement élevés</t>
  </si>
  <si>
    <t>CODE  B1-4</t>
  </si>
  <si>
    <t>CODE  B1-3</t>
  </si>
  <si>
    <t xml:space="preserve">            Rentrées de plus de 3000 euros</t>
  </si>
  <si>
    <t>Mouvements aux montants anormaux</t>
  </si>
  <si>
    <t>VENTES COMPTANT DE PLUS DE 76euros :</t>
  </si>
  <si>
    <t>individualisation</t>
  </si>
  <si>
    <t>décrire le support (cahier, fiche,…)</t>
  </si>
  <si>
    <t>Total des recettes en espèces</t>
  </si>
  <si>
    <t>rapprochement CA ttc</t>
  </si>
  <si>
    <t>Décrire le support (cahier, fiche,...)</t>
  </si>
  <si>
    <t>O B S E R V A T I O N S  S U R  L E  F O N C T I O N N E M E N T  D E  L A  C A I S S E</t>
  </si>
  <si>
    <t>Utilise-t-on une caisse enregistreuse ?</t>
  </si>
  <si>
    <t>Les bandes de caisse enregistreuse sont-elles conservées ?</t>
  </si>
  <si>
    <t>Le solde est-il contrôlé tous les jours par le chef d'entreprise ?</t>
  </si>
  <si>
    <t>Peut-on déterminer un solde progressif de la caisse ?</t>
  </si>
  <si>
    <t>C O N C L U S I O N :</t>
  </si>
  <si>
    <t>CODE  B3</t>
  </si>
  <si>
    <t>C O N T R Ô L E   D E    L A     C  A  I  S  S  E</t>
  </si>
  <si>
    <t>Contrôle des billets</t>
  </si>
  <si>
    <t>Euros</t>
  </si>
  <si>
    <t>Valeur totale</t>
  </si>
  <si>
    <t>Contrôle des pièces</t>
  </si>
  <si>
    <t>0,50</t>
  </si>
  <si>
    <t>0,20</t>
  </si>
  <si>
    <t>0,10</t>
  </si>
  <si>
    <t>0,05</t>
  </si>
  <si>
    <t>0,02</t>
  </si>
  <si>
    <t>0,01</t>
  </si>
  <si>
    <t>Chèques</t>
  </si>
  <si>
    <t>Cartes bancaires</t>
  </si>
  <si>
    <t>Divers</t>
  </si>
  <si>
    <t>Total en caisse</t>
  </si>
  <si>
    <t>Solde livre caisse</t>
  </si>
  <si>
    <t>DECISION EN CAS D'ECART :</t>
  </si>
  <si>
    <t>Registre Unique du Personnel</t>
  </si>
  <si>
    <t>Livre de paye</t>
  </si>
  <si>
    <t xml:space="preserve">registres dont la tenue est nécessaire pour l'obtention d'une </t>
  </si>
  <si>
    <t>comptabilité régulière.</t>
  </si>
  <si>
    <t>Visa du Commissaire aux Comptes</t>
  </si>
  <si>
    <t>6/ Etablissement des Rapports - Certification</t>
  </si>
  <si>
    <t>Le Commissaire s'assure que le système mis en place ne permet pas</t>
  </si>
  <si>
    <t xml:space="preserve">Le Commissaire s'assure que l'entreprise a prévu de conserver les </t>
  </si>
  <si>
    <t>Le Commissaire rappelle à l'entreprise l'obligation de conserver</t>
  </si>
  <si>
    <t>Le Commissaire vérifie que les opérations sont appuyées par une</t>
  </si>
  <si>
    <t>L'application de cette règle fait appel au jugement du Commissaire</t>
  </si>
  <si>
    <t>RBRST DEMANDE</t>
  </si>
  <si>
    <t>A REPORTER</t>
  </si>
  <si>
    <t>TVA A RECUPERER - RAPPROCHEMENT COMPTABILITE/DECLARATIONS</t>
  </si>
  <si>
    <t>TVA DEDUCTIBLE BIENS ET SERVICES</t>
  </si>
  <si>
    <t>Ventilation de la base</t>
  </si>
  <si>
    <t>N° compte</t>
  </si>
  <si>
    <t>Données comptables</t>
  </si>
  <si>
    <t>Exonéré</t>
  </si>
  <si>
    <t>1=19,6   2=5,5   3=remplir sous</t>
  </si>
  <si>
    <t>4=exo</t>
  </si>
  <si>
    <t>autres</t>
  </si>
  <si>
    <t>TOTAL BASES</t>
  </si>
  <si>
    <t>TVA THEORIQUE</t>
  </si>
  <si>
    <t>TVA DEDUCTIBLE COMPTABILISEE</t>
  </si>
  <si>
    <t>CODE  I5</t>
  </si>
  <si>
    <t>DETAIL DES HONORAIRES COMMISSIONS COURTAGES ENREGISTRES EN COMPTABILITE</t>
  </si>
  <si>
    <t>Date de règlement</t>
  </si>
  <si>
    <t>Nom - prénoms</t>
  </si>
  <si>
    <t>Profession</t>
  </si>
  <si>
    <t>Adresse complète et N° de siret</t>
  </si>
  <si>
    <t>Montant HT</t>
  </si>
  <si>
    <t>au cours de</t>
  </si>
  <si>
    <t>Montant TTC</t>
  </si>
  <si>
    <t>Total (a)</t>
  </si>
  <si>
    <t>RECOUPEMENT AVEC DECLARATION DES HONORAIRES</t>
  </si>
  <si>
    <t>Honoraires, commissions, courtages (classe 6 et 2) :</t>
  </si>
  <si>
    <t>Non comptabilisés et payés au cours de l'exercice</t>
  </si>
  <si>
    <t>+</t>
  </si>
  <si>
    <t>Comptabilisés au cours de l'exercice et payés ultérieurement</t>
  </si>
  <si>
    <t>-</t>
  </si>
  <si>
    <t>Non déclarables sur déclaration des honoraires</t>
  </si>
  <si>
    <t>Comptabilisés au cours de l'exercice et payés antérieurement</t>
  </si>
  <si>
    <t>Total déclaration des honoraires</t>
  </si>
  <si>
    <t>CODE  J2</t>
  </si>
  <si>
    <t>PROVISIONS POUR RISQUES ET CHARGES</t>
  </si>
  <si>
    <t>Nature des provisions</t>
  </si>
  <si>
    <t>début</t>
  </si>
  <si>
    <t xml:space="preserve">fin </t>
  </si>
  <si>
    <t>MODALITES DE CONSTITUTION OU DE REPRISE</t>
  </si>
  <si>
    <t>FAITS AYANT MOTIVE LA PROVISION :</t>
  </si>
  <si>
    <t>PARTICULARITES FISCALES :</t>
  </si>
  <si>
    <t>METHODES DE CALCUL :</t>
  </si>
  <si>
    <t>SORT DEFINITIF :</t>
  </si>
  <si>
    <t>FA</t>
  </si>
  <si>
    <t xml:space="preserve">      Dossier Social Annuel</t>
  </si>
  <si>
    <t>SA</t>
  </si>
  <si>
    <t>EXERCICE</t>
  </si>
  <si>
    <t>GA 1</t>
  </si>
  <si>
    <t>GA 2</t>
  </si>
  <si>
    <t>GA 3</t>
  </si>
  <si>
    <t>GA 7</t>
  </si>
  <si>
    <t>CODE</t>
  </si>
  <si>
    <t>FOLIO</t>
  </si>
  <si>
    <t>FAIT PAR</t>
  </si>
  <si>
    <t xml:space="preserve"> DATE</t>
  </si>
  <si>
    <t>P O I N T S   E N   S U S P E N S</t>
  </si>
  <si>
    <t>point</t>
  </si>
  <si>
    <t xml:space="preserve">     Observations ou commentaires</t>
  </si>
  <si>
    <t>Nous ne devons pas perdre de vue que nous poursuivons deux objectifs :</t>
  </si>
  <si>
    <t>Le premier est de nous assurer de l'orthodoxie de la méthode pour</t>
  </si>
  <si>
    <t>gestion, donc en cas de faiblesses toujours prévoir la formulation</t>
  </si>
  <si>
    <t>A2LC</t>
  </si>
  <si>
    <t>qu’elles soient correctement évaluées</t>
  </si>
  <si>
    <t>qu’elle soient correctement enregistrées</t>
  </si>
  <si>
    <t>P E R S O N N E L</t>
  </si>
  <si>
    <t>H - 0 - 1</t>
  </si>
  <si>
    <t xml:space="preserve">   - Déclarations sociales annuelles</t>
  </si>
  <si>
    <t>DATE CLOTURE</t>
  </si>
  <si>
    <t>P L A N I F I C A T I O N    D E S    T R A V A U X</t>
  </si>
  <si>
    <t>CIRCULARISATIONS FOURNISSEURS</t>
  </si>
  <si>
    <t>Noms fournisseurs</t>
  </si>
  <si>
    <t>Solde / balance</t>
  </si>
  <si>
    <t>Critères de sélections :</t>
  </si>
  <si>
    <t>Nb de fournisseurs circularisés :</t>
  </si>
  <si>
    <t>Nb de réponses :</t>
  </si>
  <si>
    <t>Pourcentage de réponses :</t>
  </si>
  <si>
    <t>Total compte fournisseurs / 2051 :</t>
  </si>
  <si>
    <t>Total des comptes circularisés :</t>
  </si>
  <si>
    <t>Pourcentage des circularisations :</t>
  </si>
  <si>
    <t>CIRCULARISATIONS CLIENTS</t>
  </si>
  <si>
    <t>Noms Clients</t>
  </si>
  <si>
    <t>Solde / circularisation</t>
  </si>
  <si>
    <t>On s'inquiètera des éléments postérieurs à la clôture de l'exercice en se procurant les chiffres d'affaires réalisés au cours des premiers mois de l'exercice suivant, le chiffre des achats ainsi que les salaires mensuels et l'on comparera ces chiffres à ceux de l'exercice.</t>
  </si>
  <si>
    <t>CODE  C4</t>
  </si>
  <si>
    <t xml:space="preserve">CREDIT FOURNISSEURS </t>
  </si>
  <si>
    <t>DIVIDENDES</t>
  </si>
  <si>
    <t>B7</t>
  </si>
  <si>
    <t>E T A T</t>
  </si>
  <si>
    <t>I - 0 - 1</t>
  </si>
  <si>
    <t xml:space="preserve">     l'exercice précédent </t>
  </si>
  <si>
    <t>NB HEURE LETTRE MISSION</t>
  </si>
  <si>
    <t>PX REVIENT</t>
  </si>
  <si>
    <t>FACTURATION</t>
  </si>
  <si>
    <t xml:space="preserve">     l'exercice suivant (vérification de la séparation des exercices)</t>
  </si>
  <si>
    <t xml:space="preserve">   - Vérifier l'Information sur les opérations exceptionnelles dans :</t>
  </si>
  <si>
    <t>Nombre d'heures</t>
  </si>
  <si>
    <t xml:space="preserve">   - Recoupement par épreuves avec les pièces justificatives</t>
  </si>
  <si>
    <t>Fournisseurs</t>
  </si>
  <si>
    <t>Clients</t>
  </si>
  <si>
    <t xml:space="preserve">   - Rapprochement par épreuves avec pièces justificatives pour les</t>
  </si>
  <si>
    <t xml:space="preserve">     comptes :</t>
  </si>
  <si>
    <t xml:space="preserve">   Assurances</t>
  </si>
  <si>
    <t>Recenser les polices, en vérifier les bases et la coupure</t>
  </si>
  <si>
    <t>Vérifier le pourcentage de l'actionnariat salarié</t>
  </si>
  <si>
    <t>S'assurer qu'elles concernent la société</t>
  </si>
  <si>
    <t xml:space="preserve"> - Quote part </t>
  </si>
  <si>
    <t xml:space="preserve"> + Quote part</t>
  </si>
  <si>
    <t>C1</t>
  </si>
  <si>
    <t>CODE  C5</t>
  </si>
  <si>
    <t>CODE H8</t>
  </si>
  <si>
    <t>L-EBE</t>
  </si>
  <si>
    <t xml:space="preserve"> - Provision quote part</t>
  </si>
  <si>
    <t>2058 A</t>
  </si>
  <si>
    <t>XN</t>
  </si>
  <si>
    <t>WL</t>
  </si>
  <si>
    <t>WT</t>
  </si>
  <si>
    <t>WU</t>
  </si>
  <si>
    <t>CYCLE VENTES CLIENTS</t>
  </si>
  <si>
    <t>E - 0 - 1</t>
  </si>
  <si>
    <t xml:space="preserve">   - Balance des comptes de ventes comparés N / N-1</t>
  </si>
  <si>
    <t xml:space="preserve">   - Liste des factures / avoirs à établir</t>
  </si>
  <si>
    <t xml:space="preserve">   - Liste des créances douteuses</t>
  </si>
  <si>
    <t xml:space="preserve">   - Balance âgée</t>
  </si>
  <si>
    <t xml:space="preserve">   - Rapprochement des soldes des comptes de produits par rapport à ceux de</t>
  </si>
  <si>
    <t xml:space="preserve">   - Recoupement des factures et avoirs à établir avec les factures de</t>
  </si>
  <si>
    <t xml:space="preserve">   - Rapprochement des créances douteuses avec état présenté dans les </t>
  </si>
  <si>
    <t xml:space="preserve">    comptes annuels et  état exercice précédent, ainsi qu'avec la balance âgée.</t>
  </si>
  <si>
    <t xml:space="preserve">   - Taux moyen de dépréciation</t>
  </si>
  <si>
    <t xml:space="preserve">   - Vérification de la cohérence du crédit client</t>
  </si>
  <si>
    <t>autonome ou inclus dans le rapport de gestion</t>
  </si>
  <si>
    <t xml:space="preserve">   - Justification de tout solde créditeur et de tout solde ancien</t>
  </si>
  <si>
    <t xml:space="preserve">   - Rapprochement de la liste des créances avec les opérations de trésorerie</t>
  </si>
  <si>
    <t xml:space="preserve">     des premiers mois de l'exercice suivant et avec les factures émises au</t>
  </si>
  <si>
    <t xml:space="preserve">     au cours des premiers mois de l'exercice suivant</t>
  </si>
  <si>
    <t>A00</t>
  </si>
  <si>
    <t>B00</t>
  </si>
  <si>
    <t>oui</t>
  </si>
  <si>
    <t>non</t>
  </si>
  <si>
    <t xml:space="preserve">     E M P R U N T S  -  I N T E R E T S  D E S  E M P R U N T S</t>
  </si>
  <si>
    <t>compte</t>
  </si>
  <si>
    <t>Organisme</t>
  </si>
  <si>
    <t>A</t>
  </si>
  <si>
    <t>Au début</t>
  </si>
  <si>
    <t>Amortis</t>
  </si>
  <si>
    <t>Fin</t>
  </si>
  <si>
    <t>prêteur</t>
  </si>
  <si>
    <t>l'origine</t>
  </si>
  <si>
    <t>de</t>
  </si>
  <si>
    <t>dans</t>
  </si>
  <si>
    <t>d'exercice</t>
  </si>
  <si>
    <t>l'exercice</t>
  </si>
  <si>
    <t>..................</t>
  </si>
  <si>
    <t>..................................</t>
  </si>
  <si>
    <t xml:space="preserve">   - Inventaire Physique des effets</t>
  </si>
  <si>
    <t xml:space="preserve">  -  Information sur les clauses de réserves de propriété</t>
  </si>
  <si>
    <t xml:space="preserve">  - S'assure qu'il n'y a pas de prêts à des associés dans les débiteurs divers </t>
  </si>
  <si>
    <t xml:space="preserve">   - Obtenir Confirmation des débiteurs</t>
  </si>
  <si>
    <t xml:space="preserve">Régularité : au plan des procédures de validation des écritures et des pièces </t>
  </si>
  <si>
    <t xml:space="preserve">  O CONCLUSION</t>
  </si>
  <si>
    <t>TRESORERIE / FINANCEMENT</t>
  </si>
  <si>
    <t>B - 0 - 1</t>
  </si>
  <si>
    <t xml:space="preserve">   - Relevés bancaires</t>
  </si>
  <si>
    <t xml:space="preserve">   - Brouillard de caisse</t>
  </si>
  <si>
    <t xml:space="preserve">   - Vérification par tests que la procédure décrite au dossier Contrôle Interne</t>
  </si>
  <si>
    <t xml:space="preserve">     existe et est correctement appliquée</t>
  </si>
  <si>
    <t>S’assurer que la position des comptes correspond à la réalité :</t>
  </si>
  <si>
    <t>les comptes concernent bien l’entreprise</t>
  </si>
  <si>
    <t xml:space="preserve">       Intérêts à cheval sur deux exercices</t>
  </si>
  <si>
    <t>Payés</t>
  </si>
  <si>
    <t>Charges</t>
  </si>
  <si>
    <t>pour</t>
  </si>
  <si>
    <t>Montant</t>
  </si>
  <si>
    <t>constatés</t>
  </si>
  <si>
    <t>courus</t>
  </si>
  <si>
    <t>Payés le</t>
  </si>
  <si>
    <t>X</t>
  </si>
  <si>
    <t>total</t>
  </si>
  <si>
    <t>d'avance</t>
  </si>
  <si>
    <t>CONCLUSION</t>
  </si>
  <si>
    <t>TAUX MOYEN DE DEPRECIATION</t>
  </si>
  <si>
    <t>CLIENT DOUTEUX</t>
  </si>
  <si>
    <t>PROV DEPRECIATION</t>
  </si>
  <si>
    <t>TAUX MOYEN</t>
  </si>
  <si>
    <t>JUSTIFICATION</t>
  </si>
  <si>
    <t>RAPPROCHEMENT</t>
  </si>
  <si>
    <t>MONTANT DP</t>
  </si>
  <si>
    <t>MT COMPTABLE</t>
  </si>
  <si>
    <t>COMMENTAIRES</t>
  </si>
  <si>
    <t>CODE  F3</t>
  </si>
  <si>
    <t>CALCUL DE LA ROTATION DES STOCKS</t>
  </si>
  <si>
    <t>CALCUL DE LA PMV</t>
  </si>
  <si>
    <t>PRIX DE VENTE</t>
  </si>
  <si>
    <t>OK 775 200</t>
  </si>
  <si>
    <t>PRIX ACHAT</t>
  </si>
  <si>
    <t xml:space="preserve">  - AMORT</t>
  </si>
  <si>
    <t>VNC</t>
  </si>
  <si>
    <t>OK 675 200</t>
  </si>
  <si>
    <t>PMV</t>
  </si>
  <si>
    <t>L'exercice</t>
  </si>
  <si>
    <t>fait apparaître</t>
  </si>
  <si>
    <t>CODE  H4</t>
  </si>
  <si>
    <t>CONTRÔLE SALAIRES DIRIGEANTS</t>
  </si>
  <si>
    <t>NOM :</t>
  </si>
  <si>
    <t>SALAIRE</t>
  </si>
  <si>
    <t>ASS. VIE</t>
  </si>
  <si>
    <t>AV. NATURE</t>
  </si>
  <si>
    <t>PRIMES</t>
  </si>
  <si>
    <t>TAUX MOYEN CHARGES SOCIALES</t>
  </si>
  <si>
    <t>TAUX</t>
  </si>
  <si>
    <t>CODE  J1</t>
  </si>
  <si>
    <t>RESULTAT A AFFECTER</t>
  </si>
  <si>
    <t>SELON AGO EN DATE DU</t>
  </si>
  <si>
    <t>RESERVE LEGALE</t>
  </si>
  <si>
    <t>RESERVES FACULTATIVES</t>
  </si>
  <si>
    <t>SELON COMPTABILITE</t>
  </si>
  <si>
    <t>RL</t>
  </si>
  <si>
    <t>AR</t>
  </si>
  <si>
    <t>DIFFERENCE</t>
  </si>
  <si>
    <t>RT &amp; AGO</t>
  </si>
  <si>
    <t>RT &amp; DP</t>
  </si>
  <si>
    <t>AGO &amp; DP</t>
  </si>
  <si>
    <t>SITUATION NETTE</t>
  </si>
  <si>
    <t>DL 2051</t>
  </si>
  <si>
    <t>CAPITAL</t>
  </si>
  <si>
    <t>CODE  I6</t>
  </si>
  <si>
    <t>CALCUL IS</t>
  </si>
  <si>
    <t>BASE</t>
  </si>
  <si>
    <t>BORDEREAU</t>
  </si>
  <si>
    <t>RESULTAT FISCAL</t>
  </si>
  <si>
    <t xml:space="preserve">TAUX </t>
  </si>
  <si>
    <t>CONTRIBUTION SOLIDARITE SOCIALE</t>
  </si>
  <si>
    <t>TOTAL IS</t>
  </si>
  <si>
    <t>SOMME 695</t>
  </si>
  <si>
    <t>COMPTA</t>
  </si>
  <si>
    <t>DIFF</t>
  </si>
  <si>
    <t>COMPTES COURANTS ASSOCIES</t>
  </si>
  <si>
    <t>INTERETS</t>
  </si>
  <si>
    <t>SOLDE INITIAL</t>
  </si>
  <si>
    <t>TOTAL INTERETS</t>
  </si>
  <si>
    <t>CALCUL APPROXIMATIF EBE AU ……..</t>
  </si>
  <si>
    <t>€</t>
  </si>
  <si>
    <t xml:space="preserve">CHIFFRE D AFFAIRES </t>
  </si>
  <si>
    <t>CONSO DE L EXERCICE</t>
  </si>
  <si>
    <t>somme 60 à 62 - 6211</t>
  </si>
  <si>
    <t>IMPOT &amp; TAXES</t>
  </si>
  <si>
    <t>% idem N-1</t>
  </si>
  <si>
    <t>CHARGES PERSONNEL</t>
  </si>
  <si>
    <t>% idem N-1 + 6211</t>
  </si>
  <si>
    <t>EBE</t>
  </si>
  <si>
    <t>RECIPROCITE COMPTES DE BILAN</t>
  </si>
  <si>
    <t>COMPTE DE BILAN</t>
  </si>
  <si>
    <t>AVANACES &amp; ACOMPTES SUR IMMO</t>
  </si>
  <si>
    <t>CREANCES RATTACHEES A PARTICIPATIONS</t>
  </si>
  <si>
    <t>PRETS</t>
  </si>
  <si>
    <t>AUTRES IMMO FINANCIERES</t>
  </si>
  <si>
    <t>AVANCES ACOMPTES VERSES</t>
  </si>
  <si>
    <t>CLIENTS &amp; RATTACHES</t>
  </si>
  <si>
    <t>CREANCES EXPLOITATION</t>
  </si>
  <si>
    <t xml:space="preserve">   - Recherche d'éventuels travaux faits par l'entreprise pour elle-même</t>
  </si>
  <si>
    <r>
      <t xml:space="preserve">               </t>
    </r>
    <r>
      <rPr>
        <b/>
        <sz val="18"/>
        <rFont val="Arial"/>
        <family val="2"/>
      </rPr>
      <t xml:space="preserve">   D O S S I E R   A N N U E L </t>
    </r>
  </si>
  <si>
    <t>ACTIVITE</t>
  </si>
  <si>
    <t xml:space="preserve"> (évolution de la situation du chef d'entreprise - évolution de l'activité de l'entreprise - évolution du secteur de l'entreprise - autres)</t>
  </si>
  <si>
    <t>2/ Observations sur le déroulement de la mission</t>
  </si>
  <si>
    <t xml:space="preserve"> 2 / 2</t>
  </si>
  <si>
    <t>3/ Examen critique</t>
  </si>
  <si>
    <t>4/ Entretien avec le client</t>
  </si>
  <si>
    <t>5/ Points importants à suivre en N+1</t>
  </si>
  <si>
    <t>CLIENT</t>
  </si>
  <si>
    <t>A1</t>
  </si>
  <si>
    <t>FAIT</t>
  </si>
  <si>
    <t>PAR</t>
  </si>
  <si>
    <t>___</t>
  </si>
  <si>
    <t>Achats</t>
  </si>
  <si>
    <t>C O N T R O L E  D E S  E N R E G I S T R E M E N T S  C O M P T A B L E S</t>
  </si>
  <si>
    <t xml:space="preserve"> MOIS EXERCICE</t>
  </si>
  <si>
    <t>MENTION DANS 3EME PARTIE RAPPORT</t>
  </si>
  <si>
    <t>GROUPE</t>
  </si>
  <si>
    <t>NOM GROUPE</t>
  </si>
  <si>
    <t>MERE / FILLE</t>
  </si>
  <si>
    <t>CONSO ?</t>
  </si>
  <si>
    <t>Journal</t>
  </si>
  <si>
    <t>Fo</t>
  </si>
  <si>
    <t>Mois</t>
  </si>
  <si>
    <t>_________________________</t>
  </si>
  <si>
    <t xml:space="preserve">  </t>
  </si>
  <si>
    <t>sur</t>
  </si>
  <si>
    <t>ligne</t>
  </si>
  <si>
    <t>1/ Relevé des faits marquants</t>
  </si>
  <si>
    <t>Capital restant dû</t>
  </si>
  <si>
    <t>Organisme prêteur</t>
  </si>
  <si>
    <t>...............………………………….</t>
  </si>
  <si>
    <t>A - 1 An</t>
  </si>
  <si>
    <t>De + 1 An à 5 Ans</t>
  </si>
  <si>
    <t>A +5 ans</t>
  </si>
  <si>
    <t>Le commissaire aux comptes doit vérifier que les registres ont été mis à</t>
  </si>
  <si>
    <t>Le commissaire aux comptes doit s'assurer que parmi ces livres,</t>
  </si>
  <si>
    <t>comptabilité régulière</t>
  </si>
  <si>
    <t>Edition</t>
  </si>
  <si>
    <t>Déplacer ou copier une feuille</t>
  </si>
  <si>
    <t>Dans le même classeur</t>
  </si>
  <si>
    <t>avant la feuille : sélectionner B2</t>
  </si>
  <si>
    <t xml:space="preserve">   - Vérification du respect de la séparation des exercices</t>
  </si>
  <si>
    <t xml:space="preserve">   - Vérification du respect de la séparation des exercices :</t>
  </si>
  <si>
    <t xml:space="preserve">       .Recoupement des factures et avoirs à recevoir avec les factures de</t>
  </si>
  <si>
    <t xml:space="preserve">   - Justification des soldes anciens</t>
  </si>
  <si>
    <t xml:space="preserve">    - Vérifier la concordance  entre charges de sous-traitance &amp; travaux confiés</t>
  </si>
  <si>
    <t xml:space="preserve">   - Rapprochement de la liste des dettes de l'entreprise avec les opérations de</t>
  </si>
  <si>
    <t xml:space="preserve">      de trésorerie et les factures des premiers mois de l'exercice suivant</t>
  </si>
  <si>
    <t>Personnel :</t>
  </si>
  <si>
    <t xml:space="preserve"> - y a-t-il au moins une personne indépendante du service magasin dans les équipes de comptage ?</t>
  </si>
  <si>
    <t xml:space="preserve"> - les équipes de comptage ont-elles reçu des instructions précises sur le travail qu'elles devaient effectuer ?</t>
  </si>
  <si>
    <t xml:space="preserve"> - y a-t-il au moins une personne dans chaque équipe de comptage qui ait les connais-sances techniques suffisantes pour identifier les stocks ?</t>
  </si>
  <si>
    <t>Comptage :</t>
  </si>
  <si>
    <t xml:space="preserve"> - les techniques de comptage (peser, dénombrer, mesurer) sont-elles bien définies ?</t>
  </si>
  <si>
    <t xml:space="preserve"> - y a-t-il vérification de la qualité des articles ?</t>
  </si>
  <si>
    <t xml:space="preserve"> (contenu emballages, échantillonnage des liquides et produits chimiques)</t>
  </si>
  <si>
    <t xml:space="preserve"> - a t-on bien appréhendé le problème de la tare ?</t>
  </si>
  <si>
    <t>Chevauchements :</t>
  </si>
  <si>
    <t xml:space="preserve"> - si oui, qu'a-t-on fait pour éviter les doubles comptage et omissions ?</t>
  </si>
  <si>
    <t xml:space="preserve"> - les entrées et sorties se font-elles au vu du bon d'entrée et de sortie ?</t>
  </si>
  <si>
    <t xml:space="preserve"> - si oui, relever les n° de quelques bons d'entrée et sortie avant et après les opérations d'inventaire.</t>
  </si>
  <si>
    <t xml:space="preserve"> - si non, qu'a-t-on fait pour déterminer la propriété des stocks inventoriés ?</t>
  </si>
  <si>
    <t xml:space="preserve"> - y a-t-il eu des livraisons fournisseurs pendant l'inventaire ?</t>
  </si>
  <si>
    <t xml:space="preserve"> - si oui, qu'elles mesurent ont été prises pour identifier ces expéditions ?</t>
  </si>
  <si>
    <t xml:space="preserve"> - comment à t-on traité les articles en consignations ?</t>
  </si>
  <si>
    <t>changement adresse, transformation…      (6)</t>
  </si>
  <si>
    <t>indiquer si à renouveller, avec nombre heure et motif (3)</t>
  </si>
  <si>
    <t>QUOI (1)</t>
  </si>
  <si>
    <t>N°PHASE (5)</t>
  </si>
  <si>
    <t>DDL</t>
  </si>
  <si>
    <t>si oui indiquer n° NEP,</t>
  </si>
  <si>
    <t>temps passés</t>
  </si>
  <si>
    <t>€ DDL</t>
  </si>
  <si>
    <t>AUTRES INTERVENTIONS</t>
  </si>
  <si>
    <t>QUOI (4)</t>
  </si>
  <si>
    <t xml:space="preserve">€ </t>
  </si>
  <si>
    <t xml:space="preserve">(1)    détailler la mention </t>
  </si>
  <si>
    <t>(2)   faits délictueux (quoi?), modification des comptes avant le conseil…</t>
  </si>
  <si>
    <t>(3)   dérogation : renouvellement si changement fourchette, si heures réalisées &lt; heures prévues, si renouvel. mandat ….</t>
  </si>
  <si>
    <t>(4)   interventions définie par textes légaux et règlementaires : augmentation réduction capital, transfo société, rapport hausse K salariés….</t>
  </si>
  <si>
    <t>(5)   fin alerte sur exercice ? Si oui, préciser : procédure collective ou amiable OU rétablissement de la situation ou levée de l'incertitude</t>
  </si>
  <si>
    <t>(6)  si fin de mandat, préciser : renouvellement OU non renouv suite appel offre OU non renouv suite à rotation OU non renouv suite décicion titulaire OU autre (préciser quoi)</t>
  </si>
  <si>
    <t>TVS</t>
  </si>
  <si>
    <t>arrondi</t>
  </si>
  <si>
    <t>CFE CVAE</t>
  </si>
  <si>
    <t>CVAE</t>
  </si>
  <si>
    <t>CFE</t>
  </si>
  <si>
    <t>VA N</t>
  </si>
  <si>
    <t>FRAIS 1%</t>
  </si>
  <si>
    <t>GA 5 PI</t>
  </si>
  <si>
    <t>On liste ici les correspondances émises et reçues en créant le lien hypertexte avec le courrier</t>
  </si>
  <si>
    <t xml:space="preserve">   - quelles sont les personnes disposant des codes pour l'accès aux comptes et virements</t>
  </si>
  <si>
    <t>le contrôle de l'annexe fait apparaître ……</t>
  </si>
  <si>
    <t>Le contrôle des documents juridiques a ….</t>
  </si>
  <si>
    <t>cf GA2</t>
  </si>
  <si>
    <t>Nous avons procédé à la circularisation des clients et des fournisseurs, ainsi que des banques. Nous avons également assisté à l'inventaire.</t>
  </si>
  <si>
    <t>IMPACT SUR LE BILAN DE L'EXERCICE</t>
  </si>
  <si>
    <t>le contrôle de la régularité formelle est ….</t>
  </si>
  <si>
    <t>Régularité formelle</t>
  </si>
  <si>
    <t>Registres obligatoires</t>
  </si>
  <si>
    <t>le registre du personnel est …</t>
  </si>
  <si>
    <t>le document d'évaluation des risques est …</t>
  </si>
  <si>
    <t>GRAND LIVRE CLIENTS</t>
  </si>
  <si>
    <t>GRAND LIVRE FOURNISSEURS</t>
  </si>
  <si>
    <t>DATE REPONSE</t>
  </si>
  <si>
    <t>NB D'HEURES ACCORDEES</t>
  </si>
  <si>
    <t>MR/CJ/DF/FP</t>
  </si>
  <si>
    <t>ACR/CJ</t>
  </si>
  <si>
    <t>Afin de faciliter l'établissement des déclarations d'activités, il faut compléter la feuille GA4 (dans le dossier annuel) lors de la révision d'un dossier pour toutes les cellules.</t>
  </si>
  <si>
    <t xml:space="preserve"> - changer le nom de la feuille en lui donnant le nom du dossier et la copier dans DOCAC, ZZZ déclaration activité, DA 2013, et classer dans le fichier concerné</t>
  </si>
  <si>
    <t>Nous rapprochons l'ER des comptes annuels et du relevé bancaire de 00/2013 : OK.
En analysant le relevé bancaire de 00/2013, nous validons l'apurement des sommes en ER et nous validons l'exaustivité des sommes présentes en ER.
Lors de notre contrôle, nous constatons également que l'ensemble des services bancaires et agios de 2013 sont présents en ER : respect du principe de séparation des exercices.</t>
  </si>
  <si>
    <t>Revue analytique</t>
  </si>
  <si>
    <t>Synthèse de nos contrôles</t>
  </si>
  <si>
    <t>Les contrôles effectués n'ont pas révélé d'anomalie significative, on peut donc en conclure que les contrôles sont satisfaisants et suffisants.</t>
  </si>
  <si>
    <t xml:space="preserve">Nous avions identifié un risque d'audit faible sur ce cycle, eu égard à la bonne séparation des fonctions et à l'implication de la direction .... </t>
  </si>
  <si>
    <t>Pour rappel : risque faible car bonne séparation des fonctions et validation de l'ensemble des factures</t>
  </si>
  <si>
    <t>Nos travaux nous permettent de conclure favorablement quant à la réalité des dettes fournisseurs au 00/00/2013 et au respect du principe de séparation des exercices.</t>
  </si>
  <si>
    <t>La revue analytique des charges externes est cohérente. Les postes et variations significatifs ont fait l'objet de contrôles plus approfondis : contrôles satisfaisant.</t>
  </si>
  <si>
    <t>Nos travaux nous permettent de conclure favorablement quant à la réalité des créances clients au 00/00/2013 et au respect du principe de séparation des exercices.</t>
  </si>
  <si>
    <t>Pour rappel : risque faible car bonne séparation des fonctions</t>
  </si>
  <si>
    <t xml:space="preserve">Le rapprochement entre le fichier des immobilisations et les comptes annuels est satisfaisant. </t>
  </si>
  <si>
    <t>le contrôle de l'affectation du résultat d'après le PV d'AG est satisfaisant et n'appelle pas de commentaire particulier.</t>
  </si>
  <si>
    <t>Les contrôles effectués permettent de justifier les soldes des comptes de capitaux et de valider les respect de la légistation lors des opérations juridiques réalisées en cours d'année.</t>
  </si>
  <si>
    <t>Nous pouvons donc conclure que les contrôles sont satisfaisants.</t>
  </si>
  <si>
    <t>Nous avons mis en œuvre une revue des honoraires 2012 et 2013 (en D1), aucun litige n'a été identifié. Nos contrôles et nos entretiens avec M… n'ont pas mis en exergue de litiges.</t>
  </si>
  <si>
    <t xml:space="preserve">Nous avions identifié un risque d'audit faible sur ce cycle. </t>
  </si>
  <si>
    <t>Conventions règlementées</t>
  </si>
  <si>
    <t>CODE C2</t>
  </si>
  <si>
    <t>CL</t>
  </si>
  <si>
    <t>OBJECTIF :</t>
  </si>
  <si>
    <t>Validation de la réalité et de l'exhaustivité des FNP, ANP et CCA</t>
  </si>
  <si>
    <t>Respect du principe de séparation des exercices.</t>
  </si>
  <si>
    <t>Nous demandons le détail des factures et avoirs non parvenus et des charges constatées d'avance. Nous les rapprochons des comptes annuels et nous effectuons un contrôle arithmétique : contrôles corrects.</t>
  </si>
  <si>
    <t>Nous sélectionnons les factures non parvenues et charges constatées d'avance &gt; 15 K€ et nous demandons la pièce justificative.</t>
  </si>
  <si>
    <t>CCA</t>
  </si>
  <si>
    <t>FNP :</t>
  </si>
  <si>
    <t>N°DE COMPTE</t>
  </si>
  <si>
    <t>MONTANT</t>
  </si>
  <si>
    <t>Commissions agents</t>
  </si>
  <si>
    <t>Honoraires compta</t>
  </si>
  <si>
    <t>Frais gestion</t>
  </si>
  <si>
    <t>62310500 &amp; 62381000</t>
  </si>
  <si>
    <t>TOTAL AUDITE</t>
  </si>
  <si>
    <t>INTRAGROUPE ( CF FICHIER GROUPE)</t>
  </si>
  <si>
    <t>TOTAL N°408100</t>
  </si>
  <si>
    <t>% D'AUDIT</t>
  </si>
  <si>
    <t>CCA :</t>
  </si>
  <si>
    <t>CCA MAINTENANCE</t>
  </si>
  <si>
    <t>CCA PLV</t>
  </si>
  <si>
    <t>CCA FACO EMBALLAGE</t>
  </si>
  <si>
    <t>TOTAL N°486000</t>
  </si>
  <si>
    <t>Nos contrôles nous amènent à vérifier 96,85% du poste FNP et 89,09% du poste CCA.</t>
  </si>
  <si>
    <t>Ainsi, nous pouvons conclure favorablement quant à la réalité de ces postes au 31/12/2012.</t>
  </si>
  <si>
    <t xml:space="preserve">Au vu du montant des ANP ( 6,2 K€), aucun travail d'audit complémentaire n'est mis en œuvre. </t>
  </si>
  <si>
    <t xml:space="preserve">Redevance </t>
  </si>
  <si>
    <t>cumul crédit provisoire</t>
  </si>
  <si>
    <t>TOTAL AUDIT</t>
  </si>
  <si>
    <t>TOTAL CUMUL CREDIT</t>
  </si>
  <si>
    <t>% AUDIT</t>
  </si>
  <si>
    <t>Nous avons sélectionné les plus importants cumuls crédits selon balance provisoire au 30/09/2013</t>
  </si>
  <si>
    <t>FOURNISSEURS : FACTURES A RECEVOIR / AVOIRS A RECEVOIR NON COMPTABILISES</t>
  </si>
  <si>
    <t>cumul Débit provisoire</t>
  </si>
  <si>
    <t>Nous avons sélectionné les plus importants cumuls débits selon balance provisoire au 30/09/2013</t>
  </si>
  <si>
    <t>Validation de la réalité et de l'exhaustivité des FAE ET AAE</t>
  </si>
  <si>
    <t>Nous demandons le détail des factures et avoirs à établir. Nous les rapprochons des comptes annuels et nous effectuons un contrôle arithmétique : contrôles corrects.</t>
  </si>
  <si>
    <t>Nous sélectionnons les avoirs à établir &gt; 20 K€ et nous demandons la pièce justificative.</t>
  </si>
  <si>
    <t>AAE :</t>
  </si>
  <si>
    <t>MONTANT HT</t>
  </si>
  <si>
    <t>TOTAL N°419800</t>
  </si>
  <si>
    <t>Nos contrôles nous amènent à vérifier 49,51% du poste AAE/RFA.</t>
  </si>
  <si>
    <t>Ainsi, nous pouvons conclure favorablement quant à la réalité de ce poste au 31/12/2012.</t>
  </si>
  <si>
    <t>CLTS : FACTURES A ETABLIR/AVOIRS A ETABLIR NON COMPTABILISES</t>
  </si>
  <si>
    <t>CLIENTS : FACTURES A ETABLIR / AVOIRS A ETABLIR</t>
  </si>
  <si>
    <t>CODE F2</t>
  </si>
  <si>
    <t>STOCK : RAPPROCHEMENT ETAT DES STOCKS - VARIATION</t>
  </si>
  <si>
    <t>S’assurer de l’exhaustivité et de la réalité des stocks comptabilisés au 31/12/2012</t>
  </si>
  <si>
    <t>Rapprochement entre l'état des stocks et le montant pris en compte en comptabilité.</t>
  </si>
  <si>
    <t>Rapprochement de la variation des stocks au Bilan avec les comptes variations de stocks au Compte de Résultat.</t>
  </si>
  <si>
    <t>N° de compte</t>
  </si>
  <si>
    <t>Comptes annuels 31/12/2012</t>
  </si>
  <si>
    <t>Comptes annuels 31/12/2011</t>
  </si>
  <si>
    <t>Variation</t>
  </si>
  <si>
    <t>Etat des stocks</t>
  </si>
  <si>
    <t>Valeur avant décote</t>
  </si>
  <si>
    <t>Valeur après décote</t>
  </si>
  <si>
    <t>Emballage</t>
  </si>
  <si>
    <t>OK compte N°603200</t>
  </si>
  <si>
    <t>TOTAL ETAT DES STOCKS DETAILLES</t>
  </si>
  <si>
    <t>Marchandises</t>
  </si>
  <si>
    <t>OK compte N°603700</t>
  </si>
  <si>
    <t>TOTAL STOCKS</t>
  </si>
  <si>
    <t>OK</t>
  </si>
  <si>
    <t xml:space="preserve">(623231 + 623251) 
</t>
  </si>
  <si>
    <t>Cf C2-C</t>
  </si>
  <si>
    <t>OK validée à hauteur de 92,8 %</t>
  </si>
  <si>
    <t>N/S</t>
  </si>
  <si>
    <t>Les états d'inventaire sont rapprochés des montants qui figurent dans les comptes annuels.</t>
  </si>
  <si>
    <t>Nous constatons que les montures représentent près de 72% du stock total. C'est pourquoi l'essentiel de nos travaux d'audit sont orientés sur les montures.</t>
  </si>
  <si>
    <t>CODE  F4</t>
  </si>
  <si>
    <t>CONTRÔLE DE LA VALORISATION DES STOCKS</t>
  </si>
  <si>
    <t>Appréciation de la valorisation retenue pour le stock</t>
  </si>
  <si>
    <t>Appréciation des valorisations retenues</t>
  </si>
  <si>
    <t>DATE FACT</t>
  </si>
  <si>
    <t>REF</t>
  </si>
  <si>
    <t>FACTURE</t>
  </si>
  <si>
    <t>VALO STOCK</t>
  </si>
  <si>
    <t>ECART SUR PU</t>
  </si>
  <si>
    <t>ECART VALORISE SUR SF</t>
  </si>
  <si>
    <t>PU $</t>
  </si>
  <si>
    <t>QTE ACHETEES</t>
  </si>
  <si>
    <t>TAUX CONV.</t>
  </si>
  <si>
    <t>PU €</t>
  </si>
  <si>
    <t>TX PORT</t>
  </si>
  <si>
    <t>TX DOUANE</t>
  </si>
  <si>
    <t>VALO UNITAIRE</t>
  </si>
  <si>
    <t>QUANTITES</t>
  </si>
  <si>
    <t>TOTAL FACTURE</t>
  </si>
  <si>
    <t>Au vu du nombre de référence et de la faible valorisation de chacune, nous ne pouvons atteindre un pourcentage d'audit satisfaisant.</t>
  </si>
  <si>
    <t>Cependant, nos travaux d'audit de cet exercice sur la valorisation ainsi que ceux des exercices précédents n'ont pas révélé d'anomalies significatives.</t>
  </si>
  <si>
    <t>Ainsi, nous pouvons conclure favorablement quant à l'évaluation du stock au 31/12/2012.</t>
  </si>
  <si>
    <t>Nos contrôles sont basés exclusivement sur le stock ,,,</t>
  </si>
  <si>
    <t>NOM DU FOURNISSEUR</t>
  </si>
  <si>
    <t>Nous effectuons nos contrôles sur les dernières factures de chaque fournisseurs audités en C….. Reconstitution à partir des factures d'achat du prix unitaire.</t>
  </si>
  <si>
    <t>INFO ISSUE DE C</t>
  </si>
  <si>
    <t xml:space="preserve">    PROVISION POUR CONGES A PAYER</t>
  </si>
  <si>
    <t>Permance dans la méthode de calcul de la provision CP</t>
  </si>
  <si>
    <t xml:space="preserve">Validation du montant de la provision CP </t>
  </si>
  <si>
    <t>Le calcul de la provision CP est effectué par le cabinet EC.</t>
  </si>
  <si>
    <t>Employés :</t>
  </si>
  <si>
    <t xml:space="preserve">Calcul de la provision CP : </t>
  </si>
  <si>
    <t>brut * nombre de jours de CP / 25</t>
  </si>
  <si>
    <t>Brut : brut de la fiche de paie de 12/2012 - prime</t>
  </si>
  <si>
    <t>Les salariés acquièrent 2,5 jours par mois. Théoriquement, nous devrions diviser par 26 et non 25. Cependant, nous acceptons la méthode de calcul pour deux raisons :
   * Permanence des méthodes
   * Impact entre 25 et 26 jours jugé N/S.</t>
  </si>
  <si>
    <t>Méthode identique à N-1</t>
  </si>
  <si>
    <t>* Exhaustivité de la provision :</t>
  </si>
  <si>
    <t>* Contrôle arithmétique de la provision CP :</t>
  </si>
  <si>
    <t>Contrôle satisfaisant</t>
  </si>
  <si>
    <t>* Validation des éléments retenus pour le calcul de la provision CP :</t>
  </si>
  <si>
    <t>Nous sélectionnons les provisions &gt; 3 K€ + 1 salarié au hazard et nous rapprochons les éléments retenus des fiches de paie de 12/2012.
% d'audit : 40 %
Pas d'anomalie significative relevée</t>
  </si>
  <si>
    <t>VRP :</t>
  </si>
  <si>
    <t>1/10 du salaire de juin à décembre N + 1/10 des commissions en CAP</t>
  </si>
  <si>
    <t>Contrôle arithmétique satisfaisant</t>
  </si>
  <si>
    <t>Rapprochement avec les comptes annuels :</t>
  </si>
  <si>
    <t>Provision employés :</t>
  </si>
  <si>
    <t xml:space="preserve">TOTAL : </t>
  </si>
  <si>
    <t>OK avec le compte N°428200</t>
  </si>
  <si>
    <t>La méthode de provision des congés payés utilisée est identique à N-1.</t>
  </si>
  <si>
    <t xml:space="preserve">Nous rapprochons les salariés présents au 31/12/2012 de ceux figurant sur le calcul de la provision CP.
Nous notons trois écarts : 
     * XX non présent dans le calcul de la provision CP : sortie le 21/12/2012.
     * </t>
  </si>
  <si>
    <t xml:space="preserve">Nos contrôles appellent la remarque suivante : </t>
  </si>
  <si>
    <t>TAXE ADDITIONNELLE</t>
  </si>
  <si>
    <t>total CVAE</t>
  </si>
  <si>
    <t>soit CVAE</t>
  </si>
  <si>
    <t>=&gt; donc CAP</t>
  </si>
  <si>
    <t>CAP COMPTA</t>
  </si>
  <si>
    <t>SOIT CFE</t>
  </si>
  <si>
    <t xml:space="preserve">OK COMPTA </t>
  </si>
  <si>
    <t>acomptes 20,,</t>
  </si>
  <si>
    <t>CVAE 20,,</t>
  </si>
  <si>
    <t>CFE 20,,</t>
  </si>
  <si>
    <t>QUOI + préciser si rapport sur les comptes annuels OU rapport ad'hoc (L823-12)</t>
  </si>
  <si>
    <t xml:space="preserve">Seuil d'investigation </t>
  </si>
  <si>
    <t>Seuil de remontée en tableau d'impact</t>
  </si>
  <si>
    <t>rappel seuil N-1</t>
  </si>
  <si>
    <t>CA HT EN K€</t>
  </si>
  <si>
    <t>montants en K€</t>
  </si>
  <si>
    <t xml:space="preserve">5. AUTRES DILIGENCES
     5.1 Liste des rapports et documents à établir
 .- rapport sur les comptes                                                                                                                              .- rapport spécial..............................................................................................................................
.- L823-16 si besoin ........................................................................................................................
 .- lettre d'affirmation .........................................................................................................
 .- certification des rémunérations
                                                                                                                                                                                                                                                                                                                                                                                                                           5.2 Vérifications spécifiques et autres obligations légales 
 .contrôle des documents juridiques ................................................
 .contrôle des documents prévisionnels .....................................................................................
 .établissement du rapport sur l'augmentation du capital réservée aux salariés............................
     5.3 Diligences directement liées 
 .N/A..............................................................................................................................................
 ...............................................................................................................................................
 ...............................................................................................................................................
</t>
  </si>
  <si>
    <t xml:space="preserve">
La régularité formelle entre balance générale, balance auxiliaire et grand livre auxiliaire est correcte.
Le principe de non compensation est respecté.</t>
  </si>
  <si>
    <t>Exhaustivité et rélaité des charges externes</t>
  </si>
  <si>
    <t>Au travers de la revue des charges externes, analyse des soldes ou des variations significatives.</t>
  </si>
  <si>
    <t>CODE G2</t>
  </si>
  <si>
    <t>ACQUISITIONS DE L'EXERCICE</t>
  </si>
  <si>
    <t>Validation des principales acquisitions de l'exercice</t>
  </si>
  <si>
    <t>Validation des durées d'amortissement retenues et de la permanence des méthodes</t>
  </si>
  <si>
    <t>Nous sélectionnons les acquisitions d'un montant &gt; 10 K€.</t>
  </si>
  <si>
    <t>Etat des dotations</t>
  </si>
  <si>
    <t>Facture</t>
  </si>
  <si>
    <t>N° Immos</t>
  </si>
  <si>
    <t>Date immo</t>
  </si>
  <si>
    <t>Montant (€)</t>
  </si>
  <si>
    <t>Durée amort.</t>
  </si>
  <si>
    <t>Conforme aux pratiques de l'entreprise</t>
  </si>
  <si>
    <t>Total Sélection :</t>
  </si>
  <si>
    <t>Total Acquisitions :</t>
  </si>
  <si>
    <t>Scope :</t>
  </si>
  <si>
    <t>CCA N</t>
  </si>
  <si>
    <t>CCA N-1</t>
  </si>
  <si>
    <t>FNP N</t>
  </si>
  <si>
    <t>FNP N-1</t>
  </si>
  <si>
    <t>AAR N</t>
  </si>
  <si>
    <t>AAR N-1</t>
  </si>
  <si>
    <t>CHARGE COMPTABLE</t>
  </si>
  <si>
    <t>PROVISION COMPTABLE</t>
  </si>
  <si>
    <t>PROVISION ESTIMEE</t>
  </si>
  <si>
    <t>base DADS</t>
  </si>
  <si>
    <t>&gt; 50 000 000</t>
  </si>
  <si>
    <t>3 000 000&lt;=CA&lt;=10 000 000</t>
  </si>
  <si>
    <t>10 000 000&lt;=CA&lt;=50 000 000</t>
  </si>
  <si>
    <t>500 000&lt;=CA&lt;=3 000 000</t>
  </si>
  <si>
    <t>&lt; 500 000</t>
  </si>
  <si>
    <t>SOCIETE MERE</t>
  </si>
  <si>
    <t>SOCIETE FILLE 1</t>
  </si>
  <si>
    <t>SOCIETE FILLE 2</t>
  </si>
  <si>
    <t>SOCIETE FILLE 3</t>
  </si>
  <si>
    <t xml:space="preserve">Objectif : </t>
  </si>
  <si>
    <t xml:space="preserve">Valider la réalité des dettes financières </t>
  </si>
  <si>
    <t xml:space="preserve">Valider la réalité et la justification des informations données en Annexe. </t>
  </si>
  <si>
    <t>Méthode :</t>
  </si>
  <si>
    <t>Garanties</t>
  </si>
  <si>
    <t>Conclusion :</t>
  </si>
  <si>
    <t>La réalité des dettes financières et des informations données en annexe sont validées.</t>
  </si>
  <si>
    <t>MONTANT EN COMPTA</t>
  </si>
  <si>
    <t>D'après les tableaux d'amortissements des emprunts et des contrats</t>
  </si>
  <si>
    <t>Valider le respect du principe de séparation des exercices</t>
  </si>
  <si>
    <t>TESTS SUR LE PRINCIPE DE SEPARATION DES EXERICES</t>
  </si>
  <si>
    <t>Date</t>
  </si>
  <si>
    <t>POURCENTAGE D’AUDIT</t>
  </si>
  <si>
    <t>Commentaire sur Livraison</t>
  </si>
  <si>
    <t>TOTAL ACHATS 00 /2013</t>
  </si>
  <si>
    <t>Nous avons regardé les factures de 00/2013, et vérifié leur rattachement. Notre contrôle porte sur 00% des achats. Nous pouvons donc valabelement contrôle quant au respect du principe de sépération des exercices</t>
  </si>
  <si>
    <t>Nos travaux ne font pas apparaître d'anomalie significative</t>
  </si>
  <si>
    <t>Exhaustivité et rélaité des charges de leasing et de location</t>
  </si>
  <si>
    <t>Au travers des contrats, valider les postes les plus significatifs</t>
  </si>
  <si>
    <t>Exhaustivité et réalité des amortissements non déductibles</t>
  </si>
  <si>
    <t>valider les AND figurant sur la déclaration 2058A</t>
  </si>
  <si>
    <t>RAPPROCHEMENT GESTION COMMERCIALE ET COMPTABILITE</t>
  </si>
  <si>
    <t>RAPPROCHE/CA</t>
  </si>
  <si>
    <t xml:space="preserve"> Valider l'exhaustivité des ventes sur l'exercice 20,,</t>
  </si>
  <si>
    <t>Extraction des ventes de 20,, issues du logiciel de gestion commerciale pour  l'exercice 2012. A partir de cette extraction, nous allons valider :</t>
  </si>
  <si>
    <t xml:space="preserve">1/ le CA de la gestion commerciale par rapport au CA comptabilisé. </t>
  </si>
  <si>
    <t xml:space="preserve">2/ un contrôle sur le séquensage </t>
  </si>
  <si>
    <t>Le rapprochement entre la DADS, livre de paie et comptabilité est correct.</t>
  </si>
  <si>
    <t>OBJECTIF</t>
  </si>
  <si>
    <t>METHODE</t>
  </si>
  <si>
    <t xml:space="preserve">S'assurer de l'exhaustivité et de la réalité des charges fiscales de la période. 
</t>
  </si>
  <si>
    <t xml:space="preserve">S'assurer de l'exhaustivité et de la réalité des charges sociales de la période. 
</t>
  </si>
  <si>
    <t>VALIDATION RESULTAT FISCAL</t>
  </si>
  <si>
    <t>Validation du résultat fiscal et de la charge d'impôt correspondante</t>
  </si>
  <si>
    <t>1/ Validation du résultat fiscal à partir de la 2058A et 2058B réalisée par l'expert comptable</t>
  </si>
  <si>
    <t>- Sélection des montants &gt; 2K€</t>
  </si>
  <si>
    <t>- Validation de ces montants par rapprochement à la compta</t>
  </si>
  <si>
    <t>3/ Validation de l'exhaustivité des retraitements</t>
  </si>
  <si>
    <t xml:space="preserve">A partir de la déclaration 2058-A et 2058-B de N-1 validation de l'exhaustivité des </t>
  </si>
  <si>
    <t xml:space="preserve">retraitements effectués en N. </t>
  </si>
  <si>
    <t>Les principaux retraitements effectués portent sur la provision ORGANIC</t>
  </si>
  <si>
    <t>En outre, lors de nos différents contrôles, nous n'avons pas relevé d'autres éléments</t>
  </si>
  <si>
    <t xml:space="preserve">devant être retraités dans le calcul du résultat fiscal. </t>
  </si>
  <si>
    <t>4/ Calcul de la charge d'impôt</t>
  </si>
  <si>
    <r>
      <t xml:space="preserve">- Résultat fiscal déterminé en </t>
    </r>
    <r>
      <rPr>
        <b/>
        <sz val="10"/>
        <color indexed="10"/>
        <rFont val="Arial"/>
        <family val="2"/>
      </rPr>
      <t/>
    </r>
  </si>
  <si>
    <t>K€</t>
  </si>
  <si>
    <t>NEANT</t>
  </si>
  <si>
    <t xml:space="preserve">- Charge d'impôt correspondante : </t>
  </si>
  <si>
    <t>Le résultat fiscal est correctement appréhendé.</t>
  </si>
  <si>
    <t>L'absence de charge d'impôt est justifiée, le résultat étant déficitaire.</t>
  </si>
  <si>
    <t>CODE I5</t>
  </si>
  <si>
    <t>Les nouvelles immobilisations sont justifiées et correctement évaluées.</t>
  </si>
  <si>
    <t xml:space="preserve">Nos contrôles nous permettent de valider 45 % des nouvelles acquisitions. </t>
  </si>
  <si>
    <t>Les cessions ne sont pas faite à des sociétés liées et ne sont donc pas des conventions règlementées.</t>
  </si>
  <si>
    <t>Nous avons identifié que le cycle présentait un risque d'audit faible. Aux vues des éléments qui nous ont été communiqués et des travaux effectués, nous validons le cycle Immobilisations.</t>
  </si>
  <si>
    <t>Nos contrôles sur les CP ne releve pas d'anomalie significative</t>
  </si>
  <si>
    <t>La réalité de la dette sociale est validée et n'appelle pas de commentaire particulier</t>
  </si>
  <si>
    <t>Raprochement des montants des dettes sociales à la clôture avec les borderaux déclaratifs établis</t>
  </si>
  <si>
    <t>Les controles effectués sur les TVA sont satisfaisants et ne font pas apparaître d'anomalie.</t>
  </si>
  <si>
    <t>nous avons préalablement validé les comptes :</t>
  </si>
  <si>
    <t xml:space="preserve"> - CCA sur le cycle D/C</t>
  </si>
  <si>
    <t xml:space="preserve"> - 791 sur le cycle H</t>
  </si>
  <si>
    <t>réponse réservée au signataire</t>
  </si>
  <si>
    <t>Dispose t on d'une comptabilité à jour de plus de 3mois sur N+1 ?</t>
  </si>
  <si>
    <t>VOUS AVEZ TERMINE LA SAISIE, VOUS POUVEZ  ENSUITE ADAPTER LE PROGRAMME DE TRAVAIL PAR CATEGORIES D'OPERATIONS EN AJOUTANT SUPPRIMANT OU MODIFIANT, EN FONCTION DU PLAN DE MISSION ARRETE EN GA5</t>
  </si>
  <si>
    <t>N</t>
  </si>
  <si>
    <t xml:space="preserve">   - A-t-on un exemplaire de cette lettre signée dans notre dossier permanent</t>
  </si>
  <si>
    <t>cf NEP 505 &amp; 910</t>
  </si>
  <si>
    <t xml:space="preserve">   - Demande d'explication sur tout délai de règlement anormal</t>
  </si>
  <si>
    <t xml:space="preserve">     pour l'entreprise ou pour toute anomalie apparente</t>
  </si>
  <si>
    <t>Objectifs :  - s’assurer que toutes les dettes et créances de l’entreprise sont correctement évaluées et classifiées, que les charges et produits d’exploitation inscrits au compte de résultat résultent uniquement  de l’enregistrement intégral des transact</t>
  </si>
  <si>
    <t>PROCEDURES ANALYTIQUES</t>
  </si>
  <si>
    <r>
      <t>v</t>
    </r>
    <r>
      <rPr>
        <sz val="7"/>
        <rFont val="Times New Roman"/>
        <family val="1"/>
      </rPr>
      <t xml:space="preserve">      </t>
    </r>
    <r>
      <rPr>
        <sz val="10"/>
        <rFont val="Times New Roman"/>
        <family val="1"/>
      </rPr>
      <t>Les capitaux propres ou le fonds de roulement sont positifs </t>
    </r>
  </si>
  <si>
    <r>
      <t>v</t>
    </r>
    <r>
      <rPr>
        <sz val="7"/>
        <rFont val="Times New Roman"/>
        <family val="1"/>
      </rPr>
      <t xml:space="preserve">      </t>
    </r>
    <r>
      <rPr>
        <sz val="10"/>
        <rFont val="Times New Roman"/>
        <family val="1"/>
      </rPr>
      <t>L’entreprise n’a pas recours à des crédits à court terme pour financer des actifs à long terme </t>
    </r>
  </si>
  <si>
    <r>
      <t>v</t>
    </r>
    <r>
      <rPr>
        <sz val="7"/>
        <rFont val="Times New Roman"/>
        <family val="1"/>
      </rPr>
      <t xml:space="preserve">      </t>
    </r>
    <r>
      <rPr>
        <sz val="10"/>
        <rFont val="Times New Roman"/>
        <family val="1"/>
      </rPr>
      <t>L’entreprise conserve le soutien financier par des prêteurs ou des créanciers</t>
    </r>
  </si>
  <si>
    <r>
      <t>v</t>
    </r>
    <r>
      <rPr>
        <sz val="7"/>
        <rFont val="Times New Roman"/>
        <family val="1"/>
      </rPr>
      <t xml:space="preserve">      </t>
    </r>
    <r>
      <rPr>
        <sz val="10"/>
        <rFont val="Times New Roman"/>
        <family val="1"/>
      </rPr>
      <t>Marge brute d’autofinancement actuelle ou prévisionnelle sont positives</t>
    </r>
  </si>
  <si>
    <r>
      <t>v</t>
    </r>
    <r>
      <rPr>
        <sz val="7"/>
        <rFont val="Times New Roman"/>
        <family val="1"/>
      </rPr>
      <t xml:space="preserve">      </t>
    </r>
    <r>
      <rPr>
        <sz val="10"/>
        <rFont val="Times New Roman"/>
        <family val="1"/>
      </rPr>
      <t>Les atios financiers clés sont  favorables</t>
    </r>
  </si>
  <si>
    <r>
      <t>v</t>
    </r>
    <r>
      <rPr>
        <sz val="7"/>
        <rFont val="Times New Roman"/>
        <family val="1"/>
      </rPr>
      <t xml:space="preserve">      </t>
    </r>
    <r>
      <rPr>
        <sz val="10"/>
        <rFont val="Times New Roman"/>
        <family val="1"/>
      </rPr>
      <t>L'entreprise est en capacité de payer les créanciers à l’échéance </t>
    </r>
  </si>
  <si>
    <r>
      <t>v</t>
    </r>
    <r>
      <rPr>
        <sz val="7"/>
        <rFont val="Times New Roman"/>
        <family val="1"/>
      </rPr>
      <t xml:space="preserve">      </t>
    </r>
    <r>
      <rPr>
        <sz val="10"/>
        <rFont val="Times New Roman"/>
        <family val="1"/>
      </rPr>
      <t>L'entreprise n'a pas de difficulté pour honorer les échéances d'emprunts</t>
    </r>
  </si>
  <si>
    <r>
      <t>v</t>
    </r>
    <r>
      <rPr>
        <sz val="7"/>
        <rFont val="Times New Roman"/>
        <family val="1"/>
      </rPr>
      <t xml:space="preserve">      </t>
    </r>
    <r>
      <rPr>
        <sz val="10"/>
        <rFont val="Times New Roman"/>
        <family val="1"/>
      </rPr>
      <t>Les fournisseurs continuent à livrer</t>
    </r>
  </si>
  <si>
    <r>
      <t>v</t>
    </r>
    <r>
      <rPr>
        <sz val="7"/>
        <rFont val="Times New Roman"/>
        <family val="1"/>
      </rPr>
      <t xml:space="preserve">      </t>
    </r>
    <r>
      <rPr>
        <sz val="10"/>
        <rFont val="Times New Roman"/>
        <family val="1"/>
      </rPr>
      <t>les banquiers accordent sans difficulté à obtenir les financements pour les investissements vitaux</t>
    </r>
  </si>
  <si>
    <r>
      <t>v</t>
    </r>
    <r>
      <rPr>
        <sz val="7"/>
        <rFont val="Times New Roman"/>
        <family val="1"/>
      </rPr>
      <t xml:space="preserve">      </t>
    </r>
    <r>
      <rPr>
        <sz val="10"/>
        <rFont val="Times New Roman"/>
        <family val="1"/>
      </rPr>
      <t>Il n'y a pas de perte d’un marché important </t>
    </r>
  </si>
  <si>
    <r>
      <t>v</t>
    </r>
    <r>
      <rPr>
        <sz val="7"/>
        <rFont val="Times New Roman"/>
        <family val="1"/>
      </rPr>
      <t xml:space="preserve">      </t>
    </r>
    <r>
      <rPr>
        <sz val="10"/>
        <rFont val="Times New Roman"/>
        <family val="1"/>
      </rPr>
      <t>Il n'y a pas de troubles sociaux </t>
    </r>
  </si>
  <si>
    <r>
      <t>v</t>
    </r>
    <r>
      <rPr>
        <sz val="7"/>
        <rFont val="Times New Roman"/>
        <family val="1"/>
      </rPr>
      <t xml:space="preserve">      </t>
    </r>
    <r>
      <rPr>
        <sz val="10"/>
        <rFont val="Times New Roman"/>
        <family val="1"/>
      </rPr>
      <t>Il n'y a pas de pénuries de matières premières indispensables </t>
    </r>
  </si>
  <si>
    <r>
      <t>v</t>
    </r>
    <r>
      <rPr>
        <sz val="7"/>
        <rFont val="Times New Roman"/>
        <family val="1"/>
      </rPr>
      <t xml:space="preserve">      </t>
    </r>
    <r>
      <rPr>
        <sz val="10"/>
        <rFont val="Times New Roman"/>
        <family val="1"/>
      </rPr>
      <t>L'entreprise respecte les obligations relatives au capital social.</t>
    </r>
  </si>
  <si>
    <r>
      <t>v</t>
    </r>
    <r>
      <rPr>
        <sz val="7"/>
        <rFont val="Times New Roman"/>
        <family val="1"/>
      </rPr>
      <t xml:space="preserve">      </t>
    </r>
    <r>
      <rPr>
        <sz val="10"/>
        <rFont val="Times New Roman"/>
        <family val="1"/>
      </rPr>
      <t xml:space="preserve">La société n'a pas perdu la  moitié du capital </t>
    </r>
  </si>
  <si>
    <r>
      <t>v</t>
    </r>
    <r>
      <rPr>
        <sz val="7"/>
        <rFont val="Times New Roman"/>
        <family val="1"/>
      </rPr>
      <t xml:space="preserve">      </t>
    </r>
    <r>
      <rPr>
        <sz val="10"/>
        <rFont val="Times New Roman"/>
        <family val="1"/>
      </rPr>
      <t>Il n'y a pas d’Inscriptions au RC de privilèges, nantissements </t>
    </r>
  </si>
  <si>
    <r>
      <t>v</t>
    </r>
    <r>
      <rPr>
        <sz val="7"/>
        <rFont val="Times New Roman"/>
        <family val="1"/>
      </rPr>
      <t xml:space="preserve">      </t>
    </r>
    <r>
      <rPr>
        <sz val="10"/>
        <rFont val="Times New Roman"/>
        <family val="1"/>
      </rPr>
      <t>Il n'y a pas de procédures judiciaires en cours pouvant avoir des conséquences financières auxquelles l’entreprise ne pourrait faire face </t>
    </r>
  </si>
  <si>
    <r>
      <t>v</t>
    </r>
    <r>
      <rPr>
        <sz val="7"/>
        <rFont val="Times New Roman"/>
        <family val="1"/>
      </rPr>
      <t xml:space="preserve">      </t>
    </r>
    <r>
      <rPr>
        <sz val="10"/>
        <rFont val="Times New Roman"/>
        <family val="1"/>
      </rPr>
      <t>Il n'y a pas de modification dans la législation ou la politique Gouvernementale qui risquent d’avoir des effets défavorables sur l’entreprise</t>
    </r>
  </si>
  <si>
    <r>
      <t>v</t>
    </r>
    <r>
      <rPr>
        <sz val="7"/>
        <rFont val="Times New Roman"/>
        <family val="1"/>
      </rPr>
      <t xml:space="preserve">      </t>
    </r>
    <r>
      <rPr>
        <sz val="10"/>
        <rFont val="Times New Roman"/>
        <family val="1"/>
      </rPr>
      <t>Il n'y a pas de problèmes environnementaux susceptibles de provoquer la fermeture de l’entreprise</t>
    </r>
  </si>
  <si>
    <t>Le présent fichier libre de droits est diffusé grâcieusement par ecf sans aucune garantie de fonctionnement ou d'usage, il ne constitue en aucun cas un logiciel, ecf décline de ce fait toute responsabilité sur les résultats exploités à partir de celui-ci.</t>
  </si>
  <si>
    <t>Les informations à saisir sont celles sur fonds jaunes</t>
  </si>
  <si>
    <t>Les informations sur fonds violet sont des reprises d'une autre cellule et ne doivent pas être modifiées</t>
  </si>
  <si>
    <t>A analyser avec fiche du DP R1</t>
  </si>
  <si>
    <t>Eventuellement effectuer un contrôle de substance en utilisant la loi de Benford</t>
  </si>
  <si>
    <t>SPECIMEN ECF</t>
  </si>
  <si>
    <t>L'entité a-t-elle recours aux services d'un expert-comptable fiable ?</t>
  </si>
  <si>
    <t xml:space="preserve">   - Eventuellement effectuer un contrôle de substance en utilisant la loi de Benford</t>
  </si>
  <si>
    <t>ft Benford</t>
  </si>
  <si>
    <t xml:space="preserve">BASE TAUX 19,25% </t>
  </si>
</sst>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44" formatCode="_-* #,##0.00\ &quot;€&quot;_-;\-* #,##0.00\ &quot;€&quot;_-;_-* &quot;-&quot;??\ &quot;€&quot;_-;_-@_-"/>
    <numFmt numFmtId="164" formatCode="_-* #,##0\ _F_-;\-* #,##0\ _F_-;_-* &quot;-&quot;\ _F_-;_-@_-"/>
    <numFmt numFmtId="165" formatCode="_-* #,##0.00\ &quot;F&quot;_-;\-* #,##0.00\ &quot;F&quot;_-;_-* &quot;-&quot;??\ &quot;F&quot;_-;_-@_-"/>
    <numFmt numFmtId="166" formatCode="_-* #,##0.00\ _F_-;\-* #,##0.00\ _F_-;_-* &quot;-&quot;??\ _F_-;_-@_-"/>
    <numFmt numFmtId="167" formatCode="d/m/yy"/>
    <numFmt numFmtId="168" formatCode="d/m"/>
    <numFmt numFmtId="169" formatCode="0&quot;F&quot;;\ \-0&quot;F&quot;"/>
    <numFmt numFmtId="170" formatCode="d\ mmmm\ yyyy"/>
    <numFmt numFmtId="171" formatCode="#,##0.00_ ;[Red]\-#,##0.00\ "/>
    <numFmt numFmtId="172" formatCode="mmmm"/>
    <numFmt numFmtId="173" formatCode="_-* #,##0.00\ [$€-1]_-;\-* #,##0.00\ [$€-1]_-;_-* &quot;-&quot;??\ [$€-1]_-"/>
    <numFmt numFmtId="174" formatCode="_-* #,##0\ _F_-;\-* #,##0\ _F_-;_-* &quot;-&quot;??\ _F_-;_-@_-"/>
    <numFmt numFmtId="175" formatCode="_-* #,##0.00\ [$€-1]_-;\-* #,##0.00\ [$€-1]_-;_-* &quot;-&quot;??\ [$€-1]_-;_-@_-"/>
    <numFmt numFmtId="176" formatCode="0.000"/>
    <numFmt numFmtId="177" formatCode="#,##0\ [$€-1];[Red]\-#,##0\ [$€-1]"/>
    <numFmt numFmtId="178" formatCode="#,##0.00\ &quot;€&quot;"/>
    <numFmt numFmtId="179" formatCode="[$-40C]mmm\-yy;@"/>
    <numFmt numFmtId="180" formatCode="_-* #,##0\ [$€-1]_-;\-* #,##0\ [$€-1]_-;_-* &quot;-&quot;??\ [$€-1]_-"/>
    <numFmt numFmtId="181" formatCode="_-* #,##0\ [$€]_-;\-* #,##0\ [$€]_-;_-* &quot;-&quot;??\ [$€]_-;_-@_-"/>
    <numFmt numFmtId="182" formatCode="_-* #,##0.00\ [$€]_-;\-* #,##0.00\ [$€]_-;_-* &quot;-&quot;??\ [$€]_-;_-@_-"/>
    <numFmt numFmtId="183" formatCode="#,##0_ ;\-#,##0\ "/>
    <numFmt numFmtId="184" formatCode="#,##0\ &quot;€&quot;"/>
    <numFmt numFmtId="185" formatCode="[$$-409]#,##0.00"/>
    <numFmt numFmtId="186" formatCode="0.0000"/>
    <numFmt numFmtId="187" formatCode="#,##0.00_ ;\-#,##0.00\ "/>
    <numFmt numFmtId="188" formatCode="#,##0,"/>
  </numFmts>
  <fonts count="105" x14ac:knownFonts="1">
    <font>
      <sz val="10"/>
      <name val="Arial"/>
    </font>
    <font>
      <b/>
      <sz val="10"/>
      <name val="Arial"/>
      <family val="2"/>
    </font>
    <font>
      <i/>
      <sz val="10"/>
      <name val="Arial"/>
      <family val="2"/>
    </font>
    <font>
      <sz val="10"/>
      <name val="Arial"/>
      <family val="2"/>
    </font>
    <font>
      <sz val="16"/>
      <name val="Arial"/>
      <family val="2"/>
    </font>
    <font>
      <b/>
      <sz val="18"/>
      <name val="Arial"/>
      <family val="2"/>
    </font>
    <font>
      <b/>
      <sz val="14"/>
      <name val="Arial"/>
      <family val="2"/>
    </font>
    <font>
      <sz val="14"/>
      <name val="Arial"/>
      <family val="2"/>
    </font>
    <font>
      <sz val="8"/>
      <name val="Arial"/>
      <family val="2"/>
    </font>
    <font>
      <b/>
      <sz val="18"/>
      <name val="Arial"/>
      <family val="2"/>
    </font>
    <font>
      <b/>
      <sz val="10"/>
      <name val="Arial"/>
      <family val="2"/>
    </font>
    <font>
      <b/>
      <sz val="8"/>
      <name val="Arial"/>
      <family val="2"/>
    </font>
    <font>
      <b/>
      <sz val="12"/>
      <name val="Times New Roman"/>
      <family val="1"/>
    </font>
    <font>
      <b/>
      <sz val="12"/>
      <name val="Arial"/>
      <family val="2"/>
    </font>
    <font>
      <b/>
      <sz val="9"/>
      <name val="Arial"/>
      <family val="2"/>
    </font>
    <font>
      <b/>
      <i/>
      <sz val="18"/>
      <name val="Times New Roman"/>
      <family val="1"/>
    </font>
    <font>
      <b/>
      <sz val="20"/>
      <name val="Arial"/>
      <family val="2"/>
    </font>
    <font>
      <b/>
      <vertAlign val="superscript"/>
      <sz val="10"/>
      <name val="Arial"/>
      <family val="2"/>
    </font>
    <font>
      <b/>
      <sz val="16"/>
      <name val="Arial"/>
      <family val="2"/>
    </font>
    <font>
      <b/>
      <i/>
      <sz val="14"/>
      <name val="Arial"/>
      <family val="2"/>
    </font>
    <font>
      <b/>
      <sz val="14"/>
      <name val="Arial"/>
      <family val="2"/>
    </font>
    <font>
      <sz val="12"/>
      <name val="Arial"/>
      <family val="2"/>
    </font>
    <font>
      <b/>
      <sz val="12"/>
      <name val="Arial"/>
      <family val="2"/>
    </font>
    <font>
      <sz val="9"/>
      <name val="Arial"/>
      <family val="2"/>
    </font>
    <font>
      <b/>
      <u/>
      <sz val="10"/>
      <name val="Arial"/>
      <family val="2"/>
    </font>
    <font>
      <sz val="10"/>
      <name val="Times New Roman"/>
      <family val="1"/>
    </font>
    <font>
      <b/>
      <i/>
      <sz val="10"/>
      <name val="Times New Roman"/>
      <family val="1"/>
    </font>
    <font>
      <sz val="8"/>
      <name val="Times New Roman"/>
      <family val="1"/>
    </font>
    <font>
      <sz val="9"/>
      <name val="Times New Roman"/>
      <family val="1"/>
    </font>
    <font>
      <b/>
      <sz val="9"/>
      <name val="Times New Roman"/>
      <family val="1"/>
    </font>
    <font>
      <b/>
      <sz val="10"/>
      <name val="Times New Roman"/>
      <family val="1"/>
    </font>
    <font>
      <sz val="8"/>
      <name val="MS Sans Serif"/>
      <family val="2"/>
    </font>
    <font>
      <b/>
      <vertAlign val="superscript"/>
      <sz val="9"/>
      <name val="Arial"/>
      <family val="2"/>
    </font>
    <font>
      <b/>
      <i/>
      <sz val="9"/>
      <name val="Arial"/>
      <family val="2"/>
    </font>
    <font>
      <u/>
      <sz val="10"/>
      <name val="Arial"/>
      <family val="2"/>
    </font>
    <font>
      <b/>
      <vertAlign val="superscript"/>
      <sz val="10"/>
      <name val="Times New Roman"/>
      <family val="1"/>
    </font>
    <font>
      <b/>
      <vertAlign val="superscript"/>
      <sz val="8"/>
      <name val="Times New Roman"/>
      <family val="1"/>
    </font>
    <font>
      <b/>
      <sz val="14"/>
      <name val="Times New Roman"/>
      <family val="1"/>
    </font>
    <font>
      <b/>
      <sz val="18"/>
      <name val="Times New Roman"/>
      <family val="1"/>
    </font>
    <font>
      <i/>
      <sz val="10"/>
      <name val="Arial"/>
      <family val="2"/>
    </font>
    <font>
      <sz val="10"/>
      <name val="Arial"/>
      <family val="2"/>
    </font>
    <font>
      <b/>
      <sz val="8"/>
      <name val="Times New Roman"/>
      <family val="1"/>
    </font>
    <font>
      <sz val="16"/>
      <name val="Arial"/>
      <family val="2"/>
    </font>
    <font>
      <u/>
      <sz val="10"/>
      <color indexed="12"/>
      <name val="Arial"/>
      <family val="2"/>
    </font>
    <font>
      <sz val="10"/>
      <name val="Times New Roman"/>
      <family val="1"/>
    </font>
    <font>
      <b/>
      <sz val="11"/>
      <name val="Times New Roman"/>
      <family val="1"/>
    </font>
    <font>
      <b/>
      <i/>
      <sz val="10"/>
      <name val="Arial"/>
      <family val="2"/>
    </font>
    <font>
      <sz val="9"/>
      <name val="Arial"/>
      <family val="2"/>
    </font>
    <font>
      <b/>
      <i/>
      <u/>
      <sz val="10"/>
      <name val="Arial"/>
      <family val="2"/>
    </font>
    <font>
      <b/>
      <sz val="5"/>
      <name val="Arial"/>
      <family val="2"/>
    </font>
    <font>
      <i/>
      <sz val="10"/>
      <name val="Times New Roman"/>
      <family val="1"/>
    </font>
    <font>
      <sz val="8"/>
      <name val="Arial"/>
      <family val="2"/>
    </font>
    <font>
      <sz val="12"/>
      <name val="Arial"/>
      <family val="2"/>
    </font>
    <font>
      <u/>
      <sz val="10"/>
      <name val="Arial"/>
      <family val="2"/>
    </font>
    <font>
      <sz val="11"/>
      <name val="Arial"/>
      <family val="2"/>
    </font>
    <font>
      <sz val="12"/>
      <name val="Times New Roman"/>
      <family val="1"/>
    </font>
    <font>
      <b/>
      <i/>
      <sz val="22"/>
      <name val="Arial"/>
      <family val="2"/>
    </font>
    <font>
      <b/>
      <i/>
      <sz val="12"/>
      <name val="Times New Roman"/>
      <family val="1"/>
    </font>
    <font>
      <b/>
      <sz val="16"/>
      <name val="Times New Roman"/>
      <family val="1"/>
    </font>
    <font>
      <b/>
      <sz val="16"/>
      <name val="Arial"/>
      <family val="2"/>
    </font>
    <font>
      <u/>
      <sz val="9"/>
      <color indexed="12"/>
      <name val="Arial"/>
      <family val="2"/>
    </font>
    <font>
      <sz val="9"/>
      <name val="Arial Black"/>
      <family val="2"/>
    </font>
    <font>
      <sz val="10"/>
      <color indexed="48"/>
      <name val="Arial Black"/>
      <family val="2"/>
    </font>
    <font>
      <u/>
      <sz val="9"/>
      <color indexed="10"/>
      <name val="Arial"/>
      <family val="2"/>
    </font>
    <font>
      <b/>
      <vertAlign val="superscript"/>
      <sz val="11"/>
      <name val="Arial"/>
      <family val="2"/>
    </font>
    <font>
      <sz val="10"/>
      <name val="Arial Black"/>
      <family val="2"/>
    </font>
    <font>
      <sz val="14"/>
      <color indexed="17"/>
      <name val="Arial Black"/>
      <family val="2"/>
    </font>
    <font>
      <i/>
      <sz val="8"/>
      <name val="Arial"/>
      <family val="2"/>
    </font>
    <font>
      <sz val="10"/>
      <name val="Symbol"/>
      <family val="1"/>
      <charset val="2"/>
    </font>
    <font>
      <b/>
      <u/>
      <sz val="12"/>
      <name val="Arial"/>
      <family val="2"/>
    </font>
    <font>
      <b/>
      <i/>
      <u val="double"/>
      <sz val="14"/>
      <name val="Arial"/>
      <family val="2"/>
    </font>
    <font>
      <b/>
      <sz val="15"/>
      <name val="Arial"/>
      <family val="2"/>
    </font>
    <font>
      <b/>
      <sz val="11"/>
      <name val="Arial"/>
      <family val="2"/>
    </font>
    <font>
      <u/>
      <sz val="12"/>
      <name val="Arial"/>
      <family val="2"/>
    </font>
    <font>
      <sz val="10"/>
      <color indexed="10"/>
      <name val="Arial"/>
      <family val="2"/>
    </font>
    <font>
      <b/>
      <i/>
      <sz val="8"/>
      <name val="Arial"/>
      <family val="2"/>
    </font>
    <font>
      <b/>
      <sz val="10"/>
      <name val="Times New Roman"/>
      <family val="1"/>
    </font>
    <font>
      <sz val="9"/>
      <color indexed="48"/>
      <name val="Arial Black"/>
      <family val="2"/>
    </font>
    <font>
      <b/>
      <u/>
      <sz val="16"/>
      <color indexed="12"/>
      <name val="Arial"/>
      <family val="2"/>
    </font>
    <font>
      <b/>
      <i/>
      <u/>
      <sz val="10"/>
      <color indexed="12"/>
      <name val="Arial"/>
      <family val="2"/>
    </font>
    <font>
      <b/>
      <i/>
      <u/>
      <sz val="12"/>
      <color indexed="12"/>
      <name val="Arial"/>
      <family val="2"/>
    </font>
    <font>
      <b/>
      <i/>
      <u/>
      <sz val="12"/>
      <name val="Times New Roman"/>
      <family val="1"/>
    </font>
    <font>
      <sz val="10"/>
      <name val="Wingdings"/>
      <charset val="2"/>
    </font>
    <font>
      <sz val="7"/>
      <name val="Times New Roman"/>
      <family val="1"/>
    </font>
    <font>
      <u/>
      <sz val="10"/>
      <color indexed="12"/>
      <name val="Times New Roman"/>
      <family val="1"/>
    </font>
    <font>
      <sz val="8"/>
      <color indexed="81"/>
      <name val="Tahoma"/>
      <family val="2"/>
    </font>
    <font>
      <b/>
      <sz val="8"/>
      <color indexed="81"/>
      <name val="Tahoma"/>
      <family val="2"/>
    </font>
    <font>
      <u/>
      <sz val="10"/>
      <color indexed="12"/>
      <name val="Arial"/>
      <family val="2"/>
    </font>
    <font>
      <i/>
      <sz val="10"/>
      <color indexed="10"/>
      <name val="Arial"/>
      <family val="2"/>
    </font>
    <font>
      <sz val="9"/>
      <color rgb="FFFF0000"/>
      <name val="Arial"/>
      <family val="2"/>
    </font>
    <font>
      <sz val="10"/>
      <color rgb="FFFF0000"/>
      <name val="Arial"/>
      <family val="2"/>
    </font>
    <font>
      <u/>
      <sz val="8"/>
      <color indexed="12"/>
      <name val="Arial"/>
      <family val="2"/>
    </font>
    <font>
      <sz val="8"/>
      <color rgb="FFFF0000"/>
      <name val="Arial"/>
      <family val="2"/>
    </font>
    <font>
      <sz val="10"/>
      <color indexed="8"/>
      <name val="Arial"/>
      <family val="2"/>
    </font>
    <font>
      <i/>
      <sz val="9"/>
      <name val="Arial"/>
      <family val="2"/>
    </font>
    <font>
      <i/>
      <sz val="9"/>
      <color rgb="FFFF0000"/>
      <name val="Arial"/>
      <family val="2"/>
    </font>
    <font>
      <b/>
      <sz val="10"/>
      <color rgb="FFFF0000"/>
      <name val="Arial"/>
      <family val="2"/>
    </font>
    <font>
      <sz val="10"/>
      <color rgb="FFFF0000"/>
      <name val="Times New Roman"/>
      <family val="1"/>
    </font>
    <font>
      <b/>
      <u/>
      <sz val="10"/>
      <color indexed="8"/>
      <name val="Arial"/>
      <family val="2"/>
    </font>
    <font>
      <b/>
      <u/>
      <sz val="11"/>
      <name val="Arial"/>
      <family val="2"/>
    </font>
    <font>
      <b/>
      <sz val="10"/>
      <color indexed="10"/>
      <name val="Arial"/>
      <family val="2"/>
    </font>
    <font>
      <sz val="16"/>
      <color indexed="10"/>
      <name val="Arial"/>
      <family val="2"/>
    </font>
    <font>
      <sz val="11"/>
      <color indexed="8"/>
      <name val="Calibri"/>
      <family val="2"/>
    </font>
    <font>
      <sz val="10"/>
      <color indexed="9"/>
      <name val="Times New Roman"/>
      <family val="1"/>
    </font>
    <font>
      <i/>
      <sz val="10"/>
      <name val="Arial"/>
    </font>
  </fonts>
  <fills count="26">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indexed="29"/>
        <bgColor indexed="64"/>
      </patternFill>
    </fill>
    <fill>
      <patternFill patternType="solid">
        <fgColor indexed="26"/>
        <bgColor indexed="64"/>
      </patternFill>
    </fill>
    <fill>
      <patternFill patternType="solid">
        <fgColor indexed="9"/>
        <bgColor indexed="9"/>
      </patternFill>
    </fill>
    <fill>
      <patternFill patternType="solid">
        <fgColor indexed="26"/>
        <bgColor indexed="9"/>
      </patternFill>
    </fill>
    <fill>
      <patternFill patternType="solid">
        <fgColor indexed="45"/>
        <bgColor indexed="64"/>
      </patternFill>
    </fill>
    <fill>
      <patternFill patternType="solid">
        <fgColor indexed="45"/>
        <bgColor indexed="29"/>
      </patternFill>
    </fill>
    <fill>
      <patternFill patternType="solid">
        <fgColor indexed="22"/>
        <bgColor indexed="64"/>
      </patternFill>
    </fill>
    <fill>
      <patternFill patternType="solid">
        <fgColor indexed="13"/>
        <bgColor indexed="64"/>
      </patternFill>
    </fill>
    <fill>
      <patternFill patternType="mediumGray">
        <fgColor indexed="17"/>
      </patternFill>
    </fill>
    <fill>
      <patternFill patternType="solid">
        <fgColor indexed="47"/>
        <bgColor indexed="64"/>
      </patternFill>
    </fill>
    <fill>
      <patternFill patternType="solid">
        <fgColor indexed="10"/>
        <bgColor indexed="64"/>
      </patternFill>
    </fill>
    <fill>
      <patternFill patternType="solid">
        <fgColor indexed="46"/>
        <bgColor indexed="64"/>
      </patternFill>
    </fill>
    <fill>
      <patternFill patternType="solid">
        <fgColor indexed="42"/>
        <bgColor indexed="64"/>
      </patternFill>
    </fill>
    <fill>
      <patternFill patternType="solid">
        <fgColor indexed="26"/>
        <bgColor indexed="43"/>
      </patternFill>
    </fill>
    <fill>
      <patternFill patternType="solid">
        <fgColor indexed="43"/>
        <bgColor indexed="43"/>
      </patternFill>
    </fill>
    <fill>
      <patternFill patternType="solid">
        <fgColor theme="0"/>
        <bgColor indexed="64"/>
      </patternFill>
    </fill>
    <fill>
      <patternFill patternType="solid">
        <fgColor rgb="FFFFFFCC"/>
        <bgColor indexed="64"/>
      </patternFill>
    </fill>
    <fill>
      <patternFill patternType="solid">
        <fgColor theme="7" tint="0.39994506668294322"/>
        <bgColor indexed="64"/>
      </patternFill>
    </fill>
    <fill>
      <patternFill patternType="solid">
        <fgColor indexed="55"/>
        <bgColor indexed="64"/>
      </patternFill>
    </fill>
    <fill>
      <patternFill patternType="solid">
        <fgColor rgb="FFFFFFCC"/>
      </patternFill>
    </fill>
    <fill>
      <patternFill patternType="solid">
        <fgColor rgb="FFCC99FF"/>
        <bgColor indexed="64"/>
      </patternFill>
    </fill>
    <fill>
      <patternFill patternType="solid">
        <fgColor theme="9" tint="0.39994506668294322"/>
        <bgColor indexed="64"/>
      </patternFill>
    </fill>
  </fills>
  <borders count="184">
    <border>
      <left/>
      <right/>
      <top/>
      <bottom/>
      <diagonal/>
    </border>
    <border>
      <left/>
      <right/>
      <top/>
      <bottom style="thick">
        <color indexed="64"/>
      </bottom>
      <diagonal/>
    </border>
    <border>
      <left/>
      <right/>
      <top/>
      <bottom style="thin">
        <color indexed="64"/>
      </bottom>
      <diagonal/>
    </border>
    <border>
      <left/>
      <right style="thin">
        <color indexed="64"/>
      </right>
      <top/>
      <bottom style="thin">
        <color indexed="64"/>
      </bottom>
      <diagonal/>
    </border>
    <border>
      <left style="thick">
        <color indexed="64"/>
      </left>
      <right/>
      <top/>
      <bottom/>
      <diagonal/>
    </border>
    <border>
      <left style="thick">
        <color indexed="64"/>
      </left>
      <right/>
      <top/>
      <bottom style="medium">
        <color indexed="64"/>
      </bottom>
      <diagonal/>
    </border>
    <border>
      <left/>
      <right/>
      <top/>
      <bottom style="medium">
        <color indexed="64"/>
      </bottom>
      <diagonal/>
    </border>
    <border>
      <left style="thin">
        <color indexed="64"/>
      </left>
      <right/>
      <top/>
      <bottom/>
      <diagonal/>
    </border>
    <border>
      <left style="thin">
        <color indexed="64"/>
      </left>
      <right/>
      <top/>
      <bottom style="thin">
        <color indexed="64"/>
      </bottom>
      <diagonal/>
    </border>
    <border>
      <left style="thick">
        <color indexed="64"/>
      </left>
      <right/>
      <top/>
      <bottom style="thick">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right/>
      <top style="thick">
        <color indexed="64"/>
      </top>
      <bottom/>
      <diagonal/>
    </border>
    <border>
      <left/>
      <right style="thick">
        <color indexed="64"/>
      </right>
      <top/>
      <bottom/>
      <diagonal/>
    </border>
    <border>
      <left style="thick">
        <color indexed="64"/>
      </left>
      <right/>
      <top style="thick">
        <color indexed="64"/>
      </top>
      <bottom/>
      <diagonal/>
    </border>
    <border>
      <left/>
      <right style="thick">
        <color indexed="64"/>
      </right>
      <top/>
      <bottom style="thick">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diagonal/>
    </border>
    <border>
      <left/>
      <right style="thick">
        <color indexed="64"/>
      </right>
      <top/>
      <bottom style="medium">
        <color indexed="64"/>
      </bottom>
      <diagonal/>
    </border>
    <border>
      <left style="medium">
        <color indexed="64"/>
      </left>
      <right/>
      <top style="thick">
        <color indexed="64"/>
      </top>
      <bottom/>
      <diagonal/>
    </border>
    <border>
      <left style="medium">
        <color indexed="64"/>
      </left>
      <right style="thick">
        <color indexed="64"/>
      </right>
      <top style="thick">
        <color indexed="64"/>
      </top>
      <bottom/>
      <diagonal/>
    </border>
    <border>
      <left style="medium">
        <color indexed="64"/>
      </left>
      <right/>
      <top/>
      <bottom style="thick">
        <color indexed="64"/>
      </bottom>
      <diagonal/>
    </border>
    <border>
      <left style="medium">
        <color indexed="64"/>
      </left>
      <right style="thick">
        <color indexed="64"/>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right style="thick">
        <color indexed="64"/>
      </right>
      <top/>
      <bottom style="thin">
        <color indexed="64"/>
      </bottom>
      <diagonal/>
    </border>
    <border>
      <left/>
      <right/>
      <top style="thick">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ck">
        <color indexed="64"/>
      </left>
      <right/>
      <top style="medium">
        <color indexed="64"/>
      </top>
      <bottom/>
      <diagonal/>
    </border>
    <border>
      <left/>
      <right style="thick">
        <color indexed="64"/>
      </right>
      <top style="medium">
        <color indexed="64"/>
      </top>
      <bottom/>
      <diagonal/>
    </border>
    <border>
      <left style="thin">
        <color indexed="64"/>
      </left>
      <right/>
      <top/>
      <bottom style="thick">
        <color indexed="64"/>
      </bottom>
      <diagonal/>
    </border>
    <border>
      <left/>
      <right style="thin">
        <color indexed="64"/>
      </right>
      <top/>
      <bottom style="thick">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ck">
        <color indexed="64"/>
      </top>
      <bottom style="thick">
        <color indexed="64"/>
      </bottom>
      <diagonal/>
    </border>
    <border>
      <left/>
      <right/>
      <top style="thick">
        <color indexed="64"/>
      </top>
      <bottom style="thick">
        <color indexed="64"/>
      </bottom>
      <diagonal/>
    </border>
    <border>
      <left style="thick">
        <color indexed="64"/>
      </left>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style="thin">
        <color indexed="64"/>
      </left>
      <right style="thick">
        <color indexed="64"/>
      </right>
      <top style="thick">
        <color indexed="64"/>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n">
        <color indexed="64"/>
      </left>
      <right style="thick">
        <color indexed="64"/>
      </right>
      <top/>
      <bottom style="thick">
        <color indexed="64"/>
      </bottom>
      <diagonal/>
    </border>
    <border>
      <left style="thick">
        <color indexed="64"/>
      </left>
      <right style="thick">
        <color indexed="64"/>
      </right>
      <top/>
      <bottom style="thick">
        <color indexed="64"/>
      </bottom>
      <diagonal/>
    </border>
    <border>
      <left style="thin">
        <color indexed="64"/>
      </left>
      <right style="thick">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hair">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top/>
      <bottom style="hair">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ck">
        <color indexed="64"/>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right/>
      <top style="thin">
        <color indexed="64"/>
      </top>
      <bottom style="double">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ck">
        <color indexed="64"/>
      </top>
      <bottom/>
      <diagonal/>
    </border>
    <border>
      <left/>
      <right style="medium">
        <color indexed="64"/>
      </right>
      <top/>
      <bottom style="thick">
        <color indexed="64"/>
      </bottom>
      <diagonal/>
    </border>
    <border>
      <left style="medium">
        <color indexed="64"/>
      </left>
      <right style="medium">
        <color indexed="64"/>
      </right>
      <top/>
      <bottom style="hair">
        <color indexed="64"/>
      </bottom>
      <diagonal/>
    </border>
    <border>
      <left/>
      <right style="medium">
        <color indexed="64"/>
      </right>
      <top style="thin">
        <color indexed="64"/>
      </top>
      <bottom style="double">
        <color indexed="64"/>
      </bottom>
      <diagonal/>
    </border>
    <border>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top style="medium">
        <color indexed="64"/>
      </top>
      <bottom style="thick">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hair">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double">
        <color indexed="64"/>
      </left>
      <right/>
      <top/>
      <bottom/>
      <diagonal/>
    </border>
    <border>
      <left/>
      <right style="double">
        <color indexed="64"/>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style="thin">
        <color indexed="64"/>
      </right>
      <top style="thin">
        <color indexed="64"/>
      </top>
      <bottom/>
      <diagonal/>
    </border>
    <border>
      <left style="medium">
        <color indexed="64"/>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thick">
        <color indexed="64"/>
      </right>
      <top style="hair">
        <color indexed="64"/>
      </top>
      <bottom style="hair">
        <color indexed="64"/>
      </bottom>
      <diagonal/>
    </border>
    <border>
      <left style="thick">
        <color indexed="64"/>
      </left>
      <right style="medium">
        <color indexed="64"/>
      </right>
      <top style="hair">
        <color indexed="64"/>
      </top>
      <bottom style="hair">
        <color indexed="64"/>
      </bottom>
      <diagonal/>
    </border>
    <border>
      <left style="medium">
        <color indexed="64"/>
      </left>
      <right style="medium">
        <color indexed="64"/>
      </right>
      <top style="thick">
        <color indexed="64"/>
      </top>
      <bottom style="hair">
        <color indexed="64"/>
      </bottom>
      <diagonal/>
    </border>
    <border>
      <left/>
      <right style="thick">
        <color indexed="64"/>
      </right>
      <top style="thick">
        <color indexed="64"/>
      </top>
      <bottom style="thin">
        <color indexed="64"/>
      </bottom>
      <diagonal/>
    </border>
    <border>
      <left/>
      <right style="thick">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ck">
        <color indexed="64"/>
      </bottom>
      <diagonal/>
    </border>
    <border>
      <left style="thick">
        <color indexed="64"/>
      </left>
      <right style="medium">
        <color indexed="64"/>
      </right>
      <top style="thick">
        <color indexed="64"/>
      </top>
      <bottom style="hair">
        <color indexed="64"/>
      </bottom>
      <diagonal/>
    </border>
    <border>
      <left style="medium">
        <color indexed="64"/>
      </left>
      <right style="thick">
        <color indexed="64"/>
      </right>
      <top style="thick">
        <color indexed="64"/>
      </top>
      <bottom style="hair">
        <color indexed="64"/>
      </bottom>
      <diagonal/>
    </border>
    <border>
      <left style="thick">
        <color indexed="64"/>
      </left>
      <right style="medium">
        <color indexed="64"/>
      </right>
      <top style="hair">
        <color indexed="64"/>
      </top>
      <bottom style="thick">
        <color indexed="64"/>
      </bottom>
      <diagonal/>
    </border>
    <border>
      <left style="medium">
        <color indexed="64"/>
      </left>
      <right style="medium">
        <color indexed="64"/>
      </right>
      <top style="hair">
        <color indexed="64"/>
      </top>
      <bottom style="thick">
        <color indexed="64"/>
      </bottom>
      <diagonal/>
    </border>
    <border>
      <left style="medium">
        <color indexed="64"/>
      </left>
      <right style="thick">
        <color indexed="64"/>
      </right>
      <top style="hair">
        <color indexed="64"/>
      </top>
      <bottom style="thick">
        <color indexed="64"/>
      </bottom>
      <diagonal/>
    </border>
    <border>
      <left style="thick">
        <color indexed="64"/>
      </left>
      <right style="thick">
        <color indexed="64"/>
      </right>
      <top style="thick">
        <color indexed="64"/>
      </top>
      <bottom style="medium">
        <color indexed="64"/>
      </bottom>
      <diagonal/>
    </border>
    <border>
      <left style="thick">
        <color indexed="64"/>
      </left>
      <right/>
      <top style="thick">
        <color indexed="64"/>
      </top>
      <bottom style="medium">
        <color indexed="64"/>
      </bottom>
      <diagonal/>
    </border>
    <border>
      <left style="medium">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bottom style="hair">
        <color indexed="64"/>
      </bottom>
      <diagonal/>
    </border>
    <border>
      <left/>
      <right style="thick">
        <color indexed="64"/>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style="medium">
        <color indexed="64"/>
      </left>
      <right/>
      <top style="hair">
        <color indexed="64"/>
      </top>
      <bottom style="thick">
        <color indexed="64"/>
      </bottom>
      <diagonal/>
    </border>
    <border>
      <left/>
      <right/>
      <top style="hair">
        <color indexed="64"/>
      </top>
      <bottom style="thick">
        <color indexed="64"/>
      </bottom>
      <diagonal/>
    </border>
    <border>
      <left/>
      <right style="thick">
        <color indexed="64"/>
      </right>
      <top style="hair">
        <color indexed="64"/>
      </top>
      <bottom style="thick">
        <color indexed="64"/>
      </bottom>
      <diagonal/>
    </border>
    <border>
      <left/>
      <right style="medium">
        <color indexed="64"/>
      </right>
      <top style="medium">
        <color indexed="64"/>
      </top>
      <bottom style="medium">
        <color indexed="64"/>
      </bottom>
      <diagonal/>
    </border>
    <border>
      <left style="thick">
        <color indexed="64"/>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style="dotted">
        <color indexed="64"/>
      </bottom>
      <diagonal/>
    </border>
    <border>
      <left/>
      <right/>
      <top/>
      <bottom style="dotted">
        <color indexed="64"/>
      </bottom>
      <diagonal/>
    </border>
    <border>
      <left/>
      <right style="double">
        <color indexed="64"/>
      </right>
      <top/>
      <bottom style="dotted">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top style="double">
        <color indexed="64"/>
      </top>
      <bottom style="double">
        <color indexed="64"/>
      </bottom>
      <diagonal/>
    </border>
    <border>
      <left style="double">
        <color indexed="64"/>
      </left>
      <right/>
      <top style="dotted">
        <color indexed="64"/>
      </top>
      <bottom style="dotted">
        <color indexed="64"/>
      </bottom>
      <diagonal/>
    </border>
    <border>
      <left/>
      <right/>
      <top style="dotted">
        <color indexed="64"/>
      </top>
      <bottom style="dotted">
        <color indexed="64"/>
      </bottom>
      <diagonal/>
    </border>
    <border>
      <left/>
      <right style="double">
        <color indexed="64"/>
      </right>
      <top style="dotted">
        <color indexed="64"/>
      </top>
      <bottom style="dotted">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top style="double">
        <color indexed="64"/>
      </top>
      <bottom style="thin">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rgb="FFB2B2B2"/>
      </left>
      <right style="thin">
        <color rgb="FFB2B2B2"/>
      </right>
      <top style="thin">
        <color rgb="FFB2B2B2"/>
      </top>
      <bottom style="thin">
        <color rgb="FFB2B2B2"/>
      </bottom>
      <diagonal/>
    </border>
    <border>
      <left style="medium">
        <color indexed="64"/>
      </left>
      <right/>
      <top style="hair">
        <color indexed="64"/>
      </top>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medium">
        <color indexed="64"/>
      </top>
      <bottom style="medium">
        <color indexed="64"/>
      </bottom>
      <diagonal/>
    </border>
  </borders>
  <cellStyleXfs count="18">
    <xf numFmtId="0" fontId="0" fillId="0" borderId="0"/>
    <xf numFmtId="173" fontId="3" fillId="0" borderId="0" applyFont="0" applyFill="0" applyBorder="0" applyAlignment="0" applyProtection="0"/>
    <xf numFmtId="182" fontId="3" fillId="0" borderId="0" applyFont="0" applyFill="0" applyBorder="0" applyAlignment="0" applyProtection="0"/>
    <xf numFmtId="0" fontId="43" fillId="0" borderId="0" applyNumberFormat="0" applyFill="0" applyBorder="0" applyAlignment="0" applyProtection="0">
      <alignment vertical="top"/>
      <protection locked="0"/>
    </xf>
    <xf numFmtId="166" fontId="3" fillId="0" borderId="0" applyFont="0" applyFill="0" applyBorder="0" applyAlignment="0" applyProtection="0"/>
    <xf numFmtId="165" fontId="3"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54" fillId="0" borderId="0"/>
    <xf numFmtId="9"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0" fontId="25" fillId="0" borderId="0"/>
    <xf numFmtId="0" fontId="102" fillId="23" borderId="179" applyNumberFormat="0" applyFont="0" applyAlignment="0" applyProtection="0"/>
  </cellStyleXfs>
  <cellXfs count="3417">
    <xf numFmtId="0" fontId="0" fillId="0" borderId="0" xfId="0"/>
    <xf numFmtId="1" fontId="0" fillId="0" borderId="0" xfId="0" applyNumberFormat="1" applyProtection="1">
      <protection locked="0"/>
    </xf>
    <xf numFmtId="169" fontId="0" fillId="0" borderId="0" xfId="0" applyNumberFormat="1" applyProtection="1">
      <protection locked="0"/>
    </xf>
    <xf numFmtId="169" fontId="0" fillId="0" borderId="0" xfId="0" applyNumberFormat="1" applyAlignment="1" applyProtection="1">
      <alignment horizontal="right"/>
      <protection locked="0"/>
    </xf>
    <xf numFmtId="169" fontId="0" fillId="0" borderId="0" xfId="0" applyNumberFormat="1" applyProtection="1"/>
    <xf numFmtId="1" fontId="0" fillId="0" borderId="0" xfId="0" applyNumberFormat="1" applyProtection="1"/>
    <xf numFmtId="169" fontId="0" fillId="0" borderId="1" xfId="0" applyNumberFormat="1" applyBorder="1" applyProtection="1"/>
    <xf numFmtId="169" fontId="0" fillId="2" borderId="0" xfId="0" applyNumberFormat="1" applyFill="1" applyProtection="1">
      <protection locked="0"/>
    </xf>
    <xf numFmtId="169" fontId="0" fillId="3" borderId="2" xfId="0" applyNumberFormat="1" applyFill="1" applyBorder="1" applyProtection="1">
      <protection locked="0"/>
    </xf>
    <xf numFmtId="169" fontId="10" fillId="3" borderId="3" xfId="0" applyNumberFormat="1" applyFont="1" applyFill="1" applyBorder="1" applyProtection="1">
      <protection locked="0"/>
    </xf>
    <xf numFmtId="0" fontId="0" fillId="0" borderId="0" xfId="0" applyProtection="1"/>
    <xf numFmtId="0" fontId="0" fillId="0" borderId="0" xfId="0" applyProtection="1">
      <protection locked="0"/>
    </xf>
    <xf numFmtId="0" fontId="0" fillId="0" borderId="0" xfId="0" applyAlignment="1" applyProtection="1">
      <alignment horizontal="center"/>
    </xf>
    <xf numFmtId="0" fontId="0" fillId="0" borderId="0" xfId="0" applyAlignment="1" applyProtection="1">
      <alignment horizontal="right"/>
    </xf>
    <xf numFmtId="169" fontId="0" fillId="0" borderId="0" xfId="0" applyNumberFormat="1" applyAlignment="1" applyProtection="1">
      <alignment horizontal="center"/>
    </xf>
    <xf numFmtId="0" fontId="0" fillId="0" borderId="0" xfId="0" applyAlignment="1" applyProtection="1">
      <alignment horizontal="right"/>
      <protection locked="0"/>
    </xf>
    <xf numFmtId="22" fontId="0" fillId="0" borderId="1" xfId="0" applyNumberFormat="1" applyBorder="1" applyProtection="1"/>
    <xf numFmtId="0" fontId="0" fillId="0" borderId="4" xfId="0" applyBorder="1" applyProtection="1"/>
    <xf numFmtId="0" fontId="0" fillId="0" borderId="5" xfId="0" applyBorder="1" applyProtection="1"/>
    <xf numFmtId="0" fontId="0" fillId="0" borderId="6" xfId="0" applyBorder="1" applyProtection="1"/>
    <xf numFmtId="0" fontId="0" fillId="0" borderId="6" xfId="0" applyBorder="1" applyAlignment="1" applyProtection="1">
      <alignment horizontal="right"/>
    </xf>
    <xf numFmtId="0" fontId="0" fillId="0" borderId="7" xfId="0" applyBorder="1" applyAlignment="1" applyProtection="1">
      <alignment horizontal="right"/>
    </xf>
    <xf numFmtId="0" fontId="0" fillId="0" borderId="8" xfId="0" applyBorder="1" applyProtection="1"/>
    <xf numFmtId="169" fontId="0" fillId="0" borderId="9" xfId="0" applyNumberFormat="1" applyBorder="1" applyProtection="1"/>
    <xf numFmtId="169" fontId="1" fillId="0" borderId="0" xfId="0" applyNumberFormat="1" applyFont="1" applyProtection="1"/>
    <xf numFmtId="169" fontId="7" fillId="0" borderId="0" xfId="0" applyNumberFormat="1" applyFont="1" applyProtection="1"/>
    <xf numFmtId="0" fontId="7" fillId="0" borderId="0" xfId="0" applyFont="1"/>
    <xf numFmtId="0" fontId="7" fillId="0" borderId="0" xfId="0" applyFont="1" applyProtection="1"/>
    <xf numFmtId="0" fontId="0" fillId="2" borderId="0" xfId="0" applyFill="1" applyAlignment="1" applyProtection="1">
      <alignment horizontal="center"/>
      <protection locked="0"/>
    </xf>
    <xf numFmtId="169" fontId="0" fillId="2" borderId="10" xfId="0" applyNumberFormat="1" applyFill="1" applyBorder="1" applyProtection="1"/>
    <xf numFmtId="0" fontId="0" fillId="2" borderId="0" xfId="0" applyFill="1" applyAlignment="1" applyProtection="1">
      <alignment horizontal="right"/>
      <protection locked="0"/>
    </xf>
    <xf numFmtId="169" fontId="0" fillId="2" borderId="0" xfId="0" applyNumberFormat="1" applyFill="1" applyAlignment="1" applyProtection="1">
      <alignment horizontal="center"/>
      <protection locked="0"/>
    </xf>
    <xf numFmtId="0" fontId="0" fillId="2" borderId="1" xfId="0" applyFill="1" applyBorder="1" applyAlignment="1" applyProtection="1">
      <alignment horizontal="right"/>
      <protection locked="0"/>
    </xf>
    <xf numFmtId="0" fontId="0" fillId="2" borderId="1" xfId="0" applyFill="1" applyBorder="1" applyAlignment="1" applyProtection="1">
      <alignment horizontal="center"/>
      <protection locked="0"/>
    </xf>
    <xf numFmtId="169" fontId="0" fillId="3" borderId="0" xfId="0" applyNumberFormat="1" applyFill="1" applyProtection="1">
      <protection locked="0"/>
    </xf>
    <xf numFmtId="0" fontId="0" fillId="4" borderId="0" xfId="0" applyFill="1" applyProtection="1"/>
    <xf numFmtId="169" fontId="18" fillId="4" borderId="0" xfId="0" applyNumberFormat="1" applyFont="1" applyFill="1" applyProtection="1"/>
    <xf numFmtId="169" fontId="0" fillId="4" borderId="0" xfId="0" applyNumberFormat="1" applyFill="1" applyProtection="1"/>
    <xf numFmtId="169" fontId="20" fillId="4" borderId="0" xfId="0" applyNumberFormat="1" applyFont="1" applyFill="1" applyProtection="1"/>
    <xf numFmtId="169" fontId="0" fillId="4" borderId="0" xfId="0" applyNumberFormat="1" applyFill="1" applyProtection="1">
      <protection locked="0"/>
    </xf>
    <xf numFmtId="0" fontId="0" fillId="4" borderId="0" xfId="0" applyFill="1" applyProtection="1">
      <protection locked="0"/>
    </xf>
    <xf numFmtId="0" fontId="0" fillId="4" borderId="0" xfId="0" applyFill="1"/>
    <xf numFmtId="169" fontId="22" fillId="4" borderId="0" xfId="0" applyNumberFormat="1" applyFont="1" applyFill="1" applyBorder="1" applyProtection="1"/>
    <xf numFmtId="169" fontId="21" fillId="4" borderId="0" xfId="0" applyNumberFormat="1" applyFont="1" applyFill="1" applyBorder="1" applyProtection="1"/>
    <xf numFmtId="0" fontId="21" fillId="4" borderId="0" xfId="0" applyFont="1" applyFill="1" applyBorder="1" applyProtection="1"/>
    <xf numFmtId="169" fontId="1" fillId="4" borderId="0" xfId="0" applyNumberFormat="1" applyFont="1" applyFill="1" applyProtection="1"/>
    <xf numFmtId="169" fontId="19" fillId="4" borderId="0" xfId="0" applyNumberFormat="1" applyFont="1" applyFill="1" applyProtection="1"/>
    <xf numFmtId="169" fontId="7" fillId="4" borderId="0" xfId="0" applyNumberFormat="1" applyFont="1" applyFill="1" applyProtection="1"/>
    <xf numFmtId="0" fontId="7" fillId="4" borderId="0" xfId="0" applyFont="1" applyFill="1"/>
    <xf numFmtId="0" fontId="7" fillId="4" borderId="0" xfId="0" applyFont="1" applyFill="1" applyProtection="1"/>
    <xf numFmtId="1" fontId="0" fillId="3" borderId="0" xfId="0" applyNumberFormat="1" applyFill="1" applyProtection="1">
      <protection locked="0"/>
    </xf>
    <xf numFmtId="1" fontId="0" fillId="3" borderId="0" xfId="0" applyNumberFormat="1" applyFill="1" applyAlignment="1" applyProtection="1">
      <alignment horizontal="right"/>
      <protection locked="0"/>
    </xf>
    <xf numFmtId="0" fontId="0" fillId="3" borderId="0" xfId="0" applyFill="1"/>
    <xf numFmtId="169" fontId="0" fillId="3" borderId="0" xfId="0" applyNumberFormat="1" applyFill="1" applyAlignment="1" applyProtection="1">
      <alignment horizontal="right"/>
      <protection locked="0"/>
    </xf>
    <xf numFmtId="169" fontId="4" fillId="3" borderId="0" xfId="0" applyNumberFormat="1" applyFont="1" applyFill="1" applyProtection="1">
      <protection locked="0"/>
    </xf>
    <xf numFmtId="169" fontId="0" fillId="3" borderId="11" xfId="0" applyNumberFormat="1" applyFill="1" applyBorder="1" applyProtection="1">
      <protection locked="0"/>
    </xf>
    <xf numFmtId="1" fontId="0" fillId="3" borderId="12" xfId="0" applyNumberFormat="1" applyFill="1" applyBorder="1" applyProtection="1">
      <protection locked="0"/>
    </xf>
    <xf numFmtId="169" fontId="0" fillId="3" borderId="0" xfId="0" applyNumberFormat="1" applyFill="1" applyProtection="1"/>
    <xf numFmtId="1" fontId="0" fillId="3" borderId="0" xfId="0" applyNumberFormat="1" applyFill="1" applyProtection="1"/>
    <xf numFmtId="169" fontId="6" fillId="3" borderId="0" xfId="0" applyNumberFormat="1" applyFont="1" applyFill="1" applyProtection="1"/>
    <xf numFmtId="169" fontId="10" fillId="3" borderId="0" xfId="0" applyNumberFormat="1" applyFont="1" applyFill="1" applyProtection="1"/>
    <xf numFmtId="168" fontId="0" fillId="3" borderId="0" xfId="0" applyNumberFormat="1" applyFill="1" applyProtection="1"/>
    <xf numFmtId="1" fontId="0" fillId="3" borderId="13" xfId="0" applyNumberFormat="1" applyFill="1" applyBorder="1" applyProtection="1"/>
    <xf numFmtId="1" fontId="0" fillId="3" borderId="13" xfId="0" applyNumberFormat="1" applyFill="1" applyBorder="1" applyProtection="1">
      <protection locked="0"/>
    </xf>
    <xf numFmtId="1" fontId="0" fillId="3" borderId="14" xfId="0" applyNumberFormat="1" applyFill="1" applyBorder="1" applyProtection="1"/>
    <xf numFmtId="1" fontId="0" fillId="3" borderId="4" xfId="0" applyNumberFormat="1" applyFill="1" applyBorder="1" applyProtection="1">
      <protection locked="0"/>
    </xf>
    <xf numFmtId="1" fontId="10" fillId="3" borderId="0" xfId="0" applyNumberFormat="1" applyFont="1" applyFill="1" applyProtection="1"/>
    <xf numFmtId="1" fontId="0" fillId="3" borderId="9" xfId="0" applyNumberFormat="1" applyFill="1" applyBorder="1" applyProtection="1">
      <protection locked="0"/>
    </xf>
    <xf numFmtId="1" fontId="0" fillId="3" borderId="1" xfId="0" applyNumberFormat="1" applyFill="1" applyBorder="1" applyProtection="1">
      <protection locked="0"/>
    </xf>
    <xf numFmtId="169" fontId="0" fillId="3" borderId="13" xfId="0" applyNumberFormat="1" applyFill="1" applyBorder="1" applyProtection="1">
      <protection locked="0"/>
    </xf>
    <xf numFmtId="169" fontId="10" fillId="3" borderId="0" xfId="0" applyNumberFormat="1" applyFont="1" applyFill="1" applyAlignment="1" applyProtection="1">
      <alignment horizontal="center"/>
    </xf>
    <xf numFmtId="169" fontId="0" fillId="3" borderId="0" xfId="0" applyNumberFormat="1" applyFill="1" applyAlignment="1" applyProtection="1">
      <alignment horizontal="center"/>
      <protection locked="0"/>
    </xf>
    <xf numFmtId="169" fontId="0" fillId="3" borderId="0" xfId="0" applyNumberFormat="1" applyFill="1" applyAlignment="1" applyProtection="1">
      <alignment horizontal="right"/>
    </xf>
    <xf numFmtId="1" fontId="0" fillId="3" borderId="15" xfId="0" applyNumberFormat="1" applyFill="1" applyBorder="1" applyProtection="1">
      <protection locked="0"/>
    </xf>
    <xf numFmtId="1" fontId="10" fillId="3" borderId="0" xfId="0" applyNumberFormat="1" applyFont="1" applyFill="1" applyAlignment="1" applyProtection="1">
      <alignment horizontal="center"/>
    </xf>
    <xf numFmtId="1" fontId="0" fillId="3" borderId="0" xfId="0" applyNumberFormat="1" applyFill="1" applyAlignment="1" applyProtection="1">
      <alignment horizontal="center"/>
    </xf>
    <xf numFmtId="169" fontId="0" fillId="3" borderId="1" xfId="0" applyNumberFormat="1" applyFill="1" applyBorder="1" applyProtection="1">
      <protection locked="0"/>
    </xf>
    <xf numFmtId="169" fontId="0" fillId="3" borderId="6" xfId="0" applyNumberFormat="1" applyFill="1" applyBorder="1" applyProtection="1"/>
    <xf numFmtId="1" fontId="0" fillId="3" borderId="14" xfId="0" applyNumberFormat="1" applyFill="1" applyBorder="1" applyProtection="1">
      <protection locked="0"/>
    </xf>
    <xf numFmtId="1" fontId="14" fillId="3" borderId="4" xfId="0" applyNumberFormat="1" applyFont="1" applyFill="1" applyBorder="1" applyProtection="1">
      <protection locked="0"/>
    </xf>
    <xf numFmtId="169" fontId="0" fillId="3" borderId="1" xfId="0" applyNumberFormat="1" applyFill="1" applyBorder="1" applyProtection="1"/>
    <xf numFmtId="1" fontId="0" fillId="3" borderId="1" xfId="0" applyNumberFormat="1" applyFill="1" applyBorder="1" applyProtection="1"/>
    <xf numFmtId="1" fontId="0" fillId="3" borderId="12" xfId="0" applyNumberFormat="1" applyFill="1" applyBorder="1" applyProtection="1"/>
    <xf numFmtId="1" fontId="0" fillId="3" borderId="12" xfId="0" applyNumberFormat="1" applyFill="1" applyBorder="1" applyAlignment="1" applyProtection="1">
      <alignment horizontal="right"/>
      <protection locked="0"/>
    </xf>
    <xf numFmtId="1" fontId="0" fillId="3" borderId="16" xfId="0" applyNumberFormat="1" applyFill="1" applyBorder="1" applyProtection="1"/>
    <xf numFmtId="1" fontId="0" fillId="3" borderId="17" xfId="0" applyNumberFormat="1" applyFill="1" applyBorder="1" applyProtection="1"/>
    <xf numFmtId="1" fontId="0" fillId="3" borderId="18" xfId="0" applyNumberFormat="1" applyFill="1" applyBorder="1" applyProtection="1"/>
    <xf numFmtId="1" fontId="0" fillId="5" borderId="6" xfId="0" applyNumberFormat="1" applyFill="1" applyBorder="1" applyAlignment="1" applyProtection="1">
      <alignment horizontal="center"/>
      <protection locked="0"/>
    </xf>
    <xf numFmtId="1" fontId="0" fillId="5" borderId="6" xfId="0" applyNumberFormat="1" applyFill="1" applyBorder="1" applyProtection="1"/>
    <xf numFmtId="1" fontId="0" fillId="5" borderId="19" xfId="0" applyNumberFormat="1" applyFill="1" applyBorder="1" applyAlignment="1" applyProtection="1">
      <alignment horizontal="center"/>
      <protection locked="0"/>
    </xf>
    <xf numFmtId="169" fontId="0" fillId="3" borderId="12" xfId="0" applyNumberFormat="1" applyFill="1" applyBorder="1" applyProtection="1"/>
    <xf numFmtId="1" fontId="0" fillId="3" borderId="20" xfId="0" applyNumberFormat="1" applyFill="1" applyBorder="1" applyProtection="1"/>
    <xf numFmtId="1" fontId="0" fillId="3" borderId="21" xfId="0" applyNumberFormat="1" applyFill="1" applyBorder="1" applyProtection="1"/>
    <xf numFmtId="169" fontId="0" fillId="3" borderId="22" xfId="0" applyNumberFormat="1" applyFill="1" applyBorder="1" applyProtection="1"/>
    <xf numFmtId="1" fontId="0" fillId="3" borderId="23" xfId="0" applyNumberFormat="1" applyFill="1" applyBorder="1" applyProtection="1"/>
    <xf numFmtId="169" fontId="14" fillId="3" borderId="0" xfId="0" applyNumberFormat="1" applyFont="1" applyFill="1" applyProtection="1"/>
    <xf numFmtId="169" fontId="8" fillId="3" borderId="0" xfId="0" applyNumberFormat="1" applyFont="1" applyFill="1" applyProtection="1">
      <protection locked="0"/>
    </xf>
    <xf numFmtId="169" fontId="0" fillId="3" borderId="24" xfId="0" applyNumberFormat="1" applyFill="1" applyBorder="1" applyProtection="1">
      <protection locked="0"/>
    </xf>
    <xf numFmtId="169" fontId="0" fillId="3" borderId="0" xfId="0" applyNumberFormat="1" applyFill="1" applyBorder="1" applyProtection="1">
      <protection locked="0"/>
    </xf>
    <xf numFmtId="1" fontId="0" fillId="5" borderId="4" xfId="0" applyNumberFormat="1" applyFill="1" applyBorder="1" applyProtection="1">
      <protection locked="0"/>
    </xf>
    <xf numFmtId="169" fontId="0" fillId="5" borderId="0" xfId="0" applyNumberFormat="1" applyFill="1" applyProtection="1">
      <protection locked="0"/>
    </xf>
    <xf numFmtId="169" fontId="0" fillId="5" borderId="0" xfId="0" applyNumberFormat="1" applyFill="1" applyAlignment="1" applyProtection="1">
      <alignment horizontal="right"/>
      <protection locked="0"/>
    </xf>
    <xf numFmtId="169" fontId="0" fillId="5" borderId="13" xfId="0" applyNumberFormat="1" applyFill="1" applyBorder="1" applyProtection="1">
      <protection locked="0"/>
    </xf>
    <xf numFmtId="169" fontId="0" fillId="5" borderId="0" xfId="0" applyNumberFormat="1" applyFill="1" applyProtection="1"/>
    <xf numFmtId="1" fontId="0" fillId="3" borderId="25" xfId="0" applyNumberFormat="1" applyFill="1" applyBorder="1" applyProtection="1">
      <protection locked="0"/>
    </xf>
    <xf numFmtId="1" fontId="0" fillId="3" borderId="0" xfId="0" applyNumberFormat="1" applyFill="1" applyAlignment="1" applyProtection="1">
      <alignment horizontal="center"/>
      <protection locked="0"/>
    </xf>
    <xf numFmtId="1" fontId="0" fillId="3" borderId="13" xfId="0" applyNumberFormat="1" applyFill="1" applyBorder="1" applyAlignment="1" applyProtection="1">
      <alignment horizontal="center"/>
      <protection locked="0"/>
    </xf>
    <xf numFmtId="169" fontId="0" fillId="3" borderId="26" xfId="0" applyNumberFormat="1" applyFill="1" applyBorder="1" applyProtection="1"/>
    <xf numFmtId="1" fontId="0" fillId="3" borderId="6" xfId="0" applyNumberFormat="1" applyFill="1" applyBorder="1" applyAlignment="1" applyProtection="1">
      <alignment horizontal="right"/>
      <protection locked="0"/>
    </xf>
    <xf numFmtId="169" fontId="0" fillId="3" borderId="6" xfId="0" applyNumberFormat="1" applyFill="1" applyBorder="1" applyProtection="1">
      <protection locked="0"/>
    </xf>
    <xf numFmtId="169" fontId="0" fillId="3" borderId="15" xfId="0" applyNumberFormat="1" applyFill="1" applyBorder="1" applyProtection="1">
      <protection locked="0"/>
    </xf>
    <xf numFmtId="1" fontId="15" fillId="3" borderId="0" xfId="0" applyNumberFormat="1" applyFont="1" applyFill="1" applyAlignment="1" applyProtection="1">
      <alignment horizontal="center"/>
    </xf>
    <xf numFmtId="169" fontId="9" fillId="3" borderId="1" xfId="0" applyNumberFormat="1" applyFont="1" applyFill="1" applyBorder="1" applyProtection="1"/>
    <xf numFmtId="169" fontId="9" fillId="3" borderId="1" xfId="0" applyNumberFormat="1" applyFont="1" applyFill="1" applyBorder="1" applyProtection="1">
      <protection locked="0"/>
    </xf>
    <xf numFmtId="0" fontId="0" fillId="3" borderId="0" xfId="0" applyFill="1" applyProtection="1">
      <protection locked="0"/>
    </xf>
    <xf numFmtId="169" fontId="1" fillId="3" borderId="0" xfId="0" applyNumberFormat="1" applyFont="1" applyFill="1" applyProtection="1"/>
    <xf numFmtId="0" fontId="0" fillId="3" borderId="6" xfId="0" applyFill="1" applyBorder="1" applyProtection="1"/>
    <xf numFmtId="0" fontId="0" fillId="3" borderId="0" xfId="0" applyFill="1" applyProtection="1"/>
    <xf numFmtId="0" fontId="0" fillId="3" borderId="27" xfId="0" applyFill="1" applyBorder="1" applyAlignment="1" applyProtection="1">
      <alignment horizontal="right"/>
    </xf>
    <xf numFmtId="0" fontId="1" fillId="3" borderId="0" xfId="0" applyFont="1" applyFill="1" applyAlignment="1" applyProtection="1">
      <alignment horizontal="center"/>
    </xf>
    <xf numFmtId="0" fontId="0" fillId="3" borderId="27" xfId="0" applyFill="1" applyBorder="1" applyProtection="1"/>
    <xf numFmtId="0" fontId="0" fillId="3" borderId="13" xfId="0" applyFill="1" applyBorder="1" applyProtection="1"/>
    <xf numFmtId="0" fontId="0" fillId="3" borderId="0" xfId="0" applyFill="1" applyBorder="1" applyAlignment="1" applyProtection="1">
      <alignment horizontal="right"/>
    </xf>
    <xf numFmtId="0" fontId="0" fillId="3" borderId="1" xfId="0" applyFill="1" applyBorder="1" applyProtection="1"/>
    <xf numFmtId="169" fontId="0" fillId="3" borderId="2" xfId="0" applyNumberFormat="1" applyFill="1" applyBorder="1" applyProtection="1"/>
    <xf numFmtId="0" fontId="0" fillId="3" borderId="28" xfId="0" applyFill="1" applyBorder="1" applyProtection="1"/>
    <xf numFmtId="0" fontId="0" fillId="3" borderId="29" xfId="0" applyFill="1" applyBorder="1" applyProtection="1"/>
    <xf numFmtId="0" fontId="0" fillId="3" borderId="19" xfId="0" applyFill="1" applyBorder="1" applyProtection="1"/>
    <xf numFmtId="0" fontId="0" fillId="3" borderId="7" xfId="0" applyFill="1" applyBorder="1" applyProtection="1"/>
    <xf numFmtId="0" fontId="0" fillId="3" borderId="0" xfId="0" applyFill="1" applyAlignment="1" applyProtection="1">
      <alignment horizontal="center"/>
      <protection locked="0"/>
    </xf>
    <xf numFmtId="0" fontId="0" fillId="3" borderId="7" xfId="0" applyFill="1" applyBorder="1" applyAlignment="1" applyProtection="1">
      <alignment horizontal="center"/>
    </xf>
    <xf numFmtId="0" fontId="0" fillId="3" borderId="30" xfId="0" applyFill="1" applyBorder="1" applyProtection="1"/>
    <xf numFmtId="169" fontId="8" fillId="3" borderId="0" xfId="0" applyNumberFormat="1" applyFont="1" applyFill="1" applyProtection="1"/>
    <xf numFmtId="169" fontId="2" fillId="3" borderId="0" xfId="0" applyNumberFormat="1" applyFont="1" applyFill="1" applyProtection="1"/>
    <xf numFmtId="0" fontId="0" fillId="3" borderId="15" xfId="0" applyFill="1" applyBorder="1" applyProtection="1"/>
    <xf numFmtId="169" fontId="0" fillId="3" borderId="0" xfId="0" applyNumberFormat="1" applyFill="1" applyBorder="1" applyAlignment="1" applyProtection="1">
      <alignment horizontal="center"/>
    </xf>
    <xf numFmtId="169" fontId="0" fillId="3" borderId="7" xfId="0" applyNumberFormat="1" applyFill="1" applyBorder="1" applyAlignment="1" applyProtection="1">
      <alignment horizontal="center"/>
    </xf>
    <xf numFmtId="0" fontId="0" fillId="3" borderId="12" xfId="0" applyFill="1" applyBorder="1" applyAlignment="1" applyProtection="1">
      <alignment horizontal="right"/>
    </xf>
    <xf numFmtId="169" fontId="0" fillId="3" borderId="31" xfId="0" applyNumberFormat="1" applyFill="1" applyBorder="1" applyProtection="1"/>
    <xf numFmtId="0" fontId="0" fillId="3" borderId="31" xfId="0" applyFill="1" applyBorder="1" applyProtection="1"/>
    <xf numFmtId="0" fontId="0" fillId="3" borderId="12" xfId="0" applyFill="1" applyBorder="1" applyProtection="1">
      <protection locked="0"/>
    </xf>
    <xf numFmtId="0" fontId="0" fillId="3" borderId="18" xfId="0" applyFill="1" applyBorder="1" applyProtection="1"/>
    <xf numFmtId="169" fontId="0" fillId="3" borderId="0" xfId="0" applyNumberFormat="1" applyFill="1" applyBorder="1" applyProtection="1"/>
    <xf numFmtId="0" fontId="0" fillId="3" borderId="0" xfId="0" applyFill="1" applyBorder="1" applyProtection="1">
      <protection locked="0"/>
    </xf>
    <xf numFmtId="0" fontId="0" fillId="3" borderId="4" xfId="0" applyFill="1" applyBorder="1" applyProtection="1"/>
    <xf numFmtId="169" fontId="1" fillId="3" borderId="0" xfId="0" applyNumberFormat="1" applyFont="1" applyFill="1" applyProtection="1">
      <protection locked="0"/>
    </xf>
    <xf numFmtId="0" fontId="0" fillId="3" borderId="5" xfId="0" applyFill="1" applyBorder="1" applyProtection="1"/>
    <xf numFmtId="0" fontId="8" fillId="3" borderId="0" xfId="0" applyFont="1" applyFill="1"/>
    <xf numFmtId="0" fontId="0" fillId="3" borderId="7" xfId="0" applyFill="1" applyBorder="1" applyAlignment="1" applyProtection="1">
      <alignment horizontal="right"/>
    </xf>
    <xf numFmtId="0" fontId="1" fillId="3" borderId="0" xfId="0" applyFont="1" applyFill="1" applyProtection="1"/>
    <xf numFmtId="0" fontId="0" fillId="3" borderId="11" xfId="0" applyFill="1" applyBorder="1" applyProtection="1"/>
    <xf numFmtId="0" fontId="0" fillId="3" borderId="2" xfId="0" applyFill="1" applyBorder="1" applyAlignment="1" applyProtection="1">
      <alignment horizontal="right"/>
    </xf>
    <xf numFmtId="0" fontId="0" fillId="3" borderId="2" xfId="0" applyFill="1" applyBorder="1" applyProtection="1"/>
    <xf numFmtId="0" fontId="0" fillId="3" borderId="8" xfId="0" applyFill="1" applyBorder="1" applyAlignment="1" applyProtection="1">
      <alignment horizontal="right"/>
    </xf>
    <xf numFmtId="0" fontId="0" fillId="3" borderId="3" xfId="0" applyFill="1" applyBorder="1" applyProtection="1"/>
    <xf numFmtId="0" fontId="0" fillId="3" borderId="0" xfId="0" applyFill="1" applyBorder="1" applyProtection="1"/>
    <xf numFmtId="0" fontId="0" fillId="3" borderId="8" xfId="0" applyFill="1" applyBorder="1" applyProtection="1"/>
    <xf numFmtId="169" fontId="0" fillId="3" borderId="11" xfId="0" applyNumberFormat="1" applyFill="1" applyBorder="1" applyAlignment="1" applyProtection="1">
      <alignment horizontal="center"/>
    </xf>
    <xf numFmtId="169" fontId="0" fillId="3" borderId="0" xfId="0" applyNumberFormat="1" applyFill="1" applyAlignment="1" applyProtection="1">
      <alignment horizontal="left"/>
    </xf>
    <xf numFmtId="169" fontId="0" fillId="3" borderId="0" xfId="0" applyNumberFormat="1" applyFill="1" applyAlignment="1" applyProtection="1">
      <alignment horizontal="centerContinuous"/>
    </xf>
    <xf numFmtId="169" fontId="0" fillId="3" borderId="11" xfId="0" applyNumberFormat="1" applyFill="1" applyBorder="1" applyProtection="1"/>
    <xf numFmtId="0" fontId="0" fillId="3" borderId="0" xfId="0" applyFill="1" applyAlignment="1" applyProtection="1">
      <alignment horizontal="center"/>
    </xf>
    <xf numFmtId="0" fontId="0" fillId="3" borderId="0" xfId="0" applyFill="1" applyAlignment="1" applyProtection="1">
      <alignment horizontal="centerContinuous"/>
    </xf>
    <xf numFmtId="169" fontId="0" fillId="3" borderId="0" xfId="0" applyNumberFormat="1" applyFill="1" applyAlignment="1" applyProtection="1">
      <alignment horizontal="center"/>
    </xf>
    <xf numFmtId="169" fontId="0" fillId="3" borderId="7" xfId="0" applyNumberFormat="1" applyFill="1" applyBorder="1" applyAlignment="1" applyProtection="1">
      <alignment horizontal="right"/>
    </xf>
    <xf numFmtId="169" fontId="0" fillId="3" borderId="7" xfId="0" applyNumberFormat="1" applyFill="1" applyBorder="1" applyAlignment="1" applyProtection="1">
      <alignment horizontal="centerContinuous"/>
    </xf>
    <xf numFmtId="0" fontId="0" fillId="3" borderId="7" xfId="0" applyFill="1" applyBorder="1" applyAlignment="1" applyProtection="1">
      <alignment horizontal="centerContinuous"/>
    </xf>
    <xf numFmtId="0" fontId="0" fillId="3" borderId="0" xfId="0" applyFill="1" applyBorder="1" applyAlignment="1" applyProtection="1">
      <alignment horizontal="centerContinuous"/>
    </xf>
    <xf numFmtId="169" fontId="0" fillId="3" borderId="0" xfId="0" applyNumberFormat="1" applyFill="1" applyBorder="1" applyAlignment="1" applyProtection="1">
      <alignment horizontal="centerContinuous"/>
    </xf>
    <xf numFmtId="169" fontId="0" fillId="3" borderId="7" xfId="0" applyNumberFormat="1" applyFill="1" applyBorder="1" applyProtection="1"/>
    <xf numFmtId="169" fontId="0" fillId="3" borderId="7" xfId="0" applyNumberFormat="1" applyFill="1" applyBorder="1" applyAlignment="1" applyProtection="1">
      <alignment horizontal="right"/>
      <protection locked="0"/>
    </xf>
    <xf numFmtId="169" fontId="0" fillId="3" borderId="7" xfId="0" applyNumberFormat="1" applyFill="1" applyBorder="1" applyProtection="1">
      <protection locked="0"/>
    </xf>
    <xf numFmtId="0" fontId="0" fillId="3" borderId="11" xfId="0" applyFill="1" applyBorder="1" applyProtection="1">
      <protection locked="0"/>
    </xf>
    <xf numFmtId="0" fontId="0" fillId="3" borderId="32" xfId="0" applyFill="1" applyBorder="1" applyProtection="1"/>
    <xf numFmtId="0" fontId="0" fillId="3" borderId="33" xfId="0" applyFill="1" applyBorder="1" applyAlignment="1" applyProtection="1">
      <alignment horizontal="center"/>
    </xf>
    <xf numFmtId="0" fontId="0" fillId="3" borderId="33" xfId="0" applyFill="1" applyBorder="1" applyAlignment="1" applyProtection="1">
      <alignment horizontal="centerContinuous"/>
    </xf>
    <xf numFmtId="0" fontId="0" fillId="3" borderId="32" xfId="0" applyFill="1" applyBorder="1"/>
    <xf numFmtId="169" fontId="0" fillId="3" borderId="33" xfId="0" applyNumberFormat="1" applyFill="1" applyBorder="1" applyAlignment="1" applyProtection="1">
      <alignment horizontal="center"/>
    </xf>
    <xf numFmtId="169" fontId="0" fillId="3" borderId="32" xfId="0" applyNumberFormat="1" applyFill="1" applyBorder="1" applyAlignment="1" applyProtection="1">
      <alignment horizontal="centerContinuous"/>
    </xf>
    <xf numFmtId="169" fontId="0" fillId="3" borderId="34" xfId="0" applyNumberFormat="1" applyFill="1" applyBorder="1" applyProtection="1"/>
    <xf numFmtId="169" fontId="0" fillId="3" borderId="33" xfId="0" applyNumberFormat="1" applyFill="1" applyBorder="1" applyProtection="1"/>
    <xf numFmtId="169" fontId="0" fillId="3" borderId="33" xfId="0" applyNumberFormat="1" applyFill="1" applyBorder="1" applyAlignment="1" applyProtection="1">
      <alignment horizontal="centerContinuous"/>
    </xf>
    <xf numFmtId="169" fontId="0" fillId="3" borderId="0" xfId="0" applyNumberFormat="1" applyFill="1" applyAlignment="1" applyProtection="1">
      <alignment horizontal="centerContinuous"/>
      <protection locked="0"/>
    </xf>
    <xf numFmtId="0" fontId="0" fillId="3" borderId="35" xfId="0" applyFill="1" applyBorder="1" applyProtection="1"/>
    <xf numFmtId="0" fontId="0" fillId="3" borderId="33" xfId="0" applyFill="1" applyBorder="1" applyProtection="1"/>
    <xf numFmtId="0" fontId="0" fillId="3" borderId="36" xfId="0" applyFill="1" applyBorder="1" applyProtection="1"/>
    <xf numFmtId="0" fontId="0" fillId="3" borderId="0" xfId="0" applyFill="1" applyBorder="1"/>
    <xf numFmtId="169" fontId="0" fillId="3" borderId="34" xfId="0" applyNumberFormat="1" applyFill="1" applyBorder="1" applyAlignment="1" applyProtection="1">
      <alignment horizontal="center"/>
    </xf>
    <xf numFmtId="169" fontId="0" fillId="3" borderId="33" xfId="0" applyNumberFormat="1" applyFill="1" applyBorder="1" applyAlignment="1" applyProtection="1">
      <alignment horizontal="left"/>
    </xf>
    <xf numFmtId="169" fontId="0" fillId="3" borderId="37" xfId="0" applyNumberFormat="1" applyFill="1" applyBorder="1" applyProtection="1"/>
    <xf numFmtId="169" fontId="0" fillId="3" borderId="38" xfId="0" applyNumberFormat="1" applyFill="1" applyBorder="1" applyProtection="1"/>
    <xf numFmtId="169" fontId="0" fillId="3" borderId="17" xfId="0" applyNumberFormat="1" applyFill="1" applyBorder="1" applyProtection="1"/>
    <xf numFmtId="0" fontId="0" fillId="3" borderId="17" xfId="0" applyFill="1" applyBorder="1" applyProtection="1"/>
    <xf numFmtId="0" fontId="0" fillId="3" borderId="0" xfId="0" applyFill="1" applyAlignment="1" applyProtection="1">
      <alignment horizontal="right"/>
      <protection locked="0"/>
    </xf>
    <xf numFmtId="0" fontId="0" fillId="3" borderId="14" xfId="0" applyFill="1" applyBorder="1" applyProtection="1"/>
    <xf numFmtId="0" fontId="0" fillId="3" borderId="17" xfId="0" applyFill="1" applyBorder="1" applyAlignment="1" applyProtection="1">
      <alignment horizontal="right"/>
    </xf>
    <xf numFmtId="0" fontId="0" fillId="0" borderId="0" xfId="0" applyFill="1" applyProtection="1">
      <protection locked="0"/>
    </xf>
    <xf numFmtId="169" fontId="22" fillId="0" borderId="0" xfId="0" applyNumberFormat="1" applyFont="1" applyFill="1" applyBorder="1" applyProtection="1"/>
    <xf numFmtId="169" fontId="21" fillId="0" borderId="0" xfId="0" applyNumberFormat="1" applyFont="1" applyFill="1" applyBorder="1" applyProtection="1"/>
    <xf numFmtId="0" fontId="21" fillId="0" borderId="0" xfId="0" applyFont="1" applyFill="1" applyBorder="1" applyProtection="1"/>
    <xf numFmtId="169" fontId="0" fillId="0" borderId="0" xfId="0" applyNumberFormat="1" applyFill="1" applyProtection="1">
      <protection locked="0"/>
    </xf>
    <xf numFmtId="0" fontId="0" fillId="5" borderId="0" xfId="0" applyFill="1" applyProtection="1"/>
    <xf numFmtId="0" fontId="0" fillId="5" borderId="0" xfId="0" applyFill="1" applyProtection="1">
      <protection locked="0"/>
    </xf>
    <xf numFmtId="169" fontId="0" fillId="5" borderId="0" xfId="0" applyNumberFormat="1" applyFill="1" applyAlignment="1" applyProtection="1">
      <alignment horizontal="right"/>
    </xf>
    <xf numFmtId="0" fontId="0" fillId="5" borderId="0" xfId="0" applyFill="1"/>
    <xf numFmtId="0" fontId="0" fillId="5" borderId="0" xfId="0" applyFill="1" applyAlignment="1" applyProtection="1">
      <alignment horizontal="center"/>
      <protection locked="0"/>
    </xf>
    <xf numFmtId="0" fontId="0" fillId="0" borderId="0" xfId="0" applyBorder="1"/>
    <xf numFmtId="0" fontId="0" fillId="3" borderId="20" xfId="0" applyFill="1" applyBorder="1"/>
    <xf numFmtId="0" fontId="0" fillId="3" borderId="25" xfId="0" applyFill="1" applyBorder="1"/>
    <xf numFmtId="0" fontId="0" fillId="3" borderId="39" xfId="0" applyFill="1" applyBorder="1"/>
    <xf numFmtId="0" fontId="0" fillId="3" borderId="4" xfId="0" applyFill="1" applyBorder="1" applyAlignment="1">
      <alignment horizontal="right"/>
    </xf>
    <xf numFmtId="0" fontId="0" fillId="3" borderId="0" xfId="0" applyFill="1" applyAlignment="1">
      <alignment horizontal="right"/>
    </xf>
    <xf numFmtId="0" fontId="0" fillId="3" borderId="4" xfId="0" applyFill="1" applyBorder="1"/>
    <xf numFmtId="0" fontId="0" fillId="3" borderId="13" xfId="0" applyFill="1" applyBorder="1"/>
    <xf numFmtId="0" fontId="0" fillId="3" borderId="12" xfId="0" applyFill="1" applyBorder="1"/>
    <xf numFmtId="0" fontId="0" fillId="3" borderId="18" xfId="0" applyFill="1" applyBorder="1"/>
    <xf numFmtId="1" fontId="0" fillId="3" borderId="0" xfId="0" applyNumberFormat="1" applyFill="1"/>
    <xf numFmtId="1" fontId="0" fillId="3" borderId="13" xfId="0" applyNumberFormat="1" applyFill="1" applyBorder="1"/>
    <xf numFmtId="0" fontId="0" fillId="3" borderId="0" xfId="0" applyFill="1" applyBorder="1" applyAlignment="1"/>
    <xf numFmtId="14" fontId="0" fillId="3" borderId="36" xfId="0" applyNumberFormat="1" applyFill="1" applyBorder="1"/>
    <xf numFmtId="0" fontId="0" fillId="3" borderId="40" xfId="0" applyFill="1" applyBorder="1" applyAlignment="1">
      <alignment horizontal="center"/>
    </xf>
    <xf numFmtId="0" fontId="0" fillId="3" borderId="41" xfId="0" applyFill="1" applyBorder="1" applyAlignment="1">
      <alignment horizontal="center"/>
    </xf>
    <xf numFmtId="0" fontId="0" fillId="3" borderId="42" xfId="0" applyFill="1" applyBorder="1" applyAlignment="1">
      <alignment horizontal="center"/>
    </xf>
    <xf numFmtId="0" fontId="0" fillId="3" borderId="43" xfId="0" applyFill="1" applyBorder="1" applyAlignment="1">
      <alignment horizontal="center"/>
    </xf>
    <xf numFmtId="0" fontId="0" fillId="3" borderId="10" xfId="0" applyFill="1" applyBorder="1" applyAlignment="1">
      <alignment horizontal="center"/>
    </xf>
    <xf numFmtId="0" fontId="10" fillId="3" borderId="4" xfId="0" applyFont="1" applyFill="1" applyBorder="1"/>
    <xf numFmtId="1" fontId="25" fillId="0" borderId="0" xfId="0" applyNumberFormat="1" applyFont="1" applyProtection="1">
      <protection locked="0"/>
    </xf>
    <xf numFmtId="0" fontId="25" fillId="0" borderId="0" xfId="0" applyFont="1" applyProtection="1">
      <protection locked="0"/>
    </xf>
    <xf numFmtId="1" fontId="25" fillId="5" borderId="0" xfId="0" applyNumberFormat="1" applyFont="1" applyFill="1" applyProtection="1">
      <protection locked="0"/>
    </xf>
    <xf numFmtId="169" fontId="25" fillId="3" borderId="44" xfId="0" applyNumberFormat="1" applyFont="1" applyFill="1" applyBorder="1" applyAlignment="1" applyProtection="1">
      <alignment horizontal="center"/>
      <protection locked="0"/>
    </xf>
    <xf numFmtId="169" fontId="25" fillId="3" borderId="45" xfId="0" applyNumberFormat="1" applyFont="1" applyFill="1" applyBorder="1" applyProtection="1">
      <protection locked="0"/>
    </xf>
    <xf numFmtId="169" fontId="25" fillId="3" borderId="45" xfId="0" applyNumberFormat="1" applyFont="1" applyFill="1" applyBorder="1" applyAlignment="1" applyProtection="1">
      <alignment horizontal="center"/>
      <protection locked="0"/>
    </xf>
    <xf numFmtId="1" fontId="25" fillId="3" borderId="46" xfId="0" applyNumberFormat="1" applyFont="1" applyFill="1" applyBorder="1" applyProtection="1">
      <protection locked="0"/>
    </xf>
    <xf numFmtId="169" fontId="25" fillId="3" borderId="47" xfId="0" applyNumberFormat="1" applyFont="1" applyFill="1" applyBorder="1" applyAlignment="1" applyProtection="1">
      <alignment horizontal="center"/>
      <protection locked="0"/>
    </xf>
    <xf numFmtId="169" fontId="25" fillId="3" borderId="48" xfId="0" applyNumberFormat="1" applyFont="1" applyFill="1" applyBorder="1" applyProtection="1">
      <protection locked="0"/>
    </xf>
    <xf numFmtId="169" fontId="25" fillId="3" borderId="12" xfId="0" applyNumberFormat="1" applyFont="1" applyFill="1" applyBorder="1" applyProtection="1">
      <protection locked="0"/>
    </xf>
    <xf numFmtId="169" fontId="25" fillId="3" borderId="12" xfId="0" applyNumberFormat="1" applyFont="1" applyFill="1" applyBorder="1" applyAlignment="1" applyProtection="1">
      <alignment horizontal="center"/>
      <protection locked="0"/>
    </xf>
    <xf numFmtId="0" fontId="25" fillId="3" borderId="4" xfId="0" applyFont="1" applyFill="1" applyBorder="1"/>
    <xf numFmtId="169" fontId="25" fillId="3" borderId="49" xfId="0" applyNumberFormat="1" applyFont="1" applyFill="1" applyBorder="1" applyProtection="1">
      <protection locked="0"/>
    </xf>
    <xf numFmtId="169" fontId="25" fillId="3" borderId="0" xfId="0" applyNumberFormat="1" applyFont="1" applyFill="1" applyBorder="1" applyProtection="1">
      <protection locked="0"/>
    </xf>
    <xf numFmtId="169" fontId="25" fillId="3" borderId="0" xfId="0" applyNumberFormat="1" applyFont="1" applyFill="1" applyBorder="1" applyAlignment="1" applyProtection="1">
      <alignment horizontal="center"/>
      <protection locked="0"/>
    </xf>
    <xf numFmtId="1" fontId="25" fillId="3" borderId="4" xfId="0" applyNumberFormat="1" applyFont="1" applyFill="1" applyBorder="1" applyAlignment="1" applyProtection="1">
      <alignment horizontal="center"/>
      <protection locked="0"/>
    </xf>
    <xf numFmtId="169" fontId="25" fillId="3" borderId="50" xfId="0" applyNumberFormat="1" applyFont="1" applyFill="1" applyBorder="1" applyAlignment="1" applyProtection="1">
      <alignment horizontal="center"/>
      <protection locked="0"/>
    </xf>
    <xf numFmtId="169" fontId="25" fillId="3" borderId="51" xfId="0" applyNumberFormat="1" applyFont="1" applyFill="1" applyBorder="1" applyProtection="1">
      <protection locked="0"/>
    </xf>
    <xf numFmtId="169" fontId="25" fillId="3" borderId="1" xfId="0" applyNumberFormat="1" applyFont="1" applyFill="1" applyBorder="1" applyProtection="1">
      <protection locked="0"/>
    </xf>
    <xf numFmtId="169" fontId="25" fillId="3" borderId="1" xfId="0" applyNumberFormat="1" applyFont="1" applyFill="1" applyBorder="1" applyAlignment="1" applyProtection="1">
      <alignment horizontal="center"/>
      <protection locked="0"/>
    </xf>
    <xf numFmtId="1" fontId="25" fillId="3" borderId="9" xfId="0" applyNumberFormat="1" applyFont="1" applyFill="1" applyBorder="1" applyProtection="1">
      <protection locked="0"/>
    </xf>
    <xf numFmtId="169" fontId="25" fillId="3" borderId="52" xfId="0" applyNumberFormat="1" applyFont="1" applyFill="1" applyBorder="1" applyProtection="1">
      <protection locked="0"/>
    </xf>
    <xf numFmtId="169" fontId="25" fillId="3" borderId="53" xfId="0" applyNumberFormat="1" applyFont="1" applyFill="1" applyBorder="1" applyAlignment="1" applyProtection="1">
      <alignment horizontal="center"/>
      <protection locked="0"/>
    </xf>
    <xf numFmtId="1" fontId="25" fillId="3" borderId="0" xfId="0" applyNumberFormat="1" applyFont="1" applyFill="1" applyBorder="1" applyProtection="1">
      <protection locked="0"/>
    </xf>
    <xf numFmtId="169" fontId="25" fillId="3" borderId="18" xfId="0" applyNumberFormat="1" applyFont="1" applyFill="1" applyBorder="1" applyProtection="1">
      <protection locked="0"/>
    </xf>
    <xf numFmtId="0" fontId="25" fillId="3" borderId="0" xfId="0" applyFont="1" applyFill="1"/>
    <xf numFmtId="1" fontId="25" fillId="3" borderId="4" xfId="0" applyNumberFormat="1" applyFont="1" applyFill="1" applyBorder="1" applyProtection="1">
      <protection locked="0"/>
    </xf>
    <xf numFmtId="0" fontId="25" fillId="3" borderId="0" xfId="0" applyFont="1" applyFill="1" applyBorder="1" applyProtection="1">
      <protection locked="0"/>
    </xf>
    <xf numFmtId="169" fontId="25" fillId="3" borderId="0" xfId="0" applyNumberFormat="1" applyFont="1" applyFill="1" applyProtection="1">
      <protection locked="0"/>
    </xf>
    <xf numFmtId="1" fontId="25" fillId="3" borderId="9" xfId="0" applyNumberFormat="1" applyFont="1" applyFill="1" applyBorder="1" applyAlignment="1" applyProtection="1">
      <alignment horizontal="center"/>
      <protection locked="0"/>
    </xf>
    <xf numFmtId="0" fontId="25" fillId="3" borderId="0" xfId="0" applyFont="1" applyFill="1" applyProtection="1">
      <protection locked="0"/>
    </xf>
    <xf numFmtId="0" fontId="26" fillId="3" borderId="0" xfId="0" applyFont="1" applyFill="1" applyBorder="1"/>
    <xf numFmtId="0" fontId="25" fillId="3" borderId="0" xfId="0" applyFont="1" applyFill="1" applyBorder="1"/>
    <xf numFmtId="1" fontId="25" fillId="3" borderId="0" xfId="0" applyNumberFormat="1" applyFont="1" applyFill="1" applyBorder="1" applyAlignment="1" applyProtection="1">
      <alignment horizontal="center"/>
      <protection locked="0"/>
    </xf>
    <xf numFmtId="169" fontId="27" fillId="3" borderId="0" xfId="0" applyNumberFormat="1" applyFont="1" applyFill="1" applyProtection="1">
      <protection locked="0"/>
    </xf>
    <xf numFmtId="0" fontId="29" fillId="3" borderId="0" xfId="0" applyFont="1" applyFill="1" applyBorder="1"/>
    <xf numFmtId="0" fontId="28" fillId="3" borderId="0" xfId="0" applyFont="1" applyFill="1" applyBorder="1"/>
    <xf numFmtId="0" fontId="28" fillId="3" borderId="7" xfId="0" applyFont="1" applyFill="1" applyBorder="1"/>
    <xf numFmtId="0" fontId="25" fillId="0" borderId="0" xfId="0" applyFont="1"/>
    <xf numFmtId="0" fontId="25" fillId="3" borderId="0" xfId="0" applyFont="1" applyFill="1" applyBorder="1" applyAlignment="1">
      <alignment horizontal="left" vertical="top"/>
    </xf>
    <xf numFmtId="0" fontId="25" fillId="3" borderId="4" xfId="0" applyFont="1" applyFill="1" applyBorder="1" applyProtection="1">
      <protection locked="0"/>
    </xf>
    <xf numFmtId="0" fontId="25" fillId="3" borderId="0" xfId="0" applyFont="1" applyFill="1" applyBorder="1" applyAlignment="1">
      <alignment vertical="top"/>
    </xf>
    <xf numFmtId="169" fontId="25" fillId="3" borderId="0" xfId="0" applyNumberFormat="1" applyFont="1" applyFill="1" applyAlignment="1" applyProtection="1">
      <alignment horizontal="center"/>
      <protection locked="0"/>
    </xf>
    <xf numFmtId="1" fontId="25" fillId="3" borderId="0" xfId="0" applyNumberFormat="1" applyFont="1" applyFill="1" applyAlignment="1" applyProtection="1">
      <alignment horizontal="center"/>
    </xf>
    <xf numFmtId="169" fontId="25" fillId="3" borderId="0" xfId="0" applyNumberFormat="1" applyFont="1" applyFill="1" applyAlignment="1" applyProtection="1">
      <alignment horizontal="center"/>
    </xf>
    <xf numFmtId="1" fontId="25" fillId="3" borderId="0" xfId="0" applyNumberFormat="1" applyFont="1" applyFill="1" applyProtection="1">
      <protection locked="0"/>
    </xf>
    <xf numFmtId="169" fontId="25" fillId="3" borderId="0" xfId="0" applyNumberFormat="1" applyFont="1" applyFill="1" applyProtection="1"/>
    <xf numFmtId="0" fontId="25" fillId="3" borderId="0" xfId="0" applyFont="1" applyFill="1" applyProtection="1"/>
    <xf numFmtId="169" fontId="25" fillId="3" borderId="0" xfId="0" applyNumberFormat="1" applyFont="1" applyFill="1" applyBorder="1" applyAlignment="1" applyProtection="1">
      <alignment horizontal="centerContinuous"/>
      <protection locked="0"/>
    </xf>
    <xf numFmtId="1" fontId="25" fillId="3" borderId="0" xfId="0" applyNumberFormat="1" applyFont="1" applyFill="1" applyBorder="1" applyAlignment="1" applyProtection="1">
      <alignment horizontal="centerContinuous"/>
      <protection locked="0"/>
    </xf>
    <xf numFmtId="0" fontId="0" fillId="3" borderId="26" xfId="0" applyFill="1" applyBorder="1"/>
    <xf numFmtId="0" fontId="0" fillId="3" borderId="6" xfId="0" applyFill="1" applyBorder="1"/>
    <xf numFmtId="0" fontId="0" fillId="3" borderId="6" xfId="0" applyFill="1" applyBorder="1" applyAlignment="1">
      <alignment horizontal="center"/>
    </xf>
    <xf numFmtId="0" fontId="0" fillId="5" borderId="6" xfId="0" applyFill="1" applyBorder="1"/>
    <xf numFmtId="14" fontId="0" fillId="5" borderId="6" xfId="0" applyNumberFormat="1" applyFill="1" applyBorder="1" applyProtection="1"/>
    <xf numFmtId="0" fontId="14" fillId="3" borderId="39" xfId="0" applyFont="1" applyFill="1" applyBorder="1" applyAlignment="1">
      <alignment horizontal="center"/>
    </xf>
    <xf numFmtId="0" fontId="14" fillId="3" borderId="54" xfId="0" applyFont="1" applyFill="1" applyBorder="1" applyAlignment="1">
      <alignment horizontal="center"/>
    </xf>
    <xf numFmtId="0" fontId="14" fillId="3" borderId="26" xfId="0" applyFont="1" applyFill="1" applyBorder="1" applyAlignment="1">
      <alignment horizontal="center"/>
    </xf>
    <xf numFmtId="0" fontId="14" fillId="3" borderId="55" xfId="0" applyFont="1" applyFill="1" applyBorder="1" applyAlignment="1">
      <alignment horizontal="center"/>
    </xf>
    <xf numFmtId="0" fontId="0" fillId="5" borderId="56" xfId="0" applyFill="1" applyBorder="1"/>
    <xf numFmtId="0" fontId="0" fillId="3" borderId="27" xfId="0" applyFill="1" applyBorder="1" applyAlignment="1">
      <alignment horizontal="right"/>
    </xf>
    <xf numFmtId="0" fontId="0" fillId="3" borderId="31" xfId="0" applyFill="1" applyBorder="1"/>
    <xf numFmtId="0" fontId="0" fillId="3" borderId="57" xfId="0" applyFill="1" applyBorder="1"/>
    <xf numFmtId="14" fontId="0" fillId="5" borderId="58" xfId="0" applyNumberFormat="1" applyFill="1" applyBorder="1"/>
    <xf numFmtId="14" fontId="0" fillId="3" borderId="25" xfId="0" applyNumberFormat="1" applyFill="1" applyBorder="1"/>
    <xf numFmtId="14" fontId="0" fillId="5" borderId="59" xfId="0" applyNumberFormat="1" applyFill="1" applyBorder="1"/>
    <xf numFmtId="4" fontId="0" fillId="5" borderId="60" xfId="0" applyNumberFormat="1" applyFill="1" applyBorder="1"/>
    <xf numFmtId="4" fontId="0" fillId="5" borderId="53" xfId="0" applyNumberFormat="1" applyFill="1" applyBorder="1"/>
    <xf numFmtId="4" fontId="0" fillId="3" borderId="0" xfId="0" applyNumberFormat="1" applyFill="1" applyBorder="1"/>
    <xf numFmtId="4" fontId="0" fillId="3" borderId="13" xfId="0" applyNumberFormat="1" applyFill="1" applyBorder="1"/>
    <xf numFmtId="4" fontId="0" fillId="3" borderId="0" xfId="0" applyNumberFormat="1" applyFill="1"/>
    <xf numFmtId="4" fontId="10" fillId="3" borderId="24" xfId="0" applyNumberFormat="1" applyFont="1" applyFill="1" applyBorder="1" applyAlignment="1">
      <alignment horizontal="center" vertical="center"/>
    </xf>
    <xf numFmtId="4" fontId="0" fillId="5" borderId="40" xfId="0" applyNumberFormat="1" applyFill="1" applyBorder="1"/>
    <xf numFmtId="4" fontId="0" fillId="5" borderId="41" xfId="0" applyNumberFormat="1" applyFill="1" applyBorder="1"/>
    <xf numFmtId="1" fontId="0" fillId="3" borderId="0" xfId="0" applyNumberFormat="1" applyFill="1" applyAlignment="1" applyProtection="1">
      <alignment horizontal="right"/>
    </xf>
    <xf numFmtId="169" fontId="6" fillId="3" borderId="61" xfId="0" applyNumberFormat="1" applyFont="1" applyFill="1" applyBorder="1" applyProtection="1"/>
    <xf numFmtId="169" fontId="0" fillId="3" borderId="62" xfId="0" applyNumberFormat="1" applyFill="1" applyBorder="1" applyProtection="1"/>
    <xf numFmtId="169" fontId="0" fillId="3" borderId="63" xfId="0" applyNumberFormat="1" applyFill="1" applyBorder="1" applyProtection="1"/>
    <xf numFmtId="169" fontId="6" fillId="3" borderId="8" xfId="0" applyNumberFormat="1" applyFont="1" applyFill="1" applyBorder="1" applyProtection="1"/>
    <xf numFmtId="1" fontId="0" fillId="3" borderId="2" xfId="0" applyNumberFormat="1" applyFill="1" applyBorder="1" applyProtection="1"/>
    <xf numFmtId="169" fontId="1" fillId="3" borderId="2" xfId="0" applyNumberFormat="1" applyFont="1" applyFill="1" applyBorder="1" applyProtection="1"/>
    <xf numFmtId="1" fontId="0" fillId="3" borderId="3" xfId="0" applyNumberFormat="1" applyFill="1" applyBorder="1" applyProtection="1"/>
    <xf numFmtId="1" fontId="0" fillId="5" borderId="25" xfId="0" applyNumberFormat="1" applyFill="1" applyBorder="1" applyProtection="1"/>
    <xf numFmtId="169" fontId="0" fillId="3" borderId="24" xfId="0" applyNumberFormat="1" applyFill="1" applyBorder="1" applyProtection="1"/>
    <xf numFmtId="0" fontId="0" fillId="3" borderId="0" xfId="0" applyFill="1" applyAlignment="1">
      <alignment horizontal="centerContinuous"/>
    </xf>
    <xf numFmtId="0" fontId="0" fillId="3" borderId="19" xfId="0" applyFill="1" applyBorder="1"/>
    <xf numFmtId="4" fontId="10" fillId="3" borderId="0" xfId="0" applyNumberFormat="1" applyFont="1" applyFill="1" applyBorder="1" applyAlignment="1">
      <alignment horizontal="center" vertical="center"/>
    </xf>
    <xf numFmtId="0" fontId="0" fillId="3" borderId="10" xfId="0" applyFill="1" applyBorder="1"/>
    <xf numFmtId="0" fontId="10" fillId="3" borderId="0" xfId="0" applyFont="1" applyFill="1"/>
    <xf numFmtId="0" fontId="0" fillId="3" borderId="0" xfId="0" applyFill="1" applyAlignment="1">
      <alignment horizontal="center"/>
    </xf>
    <xf numFmtId="2" fontId="0" fillId="5" borderId="60" xfId="0" applyNumberFormat="1" applyFill="1" applyBorder="1" applyProtection="1">
      <protection locked="0"/>
    </xf>
    <xf numFmtId="2" fontId="0" fillId="5" borderId="42" xfId="0" applyNumberFormat="1" applyFill="1" applyBorder="1" applyProtection="1">
      <protection locked="0"/>
    </xf>
    <xf numFmtId="0" fontId="0" fillId="3" borderId="62" xfId="0" applyFill="1" applyBorder="1" applyProtection="1"/>
    <xf numFmtId="169" fontId="0" fillId="3" borderId="61" xfId="0" applyNumberFormat="1" applyFill="1" applyBorder="1" applyProtection="1"/>
    <xf numFmtId="169" fontId="0" fillId="3" borderId="60" xfId="0" applyNumberFormat="1" applyFill="1" applyBorder="1" applyAlignment="1" applyProtection="1">
      <alignment horizontal="center"/>
    </xf>
    <xf numFmtId="14" fontId="0" fillId="5" borderId="1" xfId="0" applyNumberFormat="1" applyFill="1" applyBorder="1" applyProtection="1"/>
    <xf numFmtId="169" fontId="0" fillId="3" borderId="12" xfId="0" applyNumberFormat="1" applyFill="1" applyBorder="1" applyProtection="1">
      <protection locked="0"/>
    </xf>
    <xf numFmtId="169" fontId="14" fillId="4" borderId="0" xfId="0" applyNumberFormat="1" applyFont="1" applyFill="1" applyProtection="1"/>
    <xf numFmtId="0" fontId="23" fillId="4" borderId="0" xfId="0" applyFont="1" applyFill="1" applyProtection="1"/>
    <xf numFmtId="0" fontId="23" fillId="4" borderId="0" xfId="0" applyFont="1" applyFill="1"/>
    <xf numFmtId="169" fontId="33" fillId="4" borderId="0" xfId="0" applyNumberFormat="1" applyFont="1" applyFill="1" applyProtection="1"/>
    <xf numFmtId="169" fontId="23" fillId="4" borderId="0" xfId="0" applyNumberFormat="1" applyFont="1" applyFill="1" applyProtection="1"/>
    <xf numFmtId="169" fontId="10" fillId="4" borderId="0" xfId="0" applyNumberFormat="1" applyFont="1" applyFill="1" applyProtection="1"/>
    <xf numFmtId="169" fontId="34" fillId="4" borderId="0" xfId="0" applyNumberFormat="1" applyFont="1" applyFill="1" applyProtection="1"/>
    <xf numFmtId="14" fontId="0" fillId="5" borderId="25" xfId="0" applyNumberFormat="1" applyFill="1" applyBorder="1"/>
    <xf numFmtId="169" fontId="35" fillId="0" borderId="39" xfId="0" applyNumberFormat="1" applyFont="1" applyBorder="1" applyAlignment="1" applyProtection="1">
      <alignment horizontal="centerContinuous" vertical="center"/>
      <protection locked="0"/>
    </xf>
    <xf numFmtId="0" fontId="36" fillId="0" borderId="54" xfId="0" applyFont="1" applyBorder="1" applyAlignment="1" applyProtection="1">
      <alignment horizontal="center" vertical="center"/>
      <protection locked="0"/>
    </xf>
    <xf numFmtId="0" fontId="30" fillId="0" borderId="10" xfId="0" applyFont="1" applyBorder="1" applyAlignment="1" applyProtection="1">
      <alignment horizontal="center"/>
      <protection locked="0"/>
    </xf>
    <xf numFmtId="0" fontId="35" fillId="0" borderId="25" xfId="0" applyFont="1" applyBorder="1" applyAlignment="1" applyProtection="1">
      <alignment horizontal="center" vertical="center"/>
      <protection locked="0"/>
    </xf>
    <xf numFmtId="0" fontId="35" fillId="0" borderId="64" xfId="0" applyFont="1" applyBorder="1" applyAlignment="1" applyProtection="1">
      <alignment horizontal="center" vertical="center"/>
      <protection locked="0"/>
    </xf>
    <xf numFmtId="0" fontId="0" fillId="0" borderId="0" xfId="0" applyAlignment="1" applyProtection="1">
      <alignment horizontal="center"/>
      <protection locked="0"/>
    </xf>
    <xf numFmtId="0" fontId="37" fillId="0" borderId="65" xfId="0" applyFont="1" applyBorder="1" applyProtection="1">
      <protection locked="0"/>
    </xf>
    <xf numFmtId="14" fontId="0" fillId="5" borderId="0" xfId="0" applyNumberFormat="1" applyFill="1" applyBorder="1" applyProtection="1"/>
    <xf numFmtId="1" fontId="0" fillId="5" borderId="62" xfId="0" applyNumberFormat="1" applyFill="1" applyBorder="1" applyProtection="1"/>
    <xf numFmtId="1" fontId="0" fillId="3" borderId="0" xfId="0" applyNumberFormat="1" applyFill="1" applyBorder="1" applyProtection="1"/>
    <xf numFmtId="1" fontId="0" fillId="0" borderId="0" xfId="0" applyNumberFormat="1" applyBorder="1" applyProtection="1">
      <protection locked="0"/>
    </xf>
    <xf numFmtId="0" fontId="0" fillId="3" borderId="66" xfId="0" applyFill="1" applyBorder="1" applyProtection="1"/>
    <xf numFmtId="0" fontId="1" fillId="3" borderId="62" xfId="0" applyFont="1" applyFill="1" applyBorder="1" applyAlignment="1" applyProtection="1">
      <alignment horizontal="center"/>
    </xf>
    <xf numFmtId="0" fontId="0" fillId="3" borderId="67" xfId="0" applyFill="1" applyBorder="1" applyProtection="1"/>
    <xf numFmtId="0" fontId="0" fillId="3" borderId="0" xfId="0" applyFill="1" applyBorder="1" applyAlignment="1">
      <alignment horizontal="center"/>
    </xf>
    <xf numFmtId="1" fontId="0" fillId="3" borderId="0" xfId="0" applyNumberFormat="1" applyFill="1" applyBorder="1"/>
    <xf numFmtId="0" fontId="10" fillId="3" borderId="0" xfId="0" applyFont="1" applyFill="1" applyBorder="1"/>
    <xf numFmtId="1" fontId="24" fillId="3" borderId="68" xfId="0" applyNumberFormat="1" applyFont="1" applyFill="1" applyBorder="1" applyProtection="1"/>
    <xf numFmtId="169" fontId="6" fillId="3" borderId="62" xfId="0" applyNumberFormat="1" applyFont="1" applyFill="1" applyBorder="1" applyAlignment="1" applyProtection="1">
      <alignment horizontal="right"/>
    </xf>
    <xf numFmtId="169" fontId="40" fillId="4" borderId="0" xfId="0" applyNumberFormat="1" applyFont="1" applyFill="1" applyBorder="1" applyProtection="1"/>
    <xf numFmtId="1" fontId="0" fillId="2" borderId="0" xfId="0" applyNumberFormat="1" applyFill="1" applyAlignment="1" applyProtection="1">
      <alignment horizontal="center"/>
      <protection locked="0"/>
    </xf>
    <xf numFmtId="1" fontId="43" fillId="3" borderId="4" xfId="3" applyNumberFormat="1" applyFill="1" applyBorder="1" applyAlignment="1" applyProtection="1">
      <alignment horizontal="center"/>
      <protection locked="0"/>
    </xf>
    <xf numFmtId="0" fontId="0" fillId="0" borderId="0" xfId="0" applyAlignment="1"/>
    <xf numFmtId="0" fontId="0" fillId="3" borderId="0" xfId="0" applyFill="1" applyBorder="1" applyAlignment="1">
      <alignment horizontal="right"/>
    </xf>
    <xf numFmtId="0" fontId="0" fillId="3" borderId="33" xfId="0" applyFill="1" applyBorder="1"/>
    <xf numFmtId="0" fontId="0" fillId="3" borderId="69" xfId="0" applyFill="1" applyBorder="1"/>
    <xf numFmtId="1" fontId="0" fillId="3" borderId="27" xfId="0" applyNumberFormat="1" applyFill="1" applyBorder="1"/>
    <xf numFmtId="0" fontId="0" fillId="3" borderId="27" xfId="0" applyFill="1" applyBorder="1"/>
    <xf numFmtId="0" fontId="0" fillId="3" borderId="29" xfId="0" applyFill="1" applyBorder="1"/>
    <xf numFmtId="0" fontId="40" fillId="3" borderId="24" xfId="0" applyFont="1" applyFill="1" applyBorder="1" applyAlignment="1">
      <alignment horizontal="center"/>
    </xf>
    <xf numFmtId="0" fontId="40" fillId="3" borderId="70" xfId="0" applyFont="1" applyFill="1" applyBorder="1" applyAlignment="1">
      <alignment horizontal="center"/>
    </xf>
    <xf numFmtId="0" fontId="40" fillId="3" borderId="71" xfId="0" applyFont="1" applyFill="1" applyBorder="1" applyAlignment="1">
      <alignment horizontal="centerContinuous"/>
    </xf>
    <xf numFmtId="0" fontId="40" fillId="3" borderId="70" xfId="0" applyFont="1" applyFill="1" applyBorder="1" applyAlignment="1">
      <alignment horizontal="centerContinuous"/>
    </xf>
    <xf numFmtId="0" fontId="25" fillId="5" borderId="60" xfId="0" applyFont="1" applyFill="1" applyBorder="1" applyAlignment="1" applyProtection="1">
      <alignment horizontal="left"/>
      <protection locked="0"/>
    </xf>
    <xf numFmtId="4" fontId="25" fillId="5" borderId="60" xfId="0" applyNumberFormat="1" applyFont="1" applyFill="1" applyBorder="1" applyAlignment="1" applyProtection="1">
      <alignment horizontal="right"/>
      <protection locked="0"/>
    </xf>
    <xf numFmtId="0" fontId="25" fillId="5" borderId="42" xfId="0" applyFont="1" applyFill="1" applyBorder="1" applyAlignment="1" applyProtection="1">
      <alignment horizontal="left"/>
      <protection locked="0"/>
    </xf>
    <xf numFmtId="4" fontId="25" fillId="5" borderId="42" xfId="0" applyNumberFormat="1" applyFont="1" applyFill="1" applyBorder="1" applyAlignment="1" applyProtection="1">
      <alignment horizontal="right"/>
      <protection locked="0"/>
    </xf>
    <xf numFmtId="0" fontId="10" fillId="3" borderId="0" xfId="0" applyFont="1" applyFill="1" applyBorder="1" applyAlignment="1">
      <alignment horizontal="right"/>
    </xf>
    <xf numFmtId="4" fontId="25" fillId="5" borderId="11" xfId="0" applyNumberFormat="1" applyFont="1" applyFill="1" applyBorder="1" applyAlignment="1" applyProtection="1">
      <alignment horizontal="right"/>
      <protection locked="0"/>
    </xf>
    <xf numFmtId="2" fontId="0" fillId="3" borderId="0" xfId="0" applyNumberFormat="1" applyFill="1" applyBorder="1" applyProtection="1"/>
    <xf numFmtId="0" fontId="25" fillId="3" borderId="0" xfId="6" applyFont="1" applyFill="1" applyBorder="1"/>
    <xf numFmtId="0" fontId="30" fillId="3" borderId="0" xfId="6" applyFont="1" applyFill="1" applyBorder="1" applyAlignment="1"/>
    <xf numFmtId="0" fontId="25" fillId="3" borderId="0" xfId="6" applyFont="1" applyFill="1" applyBorder="1" applyAlignment="1">
      <alignment horizontal="right"/>
    </xf>
    <xf numFmtId="49" fontId="25" fillId="3" borderId="0" xfId="6" applyNumberFormat="1" applyFont="1" applyFill="1" applyBorder="1"/>
    <xf numFmtId="0" fontId="25" fillId="3" borderId="0" xfId="6" applyFont="1" applyFill="1" applyBorder="1" applyAlignment="1">
      <alignment horizontal="centerContinuous"/>
    </xf>
    <xf numFmtId="0" fontId="7" fillId="3" borderId="0" xfId="6" applyFont="1" applyFill="1" applyBorder="1" applyAlignment="1">
      <alignment horizontal="centerContinuous"/>
    </xf>
    <xf numFmtId="0" fontId="8" fillId="3" borderId="0" xfId="0" applyFont="1" applyFill="1" applyBorder="1" applyAlignment="1">
      <alignment horizontal="center"/>
    </xf>
    <xf numFmtId="0" fontId="40" fillId="3" borderId="8" xfId="6" applyFont="1" applyFill="1" applyBorder="1" applyAlignment="1">
      <alignment horizontal="center"/>
    </xf>
    <xf numFmtId="0" fontId="40" fillId="3" borderId="7" xfId="6" applyFont="1" applyFill="1" applyBorder="1" applyAlignment="1">
      <alignment horizontal="center"/>
    </xf>
    <xf numFmtId="0" fontId="40" fillId="3" borderId="8" xfId="6" applyFont="1" applyFill="1" applyBorder="1" applyAlignment="1">
      <alignment horizontal="centerContinuous"/>
    </xf>
    <xf numFmtId="0" fontId="40" fillId="3" borderId="2" xfId="6" applyFont="1" applyFill="1" applyBorder="1" applyAlignment="1">
      <alignment horizontal="centerContinuous"/>
    </xf>
    <xf numFmtId="0" fontId="23" fillId="3" borderId="61" xfId="6" applyFont="1" applyFill="1" applyBorder="1" applyAlignment="1">
      <alignment horizontal="center"/>
    </xf>
    <xf numFmtId="0" fontId="23" fillId="3" borderId="40" xfId="6" applyFont="1" applyFill="1" applyBorder="1" applyAlignment="1">
      <alignment horizontal="center"/>
    </xf>
    <xf numFmtId="0" fontId="23" fillId="3" borderId="7" xfId="6" applyFont="1" applyFill="1" applyBorder="1" applyAlignment="1">
      <alignment horizontal="center"/>
    </xf>
    <xf numFmtId="0" fontId="8" fillId="3" borderId="2" xfId="0" applyFont="1" applyFill="1" applyBorder="1" applyAlignment="1">
      <alignment horizontal="center"/>
    </xf>
    <xf numFmtId="0" fontId="23" fillId="3" borderId="8" xfId="6" applyFont="1" applyFill="1" applyBorder="1" applyAlignment="1">
      <alignment horizontal="center"/>
    </xf>
    <xf numFmtId="0" fontId="23" fillId="3" borderId="42" xfId="6" applyFont="1" applyFill="1" applyBorder="1"/>
    <xf numFmtId="0" fontId="0" fillId="5" borderId="70" xfId="0" applyFill="1" applyBorder="1" applyAlignment="1">
      <alignment horizontal="left"/>
    </xf>
    <xf numFmtId="0" fontId="0" fillId="5" borderId="2" xfId="0" applyFill="1" applyBorder="1" applyAlignment="1">
      <alignment horizontal="left"/>
    </xf>
    <xf numFmtId="171" fontId="25" fillId="5" borderId="8" xfId="6" applyNumberFormat="1" applyFont="1" applyFill="1" applyBorder="1" applyAlignment="1" applyProtection="1">
      <alignment horizontal="right"/>
      <protection locked="0"/>
    </xf>
    <xf numFmtId="10" fontId="25" fillId="5" borderId="8" xfId="6" applyNumberFormat="1" applyFont="1" applyFill="1" applyBorder="1" applyAlignment="1" applyProtection="1">
      <alignment horizontal="right"/>
      <protection locked="0"/>
    </xf>
    <xf numFmtId="0" fontId="27" fillId="5" borderId="8" xfId="6" applyNumberFormat="1" applyFont="1" applyFill="1" applyBorder="1" applyAlignment="1" applyProtection="1">
      <alignment horizontal="left"/>
      <protection locked="0"/>
    </xf>
    <xf numFmtId="9" fontId="25" fillId="3" borderId="0" xfId="6" applyNumberFormat="1" applyFont="1" applyFill="1" applyBorder="1" applyAlignment="1">
      <alignment horizontal="centerContinuous"/>
    </xf>
    <xf numFmtId="10" fontId="30" fillId="3" borderId="0" xfId="6" applyNumberFormat="1" applyFont="1" applyFill="1" applyBorder="1" applyAlignment="1" applyProtection="1">
      <alignment horizontal="centerContinuous"/>
      <protection locked="0"/>
    </xf>
    <xf numFmtId="49" fontId="25" fillId="3" borderId="0" xfId="7" applyNumberFormat="1" applyFont="1" applyFill="1" applyBorder="1"/>
    <xf numFmtId="49" fontId="40" fillId="3" borderId="0" xfId="7" applyNumberFormat="1" applyFont="1" applyFill="1" applyBorder="1" applyAlignment="1">
      <alignment horizontal="center"/>
    </xf>
    <xf numFmtId="171" fontId="25" fillId="3" borderId="0" xfId="7" applyNumberFormat="1" applyFont="1" applyFill="1" applyBorder="1"/>
    <xf numFmtId="49" fontId="40" fillId="3" borderId="0" xfId="7" applyNumberFormat="1" applyFont="1" applyFill="1" applyBorder="1"/>
    <xf numFmtId="49" fontId="40" fillId="3" borderId="0" xfId="7" applyNumberFormat="1" applyFont="1" applyFill="1" applyBorder="1" applyAlignment="1"/>
    <xf numFmtId="4" fontId="25" fillId="5" borderId="2" xfId="7" applyNumberFormat="1" applyFont="1" applyFill="1" applyBorder="1" applyAlignment="1" applyProtection="1">
      <alignment horizontal="right"/>
      <protection locked="0"/>
    </xf>
    <xf numFmtId="49" fontId="25" fillId="3" borderId="0" xfId="7" applyNumberFormat="1" applyFont="1" applyFill="1" applyBorder="1" applyAlignment="1">
      <alignment horizontal="center"/>
    </xf>
    <xf numFmtId="4" fontId="25" fillId="5" borderId="0" xfId="7" applyNumberFormat="1" applyFont="1" applyFill="1" applyBorder="1" applyProtection="1">
      <protection locked="0"/>
    </xf>
    <xf numFmtId="10" fontId="25" fillId="3" borderId="0" xfId="7" applyNumberFormat="1" applyFont="1" applyFill="1" applyBorder="1" applyAlignment="1">
      <alignment horizontal="center"/>
    </xf>
    <xf numFmtId="49" fontId="40" fillId="3" borderId="0" xfId="7" applyNumberFormat="1" applyFont="1" applyFill="1" applyBorder="1" applyAlignment="1">
      <alignment horizontal="left"/>
    </xf>
    <xf numFmtId="2" fontId="25" fillId="5" borderId="0" xfId="7" applyNumberFormat="1" applyFont="1" applyFill="1" applyBorder="1" applyAlignment="1" applyProtection="1">
      <alignment horizontal="right"/>
      <protection locked="0"/>
    </xf>
    <xf numFmtId="0" fontId="8" fillId="0" borderId="0" xfId="0" applyFont="1"/>
    <xf numFmtId="0" fontId="8" fillId="0" borderId="0" xfId="0" applyFont="1" applyAlignment="1">
      <alignment horizontal="right"/>
    </xf>
    <xf numFmtId="0" fontId="30" fillId="3" borderId="0" xfId="8" applyFont="1" applyFill="1" applyBorder="1" applyAlignment="1">
      <alignment horizontal="left"/>
    </xf>
    <xf numFmtId="0" fontId="25" fillId="3" borderId="0" xfId="8" applyFont="1" applyFill="1" applyBorder="1" applyAlignment="1">
      <alignment horizontal="centerContinuous"/>
    </xf>
    <xf numFmtId="0" fontId="25" fillId="3" borderId="0" xfId="8" applyFont="1" applyFill="1" applyBorder="1"/>
    <xf numFmtId="0" fontId="25" fillId="3" borderId="0" xfId="9" applyFont="1" applyFill="1" applyBorder="1"/>
    <xf numFmtId="0" fontId="25" fillId="3" borderId="0" xfId="9" applyFont="1" applyFill="1" applyBorder="1" applyAlignment="1">
      <alignment horizontal="right"/>
    </xf>
    <xf numFmtId="0" fontId="25" fillId="3" borderId="6" xfId="9" applyFont="1" applyFill="1" applyBorder="1"/>
    <xf numFmtId="0" fontId="25" fillId="3" borderId="0" xfId="10" applyFont="1" applyFill="1" applyBorder="1" applyAlignment="1">
      <alignment horizontal="centerContinuous"/>
    </xf>
    <xf numFmtId="0" fontId="25" fillId="3" borderId="0" xfId="10" applyFont="1" applyFill="1" applyBorder="1"/>
    <xf numFmtId="0" fontId="25" fillId="3" borderId="6" xfId="10" applyFont="1" applyFill="1" applyBorder="1"/>
    <xf numFmtId="14" fontId="25" fillId="5" borderId="8" xfId="9" applyNumberFormat="1" applyFont="1" applyFill="1" applyBorder="1" applyAlignment="1" applyProtection="1">
      <alignment horizontal="center"/>
      <protection locked="0"/>
    </xf>
    <xf numFmtId="0" fontId="25" fillId="5" borderId="8" xfId="9" applyNumberFormat="1" applyFont="1" applyFill="1" applyBorder="1" applyAlignment="1" applyProtection="1">
      <alignment horizontal="left"/>
      <protection locked="0"/>
    </xf>
    <xf numFmtId="0" fontId="25" fillId="5" borderId="3" xfId="9" applyNumberFormat="1" applyFont="1" applyFill="1" applyBorder="1" applyAlignment="1" applyProtection="1">
      <alignment horizontal="left"/>
      <protection locked="0"/>
    </xf>
    <xf numFmtId="171" fontId="25" fillId="5" borderId="8" xfId="9" applyNumberFormat="1" applyFont="1" applyFill="1" applyBorder="1" applyAlignment="1" applyProtection="1">
      <alignment horizontal="right"/>
      <protection locked="0"/>
    </xf>
    <xf numFmtId="0" fontId="25" fillId="3" borderId="7" xfId="9" applyFont="1" applyFill="1" applyBorder="1" applyAlignment="1">
      <alignment horizontal="centerContinuous"/>
    </xf>
    <xf numFmtId="0" fontId="25" fillId="3" borderId="7" xfId="9" applyFont="1" applyFill="1" applyBorder="1" applyAlignment="1">
      <alignment horizontal="center"/>
    </xf>
    <xf numFmtId="0" fontId="25" fillId="3" borderId="0" xfId="9" applyFont="1" applyFill="1" applyBorder="1" applyAlignment="1">
      <alignment horizontal="center"/>
    </xf>
    <xf numFmtId="0" fontId="25" fillId="3" borderId="11" xfId="9" applyFont="1" applyFill="1" applyBorder="1" applyAlignment="1">
      <alignment horizontal="centerContinuous"/>
    </xf>
    <xf numFmtId="0" fontId="25" fillId="3" borderId="61" xfId="9" applyFont="1" applyFill="1" applyBorder="1" applyAlignment="1">
      <alignment horizontal="center"/>
    </xf>
    <xf numFmtId="0" fontId="25" fillId="3" borderId="2" xfId="9" applyFont="1" applyFill="1" applyBorder="1" applyAlignment="1">
      <alignment horizontal="center"/>
    </xf>
    <xf numFmtId="0" fontId="25" fillId="3" borderId="8" xfId="9" applyFont="1" applyFill="1" applyBorder="1" applyAlignment="1">
      <alignment horizontal="center"/>
    </xf>
    <xf numFmtId="0" fontId="25" fillId="5" borderId="2" xfId="10" applyNumberFormat="1" applyFont="1" applyFill="1" applyBorder="1" applyAlignment="1" applyProtection="1">
      <alignment horizontal="left"/>
      <protection locked="0"/>
    </xf>
    <xf numFmtId="0" fontId="25" fillId="5" borderId="3" xfId="10" applyNumberFormat="1" applyFont="1" applyFill="1" applyBorder="1" applyAlignment="1" applyProtection="1">
      <alignment horizontal="left"/>
      <protection locked="0"/>
    </xf>
    <xf numFmtId="171" fontId="25" fillId="5" borderId="8" xfId="10" applyNumberFormat="1" applyFont="1" applyFill="1" applyBorder="1" applyAlignment="1" applyProtection="1">
      <alignment horizontal="right"/>
      <protection locked="0"/>
    </xf>
    <xf numFmtId="0" fontId="25" fillId="3" borderId="7" xfId="10" applyFont="1" applyFill="1" applyBorder="1" applyAlignment="1">
      <alignment horizontal="center"/>
    </xf>
    <xf numFmtId="0" fontId="25" fillId="3" borderId="11" xfId="10" applyFont="1" applyFill="1" applyBorder="1" applyAlignment="1">
      <alignment horizontal="centerContinuous"/>
    </xf>
    <xf numFmtId="0" fontId="25" fillId="3" borderId="2" xfId="10" applyFont="1" applyFill="1" applyBorder="1"/>
    <xf numFmtId="0" fontId="25" fillId="3" borderId="8" xfId="10" applyFont="1" applyFill="1" applyBorder="1" applyAlignment="1">
      <alignment horizontal="center"/>
    </xf>
    <xf numFmtId="0" fontId="25" fillId="5" borderId="0" xfId="10" applyFont="1" applyFill="1" applyBorder="1" applyAlignment="1" applyProtection="1">
      <alignment horizontal="left"/>
      <protection locked="0"/>
    </xf>
    <xf numFmtId="49" fontId="25" fillId="3" borderId="0" xfId="10" applyNumberFormat="1" applyFont="1" applyFill="1" applyBorder="1"/>
    <xf numFmtId="49" fontId="30" fillId="3" borderId="0" xfId="10" applyNumberFormat="1" applyFont="1" applyFill="1" applyBorder="1" applyAlignment="1">
      <alignment horizontal="right"/>
    </xf>
    <xf numFmtId="0" fontId="30" fillId="3" borderId="72" xfId="8" applyFont="1" applyFill="1" applyBorder="1" applyAlignment="1">
      <alignment horizontal="centerContinuous"/>
    </xf>
    <xf numFmtId="0" fontId="25" fillId="3" borderId="7" xfId="8" applyFont="1" applyFill="1" applyBorder="1"/>
    <xf numFmtId="0" fontId="25" fillId="3" borderId="60" xfId="8" applyFont="1" applyFill="1" applyBorder="1"/>
    <xf numFmtId="0" fontId="25" fillId="3" borderId="8" xfId="8" applyFont="1" applyFill="1" applyBorder="1" applyAlignment="1">
      <alignment horizontal="centerContinuous"/>
    </xf>
    <xf numFmtId="0" fontId="25" fillId="3" borderId="2" xfId="8" applyFont="1" applyFill="1" applyBorder="1" applyAlignment="1">
      <alignment horizontal="centerContinuous"/>
    </xf>
    <xf numFmtId="0" fontId="25" fillId="3" borderId="7" xfId="8" applyFont="1" applyFill="1" applyBorder="1" applyAlignment="1">
      <alignment horizontal="center"/>
    </xf>
    <xf numFmtId="0" fontId="25" fillId="3" borderId="60" xfId="8" applyFont="1" applyFill="1" applyBorder="1" applyAlignment="1">
      <alignment horizontal="centerContinuous"/>
    </xf>
    <xf numFmtId="0" fontId="25" fillId="3" borderId="7" xfId="8" applyFont="1" applyFill="1" applyBorder="1" applyAlignment="1">
      <alignment horizontal="centerContinuous"/>
    </xf>
    <xf numFmtId="0" fontId="25" fillId="3" borderId="11" xfId="8" applyFont="1" applyFill="1" applyBorder="1" applyAlignment="1">
      <alignment horizontal="centerContinuous"/>
    </xf>
    <xf numFmtId="0" fontId="25" fillId="3" borderId="7" xfId="8" applyFont="1" applyFill="1" applyBorder="1" applyAlignment="1" applyProtection="1">
      <alignment horizontal="center"/>
      <protection locked="0"/>
    </xf>
    <xf numFmtId="0" fontId="25" fillId="3" borderId="2" xfId="8" applyFont="1" applyFill="1" applyBorder="1"/>
    <xf numFmtId="0" fontId="25" fillId="3" borderId="42" xfId="8" applyFont="1" applyFill="1" applyBorder="1" applyAlignment="1">
      <alignment horizontal="center"/>
    </xf>
    <xf numFmtId="0" fontId="25" fillId="3" borderId="8" xfId="8" applyFont="1" applyFill="1" applyBorder="1"/>
    <xf numFmtId="10" fontId="25" fillId="3" borderId="8" xfId="8" applyNumberFormat="1" applyFont="1" applyFill="1" applyBorder="1" applyAlignment="1" applyProtection="1">
      <alignment horizontal="center"/>
      <protection locked="0"/>
    </xf>
    <xf numFmtId="10" fontId="25" fillId="3" borderId="8" xfId="8" applyNumberFormat="1" applyFont="1" applyFill="1" applyBorder="1" applyAlignment="1">
      <alignment horizontal="center"/>
    </xf>
    <xf numFmtId="10" fontId="25" fillId="3" borderId="8" xfId="8" applyNumberFormat="1" applyFont="1" applyFill="1" applyBorder="1"/>
    <xf numFmtId="49" fontId="25" fillId="3" borderId="0" xfId="8" applyNumberFormat="1" applyFont="1" applyFill="1" applyBorder="1" applyAlignment="1">
      <alignment horizontal="center"/>
    </xf>
    <xf numFmtId="0" fontId="25" fillId="3" borderId="73" xfId="8" applyNumberFormat="1" applyFont="1" applyFill="1" applyBorder="1" applyAlignment="1" applyProtection="1">
      <alignment horizontal="centerContinuous"/>
      <protection locked="0"/>
    </xf>
    <xf numFmtId="49" fontId="25" fillId="3" borderId="7" xfId="8" applyNumberFormat="1" applyFont="1" applyFill="1" applyBorder="1"/>
    <xf numFmtId="171" fontId="25" fillId="3" borderId="7" xfId="8" applyNumberFormat="1" applyFont="1" applyFill="1" applyBorder="1"/>
    <xf numFmtId="49" fontId="30" fillId="3" borderId="7" xfId="8" applyNumberFormat="1" applyFont="1" applyFill="1" applyBorder="1"/>
    <xf numFmtId="49" fontId="45" fillId="3" borderId="7" xfId="8" applyNumberFormat="1" applyFont="1" applyFill="1" applyBorder="1"/>
    <xf numFmtId="0" fontId="25" fillId="5" borderId="56" xfId="8" applyNumberFormat="1" applyFont="1" applyFill="1" applyBorder="1" applyAlignment="1" applyProtection="1">
      <alignment horizontal="centerContinuous"/>
      <protection locked="0"/>
    </xf>
    <xf numFmtId="0" fontId="25" fillId="5" borderId="73" xfId="8" applyNumberFormat="1" applyFont="1" applyFill="1" applyBorder="1" applyAlignment="1" applyProtection="1">
      <alignment horizontal="center"/>
      <protection locked="0"/>
    </xf>
    <xf numFmtId="0" fontId="25" fillId="5" borderId="74" xfId="8" applyNumberFormat="1" applyFont="1" applyFill="1" applyBorder="1" applyAlignment="1" applyProtection="1">
      <alignment horizontal="centerContinuous"/>
      <protection locked="0"/>
    </xf>
    <xf numFmtId="0" fontId="25" fillId="5" borderId="73" xfId="8" applyNumberFormat="1" applyFont="1" applyFill="1" applyBorder="1" applyAlignment="1" applyProtection="1">
      <alignment horizontal="left"/>
      <protection locked="0"/>
    </xf>
    <xf numFmtId="171" fontId="25" fillId="5" borderId="73" xfId="8" applyNumberFormat="1" applyFont="1" applyFill="1" applyBorder="1" applyAlignment="1" applyProtection="1">
      <alignment horizontal="right"/>
      <protection locked="0"/>
    </xf>
    <xf numFmtId="0" fontId="25" fillId="5" borderId="73" xfId="8" applyNumberFormat="1" applyFont="1" applyFill="1" applyBorder="1" applyAlignment="1" applyProtection="1">
      <alignment horizontal="centerContinuous"/>
      <protection locked="0"/>
    </xf>
    <xf numFmtId="0" fontId="25" fillId="5" borderId="74" xfId="8" applyNumberFormat="1" applyFont="1" applyFill="1" applyBorder="1" applyAlignment="1" applyProtection="1">
      <alignment horizontal="left"/>
      <protection locked="0"/>
    </xf>
    <xf numFmtId="49" fontId="27" fillId="3" borderId="62" xfId="8" applyNumberFormat="1" applyFont="1" applyFill="1" applyBorder="1" applyAlignment="1">
      <alignment horizontal="center"/>
    </xf>
    <xf numFmtId="49" fontId="25" fillId="3" borderId="62" xfId="8" applyNumberFormat="1" applyFont="1" applyFill="1" applyBorder="1"/>
    <xf numFmtId="0" fontId="25" fillId="3" borderId="62" xfId="8" applyFont="1" applyFill="1" applyBorder="1"/>
    <xf numFmtId="49" fontId="41" fillId="3" borderId="0" xfId="8" applyNumberFormat="1" applyFont="1" applyFill="1" applyBorder="1" applyAlignment="1">
      <alignment horizontal="centerContinuous"/>
    </xf>
    <xf numFmtId="49" fontId="41" fillId="3" borderId="11" xfId="8" applyNumberFormat="1" applyFont="1" applyFill="1" applyBorder="1" applyAlignment="1">
      <alignment horizontal="centerContinuous"/>
    </xf>
    <xf numFmtId="49" fontId="41" fillId="3" borderId="2" xfId="8" applyNumberFormat="1" applyFont="1" applyFill="1" applyBorder="1"/>
    <xf numFmtId="49" fontId="25" fillId="3" borderId="2" xfId="8" applyNumberFormat="1" applyFont="1" applyFill="1" applyBorder="1"/>
    <xf numFmtId="0" fontId="27" fillId="3" borderId="62" xfId="8" applyFont="1" applyFill="1" applyBorder="1"/>
    <xf numFmtId="171" fontId="25" fillId="3" borderId="61" xfId="8" applyNumberFormat="1" applyFont="1" applyFill="1" applyBorder="1" applyAlignment="1">
      <alignment horizontal="right"/>
    </xf>
    <xf numFmtId="171" fontId="25" fillId="3" borderId="8" xfId="8" applyNumberFormat="1" applyFont="1" applyFill="1" applyBorder="1" applyAlignment="1">
      <alignment horizontal="right"/>
    </xf>
    <xf numFmtId="171" fontId="25" fillId="3" borderId="61" xfId="8" applyNumberFormat="1" applyFont="1" applyFill="1" applyBorder="1" applyAlignment="1" applyProtection="1">
      <alignment horizontal="right"/>
      <protection locked="0"/>
    </xf>
    <xf numFmtId="171" fontId="25" fillId="3" borderId="8" xfId="8" applyNumberFormat="1" applyFont="1" applyFill="1" applyBorder="1" applyAlignment="1" applyProtection="1">
      <alignment horizontal="right"/>
      <protection locked="0"/>
    </xf>
    <xf numFmtId="0" fontId="30" fillId="3" borderId="0" xfId="9" applyFont="1" applyFill="1" applyBorder="1" applyAlignment="1">
      <alignment horizontal="right"/>
    </xf>
    <xf numFmtId="0" fontId="30" fillId="3" borderId="0" xfId="9" applyFont="1" applyFill="1" applyBorder="1"/>
    <xf numFmtId="0" fontId="30" fillId="3" borderId="0" xfId="9" applyFont="1" applyFill="1" applyBorder="1" applyAlignment="1">
      <alignment horizontal="center"/>
    </xf>
    <xf numFmtId="171" fontId="25" fillId="5" borderId="8" xfId="7" applyNumberFormat="1" applyFont="1" applyFill="1" applyBorder="1" applyAlignment="1" applyProtection="1">
      <alignment horizontal="right"/>
      <protection locked="0"/>
    </xf>
    <xf numFmtId="13" fontId="25" fillId="5" borderId="8" xfId="7" applyNumberFormat="1" applyFont="1" applyFill="1" applyBorder="1" applyAlignment="1" applyProtection="1">
      <alignment horizontal="center"/>
      <protection locked="0"/>
    </xf>
    <xf numFmtId="0" fontId="25" fillId="3" borderId="7" xfId="7" applyFont="1" applyFill="1" applyBorder="1" applyAlignment="1">
      <alignment horizontal="center"/>
    </xf>
    <xf numFmtId="0" fontId="25" fillId="3" borderId="8" xfId="7" applyFont="1" applyFill="1" applyBorder="1" applyAlignment="1">
      <alignment horizontal="center"/>
    </xf>
    <xf numFmtId="169" fontId="25" fillId="3" borderId="4" xfId="0" applyNumberFormat="1" applyFont="1" applyFill="1" applyBorder="1" applyAlignment="1" applyProtection="1">
      <protection locked="0"/>
    </xf>
    <xf numFmtId="169" fontId="25" fillId="3" borderId="0" xfId="0" applyNumberFormat="1" applyFont="1" applyFill="1" applyAlignment="1" applyProtection="1">
      <protection locked="0"/>
    </xf>
    <xf numFmtId="169" fontId="30" fillId="3" borderId="0" xfId="0" applyNumberFormat="1" applyFont="1" applyFill="1" applyProtection="1">
      <protection locked="0"/>
    </xf>
    <xf numFmtId="0" fontId="3" fillId="3" borderId="0" xfId="0" applyFont="1" applyFill="1" applyBorder="1" applyAlignment="1"/>
    <xf numFmtId="0" fontId="3" fillId="3" borderId="0" xfId="0" applyFont="1" applyFill="1" applyBorder="1" applyAlignment="1">
      <alignment horizontal="center"/>
    </xf>
    <xf numFmtId="0" fontId="3" fillId="3" borderId="27" xfId="0" applyFont="1" applyFill="1" applyBorder="1"/>
    <xf numFmtId="0" fontId="48" fillId="3" borderId="0" xfId="0" applyFont="1" applyFill="1" applyBorder="1" applyAlignment="1"/>
    <xf numFmtId="0" fontId="3" fillId="3" borderId="6" xfId="0" applyFont="1" applyFill="1" applyBorder="1" applyAlignment="1">
      <alignment horizontal="center"/>
    </xf>
    <xf numFmtId="0" fontId="3" fillId="3" borderId="29" xfId="0" applyFont="1" applyFill="1" applyBorder="1"/>
    <xf numFmtId="169" fontId="8" fillId="3" borderId="0" xfId="0" applyNumberFormat="1" applyFont="1" applyFill="1" applyBorder="1" applyProtection="1"/>
    <xf numFmtId="14" fontId="0" fillId="3" borderId="0" xfId="0" applyNumberFormat="1" applyFill="1" applyProtection="1">
      <protection locked="0"/>
    </xf>
    <xf numFmtId="1" fontId="0" fillId="3" borderId="0" xfId="0" applyNumberFormat="1" applyFill="1" applyBorder="1" applyProtection="1">
      <protection locked="0"/>
    </xf>
    <xf numFmtId="169" fontId="0" fillId="0" borderId="0" xfId="0" applyNumberFormat="1" applyFill="1" applyProtection="1"/>
    <xf numFmtId="0" fontId="0" fillId="0" borderId="0" xfId="0" applyFill="1" applyAlignment="1" applyProtection="1">
      <alignment horizontal="right"/>
    </xf>
    <xf numFmtId="0" fontId="0" fillId="0" borderId="0" xfId="0" applyFill="1" applyProtection="1"/>
    <xf numFmtId="0" fontId="0" fillId="0" borderId="0" xfId="0" applyFill="1"/>
    <xf numFmtId="0" fontId="21" fillId="0" borderId="0" xfId="0" applyFont="1" applyFill="1" applyBorder="1"/>
    <xf numFmtId="0" fontId="50" fillId="3" borderId="0" xfId="0" applyFont="1" applyFill="1" applyBorder="1"/>
    <xf numFmtId="14" fontId="0" fillId="0" borderId="0" xfId="0" applyNumberFormat="1" applyBorder="1" applyAlignment="1">
      <alignment horizontal="center"/>
    </xf>
    <xf numFmtId="0" fontId="0" fillId="3" borderId="0" xfId="0" applyFill="1" applyBorder="1" applyAlignment="1">
      <alignment horizontal="left"/>
    </xf>
    <xf numFmtId="0" fontId="13" fillId="3" borderId="0" xfId="0" applyFont="1" applyFill="1" applyBorder="1" applyAlignment="1">
      <alignment horizontal="center"/>
    </xf>
    <xf numFmtId="0" fontId="40" fillId="3" borderId="0" xfId="0" applyFont="1" applyFill="1" applyBorder="1" applyAlignment="1">
      <alignment horizontal="center"/>
    </xf>
    <xf numFmtId="0" fontId="40" fillId="3" borderId="0" xfId="0" applyFont="1" applyFill="1" applyBorder="1" applyAlignment="1">
      <alignment horizontal="centerContinuous"/>
    </xf>
    <xf numFmtId="0" fontId="25" fillId="6" borderId="0" xfId="0" applyFont="1" applyFill="1" applyBorder="1" applyAlignment="1" applyProtection="1">
      <alignment horizontal="left"/>
      <protection locked="0"/>
    </xf>
    <xf numFmtId="4" fontId="25" fillId="6" borderId="0" xfId="0" applyNumberFormat="1" applyFont="1" applyFill="1" applyBorder="1" applyAlignment="1" applyProtection="1">
      <alignment horizontal="right"/>
      <protection locked="0"/>
    </xf>
    <xf numFmtId="14" fontId="30" fillId="6" borderId="0" xfId="0" applyNumberFormat="1" applyFont="1" applyFill="1" applyBorder="1" applyAlignment="1" applyProtection="1">
      <alignment horizontal="center"/>
      <protection locked="0"/>
    </xf>
    <xf numFmtId="3" fontId="30" fillId="6" borderId="0" xfId="0" applyNumberFormat="1" applyFont="1" applyFill="1" applyBorder="1" applyAlignment="1" applyProtection="1">
      <alignment horizontal="center"/>
      <protection locked="0"/>
    </xf>
    <xf numFmtId="3" fontId="25" fillId="6" borderId="0" xfId="0" applyNumberFormat="1" applyFont="1" applyFill="1" applyBorder="1" applyAlignment="1" applyProtection="1">
      <alignment horizontal="right"/>
      <protection locked="0"/>
    </xf>
    <xf numFmtId="174" fontId="25" fillId="6" borderId="0" xfId="4" applyNumberFormat="1" applyFont="1" applyFill="1" applyBorder="1" applyAlignment="1" applyProtection="1">
      <alignment horizontal="right"/>
      <protection locked="0"/>
    </xf>
    <xf numFmtId="0" fontId="40" fillId="6" borderId="0" xfId="0" applyFont="1" applyFill="1" applyBorder="1" applyAlignment="1">
      <alignment horizontal="center"/>
    </xf>
    <xf numFmtId="0" fontId="40" fillId="6" borderId="0" xfId="0" applyFont="1" applyFill="1" applyBorder="1" applyAlignment="1">
      <alignment horizontal="centerContinuous"/>
    </xf>
    <xf numFmtId="0" fontId="25" fillId="7" borderId="0" xfId="0" applyFont="1" applyFill="1" applyBorder="1" applyAlignment="1" applyProtection="1">
      <alignment horizontal="left"/>
      <protection locked="0"/>
    </xf>
    <xf numFmtId="4" fontId="25" fillId="7" borderId="0" xfId="0" applyNumberFormat="1" applyFont="1" applyFill="1" applyBorder="1" applyAlignment="1" applyProtection="1">
      <alignment horizontal="right"/>
      <protection locked="0"/>
    </xf>
    <xf numFmtId="0" fontId="25" fillId="5" borderId="0" xfId="0" applyFont="1" applyFill="1" applyBorder="1" applyAlignment="1" applyProtection="1">
      <alignment horizontal="left"/>
      <protection locked="0"/>
    </xf>
    <xf numFmtId="4" fontId="25" fillId="5" borderId="0" xfId="0" applyNumberFormat="1" applyFont="1" applyFill="1" applyBorder="1" applyAlignment="1" applyProtection="1">
      <alignment horizontal="right"/>
      <protection locked="0"/>
    </xf>
    <xf numFmtId="0" fontId="25" fillId="3" borderId="0" xfId="0" applyFont="1" applyFill="1" applyBorder="1" applyAlignment="1" applyProtection="1">
      <alignment horizontal="left"/>
      <protection locked="0"/>
    </xf>
    <xf numFmtId="4" fontId="25" fillId="3" borderId="0" xfId="0" applyNumberFormat="1" applyFont="1" applyFill="1" applyBorder="1" applyAlignment="1" applyProtection="1">
      <alignment horizontal="right"/>
      <protection locked="0"/>
    </xf>
    <xf numFmtId="1" fontId="25" fillId="5" borderId="0" xfId="0" applyNumberFormat="1" applyFont="1" applyFill="1" applyBorder="1" applyAlignment="1" applyProtection="1">
      <alignment horizontal="left"/>
      <protection locked="0"/>
    </xf>
    <xf numFmtId="174" fontId="3" fillId="0" borderId="0" xfId="4" applyNumberFormat="1"/>
    <xf numFmtId="174" fontId="3" fillId="0" borderId="0" xfId="4" applyNumberFormat="1" applyBorder="1" applyAlignment="1"/>
    <xf numFmtId="174" fontId="25" fillId="3" borderId="0" xfId="4" applyNumberFormat="1" applyFont="1" applyFill="1" applyBorder="1" applyAlignment="1" applyProtection="1">
      <alignment horizontal="left"/>
      <protection locked="0"/>
    </xf>
    <xf numFmtId="174" fontId="25" fillId="3" borderId="0" xfId="4" applyNumberFormat="1" applyFont="1" applyFill="1" applyBorder="1" applyAlignment="1" applyProtection="1">
      <alignment horizontal="right"/>
      <protection locked="0"/>
    </xf>
    <xf numFmtId="0" fontId="3" fillId="0" borderId="0" xfId="0" applyFont="1" applyAlignment="1">
      <alignment horizontal="center"/>
    </xf>
    <xf numFmtId="174" fontId="25" fillId="3" borderId="0" xfId="4" applyNumberFormat="1" applyFont="1" applyFill="1" applyBorder="1" applyAlignment="1" applyProtection="1">
      <alignment horizontal="center"/>
      <protection locked="0"/>
    </xf>
    <xf numFmtId="0" fontId="0" fillId="5" borderId="0" xfId="0" applyFill="1" applyBorder="1" applyAlignment="1">
      <alignment horizontal="left"/>
    </xf>
    <xf numFmtId="174" fontId="25" fillId="5" borderId="0" xfId="4" applyNumberFormat="1" applyFont="1" applyFill="1" applyBorder="1" applyAlignment="1" applyProtection="1">
      <alignment horizontal="center"/>
      <protection locked="0"/>
    </xf>
    <xf numFmtId="0" fontId="0" fillId="5" borderId="0" xfId="0" applyFill="1" applyBorder="1" applyAlignment="1">
      <alignment horizontal="center"/>
    </xf>
    <xf numFmtId="0" fontId="0" fillId="3" borderId="62" xfId="0" applyFill="1" applyBorder="1"/>
    <xf numFmtId="0" fontId="25" fillId="3" borderId="0" xfId="7" applyFont="1" applyFill="1" applyBorder="1" applyAlignment="1">
      <alignment horizontal="center"/>
    </xf>
    <xf numFmtId="0" fontId="40" fillId="3" borderId="0" xfId="7" applyFont="1" applyFill="1" applyBorder="1"/>
    <xf numFmtId="2" fontId="25" fillId="3" borderId="0" xfId="7" applyNumberFormat="1" applyFont="1" applyFill="1" applyBorder="1" applyAlignment="1" applyProtection="1">
      <alignment horizontal="right"/>
      <protection locked="0"/>
    </xf>
    <xf numFmtId="0" fontId="8" fillId="3" borderId="0" xfId="0" applyFont="1" applyFill="1" applyBorder="1"/>
    <xf numFmtId="0" fontId="0" fillId="5" borderId="6" xfId="0" applyFill="1" applyBorder="1" applyAlignment="1">
      <alignment horizontal="center"/>
    </xf>
    <xf numFmtId="172" fontId="8" fillId="0" borderId="0" xfId="0" applyNumberFormat="1" applyFont="1" applyFill="1" applyBorder="1" applyAlignment="1">
      <alignment horizontal="center"/>
    </xf>
    <xf numFmtId="0" fontId="8" fillId="0" borderId="0" xfId="0" applyFont="1" applyFill="1" applyBorder="1" applyAlignment="1">
      <alignment horizontal="center"/>
    </xf>
    <xf numFmtId="0" fontId="8" fillId="0" borderId="0" xfId="0" applyFont="1" applyFill="1" applyBorder="1"/>
    <xf numFmtId="0" fontId="0" fillId="0" borderId="0" xfId="0" applyFill="1" applyBorder="1"/>
    <xf numFmtId="1" fontId="8" fillId="0" borderId="0" xfId="0" applyNumberFormat="1" applyFont="1" applyFill="1" applyBorder="1"/>
    <xf numFmtId="174" fontId="12" fillId="5" borderId="0" xfId="4" applyNumberFormat="1" applyFont="1" applyFill="1" applyBorder="1" applyAlignment="1" applyProtection="1">
      <alignment horizontal="left"/>
      <protection locked="0"/>
    </xf>
    <xf numFmtId="1" fontId="26" fillId="5" borderId="0" xfId="0" applyNumberFormat="1" applyFont="1" applyFill="1" applyBorder="1" applyAlignment="1" applyProtection="1">
      <alignment horizontal="center"/>
      <protection locked="0"/>
    </xf>
    <xf numFmtId="166" fontId="30" fillId="5" borderId="0" xfId="4" applyFont="1" applyFill="1" applyBorder="1" applyAlignment="1" applyProtection="1">
      <alignment horizontal="right"/>
      <protection locked="0"/>
    </xf>
    <xf numFmtId="166" fontId="25" fillId="5" borderId="0" xfId="4" applyFont="1" applyFill="1" applyBorder="1" applyAlignment="1" applyProtection="1">
      <alignment horizontal="right"/>
      <protection locked="0"/>
    </xf>
    <xf numFmtId="166" fontId="25" fillId="5" borderId="2" xfId="4" applyFont="1" applyFill="1" applyBorder="1" applyAlignment="1" applyProtection="1">
      <alignment horizontal="right"/>
      <protection locked="0"/>
    </xf>
    <xf numFmtId="0" fontId="25" fillId="3" borderId="0" xfId="8" applyNumberFormat="1" applyFont="1" applyFill="1" applyBorder="1" applyAlignment="1" applyProtection="1">
      <alignment horizontal="centerContinuous"/>
      <protection locked="0"/>
    </xf>
    <xf numFmtId="0" fontId="25" fillId="3" borderId="0" xfId="8" applyNumberFormat="1" applyFont="1" applyFill="1" applyBorder="1" applyAlignment="1" applyProtection="1">
      <alignment horizontal="left"/>
      <protection locked="0"/>
    </xf>
    <xf numFmtId="171" fontId="25" fillId="3" borderId="0" xfId="8" applyNumberFormat="1" applyFont="1" applyFill="1" applyBorder="1" applyAlignment="1" applyProtection="1">
      <alignment horizontal="right"/>
      <protection locked="0"/>
    </xf>
    <xf numFmtId="49" fontId="27" fillId="3" borderId="0" xfId="8" applyNumberFormat="1" applyFont="1" applyFill="1" applyBorder="1" applyAlignment="1">
      <alignment horizontal="center"/>
    </xf>
    <xf numFmtId="49" fontId="25" fillId="3" borderId="0" xfId="8" applyNumberFormat="1" applyFont="1" applyFill="1" applyBorder="1"/>
    <xf numFmtId="171" fontId="25" fillId="3" borderId="0" xfId="8" applyNumberFormat="1" applyFont="1" applyFill="1" applyBorder="1" applyAlignment="1">
      <alignment horizontal="right"/>
    </xf>
    <xf numFmtId="174" fontId="3" fillId="3" borderId="39" xfId="4" applyNumberFormat="1" applyFill="1" applyBorder="1"/>
    <xf numFmtId="174" fontId="3" fillId="3" borderId="25" xfId="4" applyNumberFormat="1" applyFill="1" applyBorder="1"/>
    <xf numFmtId="174" fontId="3" fillId="3" borderId="26" xfId="4" applyNumberFormat="1" applyFill="1" applyBorder="1"/>
    <xf numFmtId="0" fontId="10" fillId="0" borderId="0" xfId="0" applyFont="1" applyAlignment="1">
      <alignment horizontal="center"/>
    </xf>
    <xf numFmtId="0" fontId="10" fillId="3" borderId="62" xfId="0" applyFont="1" applyFill="1" applyBorder="1" applyAlignment="1">
      <alignment horizontal="center"/>
    </xf>
    <xf numFmtId="0" fontId="10" fillId="3" borderId="0" xfId="0" applyFont="1" applyFill="1" applyBorder="1" applyAlignment="1">
      <alignment horizontal="center"/>
    </xf>
    <xf numFmtId="166" fontId="10" fillId="0" borderId="0" xfId="0" applyNumberFormat="1" applyFont="1" applyAlignment="1">
      <alignment horizontal="center"/>
    </xf>
    <xf numFmtId="166" fontId="3" fillId="3" borderId="0" xfId="4" applyNumberFormat="1" applyFill="1" applyBorder="1"/>
    <xf numFmtId="166" fontId="0" fillId="0" borderId="0" xfId="0" applyNumberFormat="1"/>
    <xf numFmtId="166" fontId="3" fillId="3" borderId="2" xfId="4" applyNumberFormat="1" applyFill="1" applyBorder="1"/>
    <xf numFmtId="166" fontId="3" fillId="3" borderId="0" xfId="4" applyNumberFormat="1" applyFill="1"/>
    <xf numFmtId="166" fontId="0" fillId="3" borderId="0" xfId="0" applyNumberFormat="1" applyFill="1"/>
    <xf numFmtId="166" fontId="3" fillId="0" borderId="0" xfId="4" applyNumberFormat="1"/>
    <xf numFmtId="175" fontId="25" fillId="5" borderId="0" xfId="4" applyNumberFormat="1" applyFont="1" applyFill="1" applyBorder="1" applyAlignment="1" applyProtection="1">
      <alignment horizontal="left"/>
      <protection locked="0"/>
    </xf>
    <xf numFmtId="0" fontId="25" fillId="3" borderId="0" xfId="10" applyFont="1" applyFill="1" applyBorder="1" applyAlignment="1">
      <alignment horizontal="center"/>
    </xf>
    <xf numFmtId="175" fontId="25" fillId="5" borderId="0" xfId="10" applyNumberFormat="1" applyFont="1" applyFill="1" applyBorder="1" applyAlignment="1" applyProtection="1">
      <alignment horizontal="right"/>
      <protection locked="0"/>
    </xf>
    <xf numFmtId="0" fontId="30" fillId="5" borderId="0" xfId="10" applyNumberFormat="1" applyFont="1" applyFill="1" applyBorder="1" applyAlignment="1" applyProtection="1">
      <alignment horizontal="left"/>
      <protection locked="0"/>
    </xf>
    <xf numFmtId="0" fontId="26" fillId="5" borderId="0" xfId="0" applyFont="1" applyFill="1" applyBorder="1" applyAlignment="1" applyProtection="1">
      <alignment horizontal="center"/>
      <protection locked="0"/>
    </xf>
    <xf numFmtId="166" fontId="3" fillId="5" borderId="0" xfId="4" applyFill="1" applyBorder="1" applyAlignment="1">
      <alignment horizontal="left"/>
    </xf>
    <xf numFmtId="0" fontId="7" fillId="3" borderId="0" xfId="0" applyFont="1" applyFill="1" applyBorder="1"/>
    <xf numFmtId="174" fontId="6" fillId="3" borderId="0" xfId="4" applyNumberFormat="1" applyFont="1" applyFill="1" applyBorder="1" applyAlignment="1">
      <alignment horizontal="center"/>
    </xf>
    <xf numFmtId="174" fontId="7" fillId="3" borderId="0" xfId="4" applyNumberFormat="1" applyFont="1" applyFill="1" applyBorder="1"/>
    <xf numFmtId="0" fontId="10" fillId="0" borderId="0" xfId="0" applyFont="1"/>
    <xf numFmtId="0" fontId="0" fillId="8" borderId="33" xfId="0" applyFill="1" applyBorder="1" applyAlignment="1"/>
    <xf numFmtId="14" fontId="14" fillId="3" borderId="39" xfId="0" applyNumberFormat="1" applyFont="1" applyFill="1" applyBorder="1" applyAlignment="1">
      <alignment horizontal="center"/>
    </xf>
    <xf numFmtId="14" fontId="58" fillId="8" borderId="10" xfId="0" applyNumberFormat="1" applyFont="1" applyFill="1" applyBorder="1" applyAlignment="1" applyProtection="1">
      <alignment horizontal="center"/>
      <protection locked="0"/>
    </xf>
    <xf numFmtId="169" fontId="15" fillId="8" borderId="0" xfId="0" applyNumberFormat="1" applyFont="1" applyFill="1" applyProtection="1"/>
    <xf numFmtId="1" fontId="15" fillId="8" borderId="0" xfId="0" applyNumberFormat="1" applyFont="1" applyFill="1" applyProtection="1"/>
    <xf numFmtId="1" fontId="15" fillId="8" borderId="0" xfId="0" applyNumberFormat="1" applyFont="1" applyFill="1" applyAlignment="1" applyProtection="1">
      <alignment horizontal="center"/>
    </xf>
    <xf numFmtId="14" fontId="25" fillId="8" borderId="50" xfId="0" applyNumberFormat="1" applyFont="1" applyFill="1" applyBorder="1" applyAlignment="1" applyProtection="1">
      <alignment horizontal="center"/>
      <protection locked="0"/>
    </xf>
    <xf numFmtId="4" fontId="0" fillId="8" borderId="40" xfId="0" applyNumberFormat="1" applyFill="1" applyBorder="1"/>
    <xf numFmtId="4" fontId="0" fillId="8" borderId="41" xfId="0" applyNumberFormat="1" applyFill="1" applyBorder="1"/>
    <xf numFmtId="4" fontId="0" fillId="8" borderId="75" xfId="0" applyNumberFormat="1" applyFill="1" applyBorder="1"/>
    <xf numFmtId="4" fontId="0" fillId="8" borderId="76" xfId="0" applyNumberFormat="1" applyFill="1" applyBorder="1"/>
    <xf numFmtId="4" fontId="0" fillId="8" borderId="60" xfId="0" applyNumberFormat="1" applyFill="1" applyBorder="1"/>
    <xf numFmtId="4" fontId="0" fillId="8" borderId="53" xfId="0" applyNumberFormat="1" applyFill="1" applyBorder="1"/>
    <xf numFmtId="2" fontId="0" fillId="8" borderId="77" xfId="0" applyNumberFormat="1" applyFill="1" applyBorder="1" applyProtection="1"/>
    <xf numFmtId="14" fontId="38" fillId="8" borderId="10" xfId="0" applyNumberFormat="1" applyFont="1" applyFill="1" applyBorder="1" applyAlignment="1" applyProtection="1">
      <alignment horizontal="center"/>
      <protection locked="0"/>
    </xf>
    <xf numFmtId="0" fontId="3" fillId="9" borderId="0" xfId="0" applyFont="1" applyFill="1" applyBorder="1" applyAlignment="1"/>
    <xf numFmtId="10" fontId="3" fillId="9" borderId="0" xfId="0" applyNumberFormat="1" applyFont="1" applyFill="1" applyBorder="1" applyAlignment="1"/>
    <xf numFmtId="4" fontId="25" fillId="8" borderId="75" xfId="0" applyNumberFormat="1" applyFont="1" applyFill="1" applyBorder="1" applyAlignment="1">
      <alignment horizontal="right"/>
    </xf>
    <xf numFmtId="4" fontId="25" fillId="8" borderId="77" xfId="0" applyNumberFormat="1" applyFont="1" applyFill="1" applyBorder="1" applyAlignment="1">
      <alignment horizontal="right"/>
    </xf>
    <xf numFmtId="14" fontId="10" fillId="5" borderId="10" xfId="0" applyNumberFormat="1" applyFont="1" applyFill="1" applyBorder="1" applyAlignment="1" applyProtection="1">
      <alignment horizontal="center"/>
    </xf>
    <xf numFmtId="0" fontId="25" fillId="3" borderId="6" xfId="6" applyFont="1" applyFill="1" applyBorder="1"/>
    <xf numFmtId="0" fontId="25" fillId="3" borderId="6" xfId="6" applyFont="1" applyFill="1" applyBorder="1" applyAlignment="1">
      <alignment horizontal="right"/>
    </xf>
    <xf numFmtId="0" fontId="30" fillId="3" borderId="27" xfId="6" applyFont="1" applyFill="1" applyBorder="1" applyAlignment="1" applyProtection="1">
      <alignment horizontal="left"/>
      <protection locked="0"/>
    </xf>
    <xf numFmtId="0" fontId="25" fillId="3" borderId="27" xfId="6" applyFont="1" applyFill="1" applyBorder="1"/>
    <xf numFmtId="0" fontId="25" fillId="3" borderId="29" xfId="6" applyNumberFormat="1" applyFont="1" applyFill="1" applyBorder="1" applyAlignment="1" applyProtection="1">
      <alignment horizontal="center"/>
      <protection locked="0"/>
    </xf>
    <xf numFmtId="171" fontId="25" fillId="8" borderId="8" xfId="6" applyNumberFormat="1" applyFont="1" applyFill="1" applyBorder="1" applyAlignment="1">
      <alignment horizontal="right"/>
    </xf>
    <xf numFmtId="171" fontId="25" fillId="8" borderId="3" xfId="6" applyNumberFormat="1" applyFont="1" applyFill="1" applyBorder="1" applyAlignment="1">
      <alignment horizontal="right"/>
    </xf>
    <xf numFmtId="171" fontId="25" fillId="8" borderId="8" xfId="6" applyNumberFormat="1" applyFont="1" applyFill="1" applyBorder="1" applyAlignment="1" applyProtection="1">
      <alignment horizontal="right"/>
      <protection locked="0"/>
    </xf>
    <xf numFmtId="171" fontId="25" fillId="8" borderId="42" xfId="6" applyNumberFormat="1" applyFont="1" applyFill="1" applyBorder="1" applyAlignment="1">
      <alignment horizontal="right"/>
    </xf>
    <xf numFmtId="3" fontId="30" fillId="3" borderId="0" xfId="0" applyNumberFormat="1" applyFont="1" applyFill="1" applyBorder="1" applyAlignment="1" applyProtection="1">
      <alignment horizontal="center"/>
      <protection locked="0"/>
    </xf>
    <xf numFmtId="3" fontId="25" fillId="3" borderId="0" xfId="0" applyNumberFormat="1" applyFont="1" applyFill="1" applyBorder="1" applyAlignment="1" applyProtection="1">
      <alignment horizontal="right"/>
      <protection locked="0"/>
    </xf>
    <xf numFmtId="3" fontId="26" fillId="3" borderId="0" xfId="0" applyNumberFormat="1" applyFont="1" applyFill="1" applyBorder="1" applyAlignment="1" applyProtection="1">
      <alignment horizontal="center"/>
      <protection locked="0"/>
    </xf>
    <xf numFmtId="1" fontId="25" fillId="3" borderId="0" xfId="0" applyNumberFormat="1" applyFont="1" applyFill="1" applyBorder="1" applyAlignment="1" applyProtection="1">
      <alignment horizontal="left"/>
      <protection locked="0"/>
    </xf>
    <xf numFmtId="174" fontId="12" fillId="3" borderId="0" xfId="4" applyNumberFormat="1" applyFont="1" applyFill="1" applyBorder="1" applyAlignment="1" applyProtection="1">
      <alignment horizontal="center"/>
      <protection locked="0"/>
    </xf>
    <xf numFmtId="174" fontId="25" fillId="5" borderId="0" xfId="4" applyNumberFormat="1" applyFont="1" applyFill="1" applyBorder="1" applyAlignment="1">
      <alignment horizontal="right"/>
    </xf>
    <xf numFmtId="14" fontId="30" fillId="8" borderId="0" xfId="0" applyNumberFormat="1" applyFont="1" applyFill="1" applyBorder="1" applyAlignment="1" applyProtection="1">
      <alignment horizontal="center"/>
      <protection locked="0"/>
    </xf>
    <xf numFmtId="3" fontId="26" fillId="8" borderId="0" xfId="0" applyNumberFormat="1" applyFont="1" applyFill="1" applyBorder="1" applyAlignment="1" applyProtection="1">
      <alignment horizontal="center"/>
      <protection locked="0"/>
    </xf>
    <xf numFmtId="171" fontId="25" fillId="3" borderId="0" xfId="7" applyNumberFormat="1" applyFont="1" applyFill="1" applyBorder="1" applyAlignment="1" applyProtection="1">
      <alignment horizontal="right"/>
      <protection locked="0"/>
    </xf>
    <xf numFmtId="13" fontId="25" fillId="3" borderId="0" xfId="7" applyNumberFormat="1" applyFont="1" applyFill="1" applyBorder="1" applyAlignment="1" applyProtection="1">
      <alignment horizontal="center"/>
      <protection locked="0"/>
    </xf>
    <xf numFmtId="49" fontId="40" fillId="5" borderId="0" xfId="7" applyNumberFormat="1" applyFont="1" applyFill="1" applyBorder="1" applyAlignment="1">
      <alignment horizontal="center"/>
    </xf>
    <xf numFmtId="49" fontId="40" fillId="5" borderId="0" xfId="7" applyNumberFormat="1" applyFont="1" applyFill="1" applyBorder="1"/>
    <xf numFmtId="174" fontId="25" fillId="5" borderId="0" xfId="4" applyNumberFormat="1" applyFont="1" applyFill="1" applyBorder="1"/>
    <xf numFmtId="174" fontId="25" fillId="5" borderId="0" xfId="4" applyNumberFormat="1" applyFont="1" applyFill="1" applyBorder="1" applyAlignment="1">
      <alignment horizontal="center"/>
    </xf>
    <xf numFmtId="174" fontId="12" fillId="3" borderId="0" xfId="4" applyNumberFormat="1" applyFont="1" applyFill="1" applyBorder="1" applyAlignment="1" applyProtection="1">
      <alignment horizontal="right"/>
      <protection locked="0"/>
    </xf>
    <xf numFmtId="1" fontId="26" fillId="3" borderId="0" xfId="0" applyNumberFormat="1" applyFont="1" applyFill="1" applyBorder="1" applyAlignment="1" applyProtection="1">
      <alignment horizontal="center"/>
      <protection locked="0"/>
    </xf>
    <xf numFmtId="166" fontId="30" fillId="3" borderId="0" xfId="4" applyFont="1" applyFill="1" applyBorder="1" applyAlignment="1" applyProtection="1">
      <alignment horizontal="right"/>
      <protection locked="0"/>
    </xf>
    <xf numFmtId="166" fontId="25" fillId="3" borderId="0" xfId="4" applyFont="1" applyFill="1" applyBorder="1" applyAlignment="1" applyProtection="1">
      <alignment horizontal="right"/>
      <protection locked="0"/>
    </xf>
    <xf numFmtId="166" fontId="30" fillId="3" borderId="0" xfId="4" applyFont="1" applyFill="1" applyBorder="1" applyAlignment="1" applyProtection="1">
      <alignment horizontal="center"/>
      <protection locked="0"/>
    </xf>
    <xf numFmtId="166" fontId="26" fillId="3" borderId="0" xfId="4" applyFont="1" applyFill="1" applyBorder="1" applyAlignment="1" applyProtection="1">
      <alignment horizontal="center"/>
      <protection locked="0"/>
    </xf>
    <xf numFmtId="166" fontId="30" fillId="8" borderId="0" xfId="4" applyFont="1" applyFill="1" applyBorder="1" applyAlignment="1" applyProtection="1">
      <alignment horizontal="right"/>
      <protection locked="0"/>
    </xf>
    <xf numFmtId="166" fontId="30" fillId="8" borderId="2" xfId="4" applyFont="1" applyFill="1" applyBorder="1" applyAlignment="1" applyProtection="1">
      <alignment horizontal="right"/>
      <protection locked="0"/>
    </xf>
    <xf numFmtId="166" fontId="25" fillId="8" borderId="0" xfId="4" applyFont="1" applyFill="1" applyBorder="1" applyAlignment="1" applyProtection="1">
      <alignment horizontal="right"/>
      <protection locked="0"/>
    </xf>
    <xf numFmtId="2" fontId="25" fillId="8" borderId="2" xfId="7" applyNumberFormat="1" applyFont="1" applyFill="1" applyBorder="1" applyAlignment="1" applyProtection="1">
      <alignment horizontal="right"/>
    </xf>
    <xf numFmtId="14" fontId="0" fillId="3" borderId="0" xfId="0" applyNumberFormat="1" applyFill="1" applyBorder="1" applyProtection="1"/>
    <xf numFmtId="166" fontId="3" fillId="5" borderId="0" xfId="4" applyNumberFormat="1" applyFill="1" applyBorder="1"/>
    <xf numFmtId="166" fontId="3" fillId="8" borderId="0" xfId="4" applyNumberFormat="1" applyFont="1" applyFill="1" applyBorder="1"/>
    <xf numFmtId="166" fontId="3" fillId="3" borderId="0" xfId="4" applyNumberFormat="1" applyFont="1" applyFill="1" applyBorder="1"/>
    <xf numFmtId="174" fontId="26" fillId="3" borderId="0" xfId="0" applyNumberFormat="1" applyFont="1" applyFill="1" applyBorder="1" applyAlignment="1" applyProtection="1">
      <alignment horizontal="left"/>
      <protection locked="0"/>
    </xf>
    <xf numFmtId="176" fontId="57" fillId="3" borderId="0" xfId="0" applyNumberFormat="1" applyFont="1" applyFill="1" applyBorder="1" applyAlignment="1" applyProtection="1">
      <alignment horizontal="center"/>
      <protection locked="0"/>
    </xf>
    <xf numFmtId="175" fontId="25" fillId="3" borderId="0" xfId="4" applyNumberFormat="1" applyFont="1" applyFill="1" applyBorder="1" applyAlignment="1" applyProtection="1">
      <alignment horizontal="left"/>
      <protection locked="0"/>
    </xf>
    <xf numFmtId="0" fontId="8" fillId="5" borderId="0" xfId="0" applyFont="1" applyFill="1" applyAlignment="1">
      <alignment horizontal="center"/>
    </xf>
    <xf numFmtId="171" fontId="25" fillId="8" borderId="73" xfId="8" applyNumberFormat="1" applyFont="1" applyFill="1" applyBorder="1" applyAlignment="1" applyProtection="1">
      <alignment horizontal="right"/>
      <protection locked="0"/>
    </xf>
    <xf numFmtId="171" fontId="25" fillId="8" borderId="7" xfId="8" applyNumberFormat="1" applyFont="1" applyFill="1" applyBorder="1" applyAlignment="1">
      <alignment horizontal="right"/>
    </xf>
    <xf numFmtId="171" fontId="25" fillId="8" borderId="7" xfId="8" applyNumberFormat="1" applyFont="1" applyFill="1" applyBorder="1" applyAlignment="1" applyProtection="1">
      <alignment horizontal="right"/>
      <protection locked="0"/>
    </xf>
    <xf numFmtId="4" fontId="25" fillId="3" borderId="0" xfId="0" applyNumberFormat="1" applyFont="1" applyFill="1" applyBorder="1" applyAlignment="1" applyProtection="1">
      <alignment horizontal="left"/>
      <protection locked="0"/>
    </xf>
    <xf numFmtId="0" fontId="26" fillId="3" borderId="0" xfId="0" applyFont="1" applyFill="1" applyBorder="1" applyAlignment="1" applyProtection="1">
      <alignment horizontal="center"/>
      <protection locked="0"/>
    </xf>
    <xf numFmtId="4" fontId="26" fillId="3" borderId="0" xfId="0" applyNumberFormat="1" applyFont="1" applyFill="1" applyBorder="1" applyAlignment="1" applyProtection="1">
      <alignment horizontal="center"/>
      <protection locked="0"/>
    </xf>
    <xf numFmtId="4" fontId="26" fillId="3" borderId="0" xfId="0" applyNumberFormat="1" applyFont="1" applyFill="1" applyBorder="1" applyAlignment="1" applyProtection="1">
      <alignment horizontal="left"/>
      <protection locked="0"/>
    </xf>
    <xf numFmtId="12" fontId="25" fillId="3" borderId="0" xfId="4" applyNumberFormat="1" applyFont="1" applyFill="1" applyBorder="1" applyAlignment="1" applyProtection="1">
      <alignment horizontal="center"/>
      <protection locked="0"/>
    </xf>
    <xf numFmtId="0" fontId="25" fillId="3" borderId="0" xfId="4" applyNumberFormat="1" applyFont="1" applyFill="1" applyBorder="1" applyAlignment="1" applyProtection="1">
      <alignment horizontal="center"/>
      <protection locked="0"/>
    </xf>
    <xf numFmtId="174" fontId="26" fillId="3" borderId="0" xfId="4" applyNumberFormat="1" applyFont="1" applyFill="1" applyBorder="1" applyAlignment="1" applyProtection="1">
      <alignment horizontal="left"/>
      <protection locked="0"/>
    </xf>
    <xf numFmtId="0" fontId="25" fillId="3" borderId="0" xfId="0" applyFont="1" applyFill="1" applyBorder="1" applyAlignment="1" applyProtection="1">
      <alignment horizontal="right"/>
      <protection locked="0"/>
    </xf>
    <xf numFmtId="176" fontId="25" fillId="3" borderId="0" xfId="0" applyNumberFormat="1" applyFont="1" applyFill="1" applyBorder="1" applyAlignment="1" applyProtection="1">
      <alignment horizontal="center"/>
      <protection locked="0"/>
    </xf>
    <xf numFmtId="174" fontId="30" fillId="5" borderId="0" xfId="4" applyNumberFormat="1" applyFont="1" applyFill="1" applyBorder="1" applyAlignment="1">
      <alignment horizontal="right"/>
    </xf>
    <xf numFmtId="174" fontId="26" fillId="8" borderId="0" xfId="4" applyNumberFormat="1" applyFont="1" applyFill="1" applyBorder="1" applyAlignment="1" applyProtection="1">
      <alignment horizontal="left"/>
      <protection locked="0"/>
    </xf>
    <xf numFmtId="174" fontId="25" fillId="8" borderId="0" xfId="4" applyNumberFormat="1" applyFont="1" applyFill="1" applyBorder="1" applyAlignment="1">
      <alignment horizontal="right"/>
    </xf>
    <xf numFmtId="174" fontId="26" fillId="8" borderId="0" xfId="4" applyNumberFormat="1" applyFont="1" applyFill="1" applyBorder="1" applyAlignment="1">
      <alignment horizontal="right"/>
    </xf>
    <xf numFmtId="174" fontId="26" fillId="5" borderId="0" xfId="4" applyNumberFormat="1" applyFont="1" applyFill="1" applyBorder="1" applyAlignment="1">
      <alignment horizontal="right"/>
    </xf>
    <xf numFmtId="171" fontId="25" fillId="8" borderId="8" xfId="10" applyNumberFormat="1" applyFont="1" applyFill="1" applyBorder="1" applyAlignment="1">
      <alignment horizontal="right"/>
    </xf>
    <xf numFmtId="175" fontId="25" fillId="8" borderId="0" xfId="10" applyNumberFormat="1" applyFont="1" applyFill="1" applyBorder="1" applyAlignment="1">
      <alignment horizontal="right"/>
    </xf>
    <xf numFmtId="0" fontId="30" fillId="3" borderId="7" xfId="10" applyNumberFormat="1" applyFont="1" applyFill="1" applyBorder="1" applyAlignment="1" applyProtection="1">
      <alignment horizontal="left"/>
      <protection locked="0"/>
    </xf>
    <xf numFmtId="0" fontId="25" fillId="3" borderId="0" xfId="10" applyNumberFormat="1" applyFont="1" applyFill="1" applyBorder="1" applyAlignment="1" applyProtection="1">
      <alignment horizontal="left"/>
      <protection locked="0"/>
    </xf>
    <xf numFmtId="175" fontId="25" fillId="3" borderId="0" xfId="10" applyNumberFormat="1" applyFont="1" applyFill="1" applyBorder="1" applyAlignment="1" applyProtection="1">
      <alignment horizontal="right"/>
      <protection locked="0"/>
    </xf>
    <xf numFmtId="0" fontId="30" fillId="3" borderId="0" xfId="10" applyNumberFormat="1" applyFont="1" applyFill="1" applyBorder="1" applyAlignment="1" applyProtection="1">
      <alignment horizontal="left"/>
      <protection locked="0"/>
    </xf>
    <xf numFmtId="171" fontId="25" fillId="3" borderId="0" xfId="10" applyNumberFormat="1" applyFont="1" applyFill="1" applyBorder="1" applyAlignment="1" applyProtection="1">
      <alignment horizontal="right"/>
      <protection locked="0"/>
    </xf>
    <xf numFmtId="175" fontId="12" fillId="5" borderId="0" xfId="4" applyNumberFormat="1" applyFont="1" applyFill="1" applyBorder="1" applyAlignment="1">
      <alignment horizontal="right"/>
    </xf>
    <xf numFmtId="13" fontId="25" fillId="8" borderId="0" xfId="7" applyNumberFormat="1" applyFont="1" applyFill="1" applyBorder="1" applyAlignment="1" applyProtection="1">
      <alignment horizontal="center"/>
      <protection locked="0"/>
    </xf>
    <xf numFmtId="166" fontId="10" fillId="8" borderId="0" xfId="0" applyNumberFormat="1" applyFont="1" applyFill="1" applyBorder="1" applyAlignment="1">
      <alignment horizontal="left"/>
    </xf>
    <xf numFmtId="166" fontId="0" fillId="8" borderId="0" xfId="0" applyNumberFormat="1" applyFill="1" applyBorder="1" applyAlignment="1">
      <alignment horizontal="left"/>
    </xf>
    <xf numFmtId="171" fontId="25" fillId="3" borderId="0" xfId="7" applyNumberFormat="1" applyFont="1" applyFill="1" applyBorder="1" applyAlignment="1" applyProtection="1">
      <alignment horizontal="center"/>
      <protection locked="0"/>
    </xf>
    <xf numFmtId="166" fontId="3" fillId="3" borderId="0" xfId="4" applyFill="1" applyBorder="1" applyAlignment="1">
      <alignment horizontal="left"/>
    </xf>
    <xf numFmtId="14" fontId="25" fillId="3" borderId="0" xfId="7" applyNumberFormat="1" applyFont="1" applyFill="1" applyBorder="1" applyAlignment="1" applyProtection="1">
      <alignment horizontal="right"/>
      <protection locked="0"/>
    </xf>
    <xf numFmtId="14" fontId="25" fillId="5" borderId="0" xfId="7" applyNumberFormat="1" applyFont="1" applyFill="1" applyBorder="1" applyAlignment="1" applyProtection="1">
      <alignment horizontal="right"/>
      <protection locked="0"/>
    </xf>
    <xf numFmtId="174" fontId="7" fillId="8" borderId="0" xfId="4" applyNumberFormat="1" applyFont="1" applyFill="1" applyBorder="1"/>
    <xf numFmtId="174" fontId="7" fillId="5" borderId="0" xfId="4" applyNumberFormat="1" applyFont="1" applyFill="1" applyBorder="1"/>
    <xf numFmtId="0" fontId="29" fillId="3" borderId="0" xfId="10" applyNumberFormat="1" applyFont="1" applyFill="1" applyBorder="1" applyAlignment="1" applyProtection="1">
      <alignment horizontal="left"/>
      <protection locked="0"/>
    </xf>
    <xf numFmtId="0" fontId="30" fillId="3" borderId="24" xfId="10" applyNumberFormat="1" applyFont="1" applyFill="1" applyBorder="1" applyAlignment="1" applyProtection="1">
      <alignment horizontal="center"/>
      <protection locked="0"/>
    </xf>
    <xf numFmtId="0" fontId="30" fillId="3" borderId="61" xfId="10" applyNumberFormat="1" applyFont="1" applyFill="1" applyBorder="1" applyAlignment="1" applyProtection="1">
      <alignment horizontal="left"/>
      <protection locked="0"/>
    </xf>
    <xf numFmtId="0" fontId="30" fillId="3" borderId="63" xfId="10" applyNumberFormat="1" applyFont="1" applyFill="1" applyBorder="1" applyAlignment="1" applyProtection="1">
      <alignment horizontal="left"/>
      <protection locked="0"/>
    </xf>
    <xf numFmtId="0" fontId="30" fillId="3" borderId="11" xfId="10" applyNumberFormat="1" applyFont="1" applyFill="1" applyBorder="1" applyAlignment="1" applyProtection="1">
      <alignment horizontal="left"/>
      <protection locked="0"/>
    </xf>
    <xf numFmtId="166" fontId="30" fillId="5" borderId="7" xfId="4" applyNumberFormat="1" applyFont="1" applyFill="1" applyBorder="1" applyAlignment="1">
      <alignment horizontal="right"/>
    </xf>
    <xf numFmtId="166" fontId="30" fillId="5" borderId="11" xfId="4" applyNumberFormat="1" applyFont="1" applyFill="1" applyBorder="1" applyAlignment="1">
      <alignment horizontal="right"/>
    </xf>
    <xf numFmtId="166" fontId="30" fillId="8" borderId="24" xfId="4" applyNumberFormat="1" applyFont="1" applyFill="1" applyBorder="1" applyAlignment="1">
      <alignment horizontal="right"/>
    </xf>
    <xf numFmtId="0" fontId="0" fillId="5" borderId="10" xfId="0" applyFill="1" applyBorder="1" applyAlignment="1">
      <alignment horizontal="center"/>
    </xf>
    <xf numFmtId="14" fontId="0" fillId="5" borderId="40" xfId="0" applyNumberFormat="1" applyFill="1" applyBorder="1" applyAlignment="1">
      <alignment horizontal="center"/>
    </xf>
    <xf numFmtId="14" fontId="0" fillId="5" borderId="60" xfId="0" applyNumberFormat="1" applyFill="1" applyBorder="1" applyAlignment="1">
      <alignment horizontal="center"/>
    </xf>
    <xf numFmtId="0" fontId="3" fillId="5" borderId="78" xfId="0" applyFont="1" applyFill="1" applyBorder="1" applyAlignment="1">
      <alignment horizontal="center"/>
    </xf>
    <xf numFmtId="14" fontId="0" fillId="5" borderId="42" xfId="0" applyNumberFormat="1" applyFill="1" applyBorder="1" applyAlignment="1">
      <alignment horizontal="center"/>
    </xf>
    <xf numFmtId="0" fontId="3" fillId="5" borderId="79" xfId="0" applyFont="1" applyFill="1" applyBorder="1" applyAlignment="1">
      <alignment horizontal="center"/>
    </xf>
    <xf numFmtId="0" fontId="54" fillId="0" borderId="0" xfId="0" applyFont="1"/>
    <xf numFmtId="0" fontId="40" fillId="0" borderId="0" xfId="0" applyFont="1"/>
    <xf numFmtId="174" fontId="26" fillId="8" borderId="0" xfId="0" applyNumberFormat="1" applyFont="1" applyFill="1" applyBorder="1" applyAlignment="1" applyProtection="1">
      <alignment horizontal="left"/>
      <protection locked="0"/>
    </xf>
    <xf numFmtId="176" fontId="57" fillId="8" borderId="0" xfId="0" applyNumberFormat="1" applyFont="1" applyFill="1" applyBorder="1" applyAlignment="1" applyProtection="1">
      <alignment horizontal="center"/>
      <protection locked="0"/>
    </xf>
    <xf numFmtId="0" fontId="0" fillId="0" borderId="0" xfId="0" applyBorder="1" applyAlignment="1"/>
    <xf numFmtId="166" fontId="3" fillId="3" borderId="0" xfId="4" applyNumberFormat="1" applyFont="1" applyFill="1" applyBorder="1" applyAlignment="1">
      <alignment horizontal="right"/>
    </xf>
    <xf numFmtId="1" fontId="54" fillId="0" borderId="0" xfId="11" applyNumberFormat="1" applyProtection="1">
      <protection locked="0"/>
    </xf>
    <xf numFmtId="169" fontId="5" fillId="3" borderId="0" xfId="11" applyNumberFormat="1" applyFont="1" applyFill="1" applyBorder="1" applyAlignment="1" applyProtection="1">
      <alignment horizontal="center"/>
      <protection locked="0"/>
    </xf>
    <xf numFmtId="169" fontId="6" fillId="3" borderId="61" xfId="11" applyNumberFormat="1" applyFont="1" applyFill="1" applyBorder="1" applyProtection="1"/>
    <xf numFmtId="169" fontId="54" fillId="3" borderId="62" xfId="11" applyNumberFormat="1" applyFill="1" applyBorder="1" applyProtection="1"/>
    <xf numFmtId="169" fontId="13" fillId="3" borderId="62" xfId="11" applyNumberFormat="1" applyFont="1" applyFill="1" applyBorder="1" applyAlignment="1" applyProtection="1">
      <alignment horizontal="right"/>
    </xf>
    <xf numFmtId="169" fontId="13" fillId="3" borderId="7" xfId="11" applyNumberFormat="1" applyFont="1" applyFill="1" applyBorder="1" applyProtection="1"/>
    <xf numFmtId="1" fontId="21" fillId="3" borderId="7" xfId="11" applyNumberFormat="1" applyFont="1" applyFill="1" applyBorder="1" applyProtection="1"/>
    <xf numFmtId="169" fontId="13" fillId="3" borderId="8" xfId="11" applyNumberFormat="1" applyFont="1" applyFill="1" applyBorder="1" applyProtection="1"/>
    <xf numFmtId="169" fontId="54" fillId="3" borderId="2" xfId="11" applyNumberFormat="1" applyFill="1" applyBorder="1" applyProtection="1"/>
    <xf numFmtId="1" fontId="54" fillId="3" borderId="2" xfId="11" applyNumberFormat="1" applyFill="1" applyBorder="1" applyProtection="1"/>
    <xf numFmtId="169" fontId="1" fillId="3" borderId="2" xfId="11" applyNumberFormat="1" applyFont="1" applyFill="1" applyBorder="1" applyProtection="1"/>
    <xf numFmtId="169" fontId="6" fillId="3" borderId="0" xfId="11" applyNumberFormat="1" applyFont="1" applyFill="1" applyBorder="1" applyProtection="1"/>
    <xf numFmtId="169" fontId="54" fillId="3" borderId="0" xfId="11" applyNumberFormat="1" applyFill="1" applyBorder="1" applyProtection="1"/>
    <xf numFmtId="1" fontId="54" fillId="3" borderId="0" xfId="11" applyNumberFormat="1" applyFill="1" applyBorder="1" applyProtection="1"/>
    <xf numFmtId="169" fontId="54" fillId="3" borderId="24" xfId="11" applyNumberFormat="1" applyFill="1" applyBorder="1" applyAlignment="1" applyProtection="1">
      <alignment horizontal="center"/>
    </xf>
    <xf numFmtId="169" fontId="9" fillId="3" borderId="7" xfId="11" applyNumberFormat="1" applyFont="1" applyFill="1" applyBorder="1" applyAlignment="1" applyProtection="1">
      <alignment vertical="center"/>
    </xf>
    <xf numFmtId="0" fontId="54" fillId="3" borderId="11" xfId="11" applyFill="1" applyBorder="1" applyAlignment="1"/>
    <xf numFmtId="169" fontId="54" fillId="3" borderId="40" xfId="11" applyNumberFormat="1" applyFill="1" applyBorder="1" applyProtection="1"/>
    <xf numFmtId="169" fontId="54" fillId="3" borderId="60" xfId="11" applyNumberFormat="1" applyFill="1" applyBorder="1" applyProtection="1"/>
    <xf numFmtId="1" fontId="54" fillId="3" borderId="60" xfId="11" applyNumberFormat="1" applyFill="1" applyBorder="1" applyProtection="1"/>
    <xf numFmtId="0" fontId="54" fillId="0" borderId="0" xfId="11"/>
    <xf numFmtId="0" fontId="30" fillId="0" borderId="24" xfId="11" applyFont="1" applyBorder="1" applyAlignment="1">
      <alignment horizontal="center" wrapText="1"/>
    </xf>
    <xf numFmtId="0" fontId="30" fillId="0" borderId="0" xfId="11" applyFont="1" applyAlignment="1">
      <alignment horizontal="center" wrapText="1"/>
    </xf>
    <xf numFmtId="1" fontId="40" fillId="8" borderId="62" xfId="11" applyNumberFormat="1" applyFont="1" applyFill="1" applyBorder="1" applyAlignment="1" applyProtection="1">
      <alignment horizontal="center"/>
    </xf>
    <xf numFmtId="169" fontId="40" fillId="3" borderId="0" xfId="11" applyNumberFormat="1" applyFont="1" applyFill="1" applyBorder="1" applyAlignment="1" applyProtection="1">
      <protection locked="0"/>
    </xf>
    <xf numFmtId="0" fontId="0" fillId="0" borderId="0" xfId="0" applyFill="1" applyBorder="1" applyAlignment="1"/>
    <xf numFmtId="1" fontId="0" fillId="0" borderId="0" xfId="0" applyNumberFormat="1" applyFill="1" applyBorder="1"/>
    <xf numFmtId="0" fontId="0" fillId="0" borderId="0" xfId="0" applyFill="1" applyBorder="1" applyAlignment="1">
      <alignment horizontal="center"/>
    </xf>
    <xf numFmtId="14" fontId="0" fillId="0" borderId="0" xfId="0" applyNumberFormat="1" applyFill="1" applyBorder="1" applyProtection="1"/>
    <xf numFmtId="169" fontId="10" fillId="0" borderId="0" xfId="0" applyNumberFormat="1" applyFont="1" applyFill="1" applyBorder="1" applyProtection="1"/>
    <xf numFmtId="0" fontId="0" fillId="0" borderId="0" xfId="0" applyFill="1" applyBorder="1" applyAlignment="1">
      <alignment horizontal="right"/>
    </xf>
    <xf numFmtId="169" fontId="9" fillId="7" borderId="7" xfId="11" applyNumberFormat="1" applyFont="1" applyFill="1" applyBorder="1" applyAlignment="1" applyProtection="1">
      <alignment vertical="center"/>
    </xf>
    <xf numFmtId="169" fontId="54" fillId="5" borderId="24" xfId="11" applyNumberFormat="1" applyFill="1" applyBorder="1" applyAlignment="1" applyProtection="1">
      <alignment horizontal="center"/>
    </xf>
    <xf numFmtId="0" fontId="54" fillId="3" borderId="0" xfId="11" applyFill="1" applyBorder="1" applyAlignment="1">
      <alignment horizontal="center"/>
    </xf>
    <xf numFmtId="0" fontId="54" fillId="0" borderId="10" xfId="11" applyBorder="1" applyAlignment="1"/>
    <xf numFmtId="0" fontId="35" fillId="3" borderId="0" xfId="0" applyFont="1" applyFill="1" applyBorder="1" applyAlignment="1" applyProtection="1">
      <alignment horizontal="center" vertical="center"/>
      <protection locked="0"/>
    </xf>
    <xf numFmtId="0" fontId="36" fillId="3" borderId="0" xfId="0" applyFont="1" applyFill="1" applyBorder="1" applyAlignment="1" applyProtection="1">
      <alignment horizontal="center" vertical="center"/>
      <protection locked="0"/>
    </xf>
    <xf numFmtId="169" fontId="37" fillId="3" borderId="0" xfId="0" applyNumberFormat="1" applyFont="1" applyFill="1" applyBorder="1" applyAlignment="1" applyProtection="1">
      <alignment horizontal="center" vertical="center"/>
      <protection locked="0"/>
    </xf>
    <xf numFmtId="0" fontId="30" fillId="3" borderId="0" xfId="0" applyFont="1" applyFill="1" applyBorder="1" applyAlignment="1" applyProtection="1">
      <alignment horizontal="center"/>
      <protection locked="0"/>
    </xf>
    <xf numFmtId="0" fontId="37" fillId="3" borderId="0" xfId="0" applyFont="1" applyFill="1" applyBorder="1" applyProtection="1">
      <protection locked="0"/>
    </xf>
    <xf numFmtId="14" fontId="58" fillId="3" borderId="0" xfId="0" applyNumberFormat="1" applyFont="1" applyFill="1" applyBorder="1" applyAlignment="1" applyProtection="1">
      <alignment horizontal="center"/>
      <protection locked="0"/>
    </xf>
    <xf numFmtId="0" fontId="54" fillId="3" borderId="2" xfId="11" applyFill="1" applyBorder="1"/>
    <xf numFmtId="0" fontId="30" fillId="3" borderId="24" xfId="11" applyFont="1" applyFill="1" applyBorder="1" applyAlignment="1">
      <alignment horizontal="center" wrapText="1"/>
    </xf>
    <xf numFmtId="0" fontId="54" fillId="3" borderId="72" xfId="11" applyFill="1" applyBorder="1" applyAlignment="1">
      <alignment horizontal="left" indent="1"/>
    </xf>
    <xf numFmtId="0" fontId="54" fillId="3" borderId="72" xfId="11" applyFill="1" applyBorder="1"/>
    <xf numFmtId="0" fontId="28" fillId="3" borderId="72" xfId="11" applyFont="1" applyFill="1" applyBorder="1"/>
    <xf numFmtId="0" fontId="54" fillId="5" borderId="24" xfId="11" applyFill="1" applyBorder="1" applyAlignment="1">
      <alignment vertical="center"/>
    </xf>
    <xf numFmtId="0" fontId="28" fillId="5" borderId="24" xfId="11" applyFont="1" applyFill="1" applyBorder="1" applyAlignment="1">
      <alignment horizontal="center" vertical="center" wrapText="1"/>
    </xf>
    <xf numFmtId="0" fontId="29" fillId="5" borderId="24" xfId="11" applyFont="1" applyFill="1" applyBorder="1" applyAlignment="1">
      <alignment horizontal="center" vertical="center" wrapText="1"/>
    </xf>
    <xf numFmtId="0" fontId="63" fillId="5" borderId="24" xfId="3"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protection locked="0"/>
    </xf>
    <xf numFmtId="0" fontId="0" fillId="0" borderId="0" xfId="0" applyFill="1" applyBorder="1" applyAlignment="1">
      <alignment horizontal="center" vertical="center"/>
    </xf>
    <xf numFmtId="169" fontId="41" fillId="0" borderId="0" xfId="0" applyNumberFormat="1" applyFont="1" applyFill="1" applyBorder="1" applyAlignment="1" applyProtection="1">
      <alignment horizontal="center" vertical="center"/>
      <protection locked="0"/>
    </xf>
    <xf numFmtId="0" fontId="37" fillId="0" borderId="0" xfId="0" applyFont="1" applyFill="1" applyBorder="1" applyAlignment="1" applyProtection="1">
      <alignment horizontal="center" vertical="center"/>
      <protection locked="0"/>
    </xf>
    <xf numFmtId="0" fontId="30" fillId="0" borderId="0" xfId="11" applyFont="1" applyFill="1" applyAlignment="1">
      <alignment horizontal="center" wrapText="1"/>
    </xf>
    <xf numFmtId="1" fontId="54" fillId="0" borderId="0" xfId="11" applyNumberFormat="1" applyFill="1" applyBorder="1" applyProtection="1">
      <protection locked="0"/>
    </xf>
    <xf numFmtId="1" fontId="0" fillId="0" borderId="0" xfId="0" applyNumberFormat="1" applyFill="1" applyBorder="1" applyProtection="1"/>
    <xf numFmtId="1" fontId="0" fillId="0" borderId="0" xfId="0" applyNumberFormat="1" applyFill="1" applyBorder="1" applyProtection="1">
      <protection locked="0"/>
    </xf>
    <xf numFmtId="1" fontId="0" fillId="3" borderId="39" xfId="0" applyNumberFormat="1" applyFill="1" applyBorder="1" applyProtection="1"/>
    <xf numFmtId="1" fontId="0" fillId="3" borderId="33" xfId="0" applyNumberFormat="1" applyFill="1" applyBorder="1" applyProtection="1"/>
    <xf numFmtId="1" fontId="0" fillId="3" borderId="33" xfId="0" applyNumberFormat="1" applyFill="1" applyBorder="1" applyAlignment="1" applyProtection="1">
      <alignment horizontal="right"/>
    </xf>
    <xf numFmtId="1" fontId="0" fillId="3" borderId="80" xfId="0" applyNumberFormat="1" applyFill="1" applyBorder="1" applyProtection="1"/>
    <xf numFmtId="1" fontId="0" fillId="3" borderId="81" xfId="0" applyNumberFormat="1" applyFill="1" applyBorder="1" applyProtection="1"/>
    <xf numFmtId="1" fontId="10" fillId="3" borderId="82" xfId="0" applyNumberFormat="1" applyFont="1" applyFill="1" applyBorder="1" applyProtection="1"/>
    <xf numFmtId="1" fontId="0" fillId="3" borderId="69" xfId="0" applyNumberFormat="1" applyFill="1" applyBorder="1" applyProtection="1"/>
    <xf numFmtId="1" fontId="0" fillId="3" borderId="25" xfId="0" applyNumberFormat="1" applyFill="1" applyBorder="1" applyProtection="1"/>
    <xf numFmtId="169" fontId="14" fillId="3" borderId="0" xfId="0" applyNumberFormat="1" applyFont="1" applyFill="1" applyBorder="1" applyProtection="1"/>
    <xf numFmtId="169" fontId="15" fillId="8" borderId="0" xfId="0" applyNumberFormat="1" applyFont="1" applyFill="1" applyBorder="1" applyProtection="1"/>
    <xf numFmtId="1" fontId="0" fillId="3" borderId="0" xfId="0" applyNumberFormat="1" applyFill="1" applyBorder="1" applyAlignment="1" applyProtection="1">
      <alignment horizontal="center"/>
    </xf>
    <xf numFmtId="1" fontId="0" fillId="3" borderId="0" xfId="0" applyNumberFormat="1" applyFill="1" applyBorder="1" applyAlignment="1" applyProtection="1">
      <alignment horizontal="right"/>
    </xf>
    <xf numFmtId="1" fontId="0" fillId="3" borderId="27" xfId="0" applyNumberFormat="1" applyFill="1" applyBorder="1" applyProtection="1"/>
    <xf numFmtId="1" fontId="14" fillId="3" borderId="25" xfId="0" applyNumberFormat="1" applyFont="1" applyFill="1" applyBorder="1" applyProtection="1"/>
    <xf numFmtId="169" fontId="0" fillId="5" borderId="0" xfId="0" applyNumberFormat="1" applyFill="1" applyBorder="1" applyProtection="1">
      <protection locked="0"/>
    </xf>
    <xf numFmtId="169" fontId="16" fillId="3" borderId="0" xfId="0" applyNumberFormat="1" applyFont="1" applyFill="1" applyBorder="1" applyProtection="1"/>
    <xf numFmtId="1" fontId="0" fillId="3" borderId="83" xfId="0" applyNumberFormat="1" applyFill="1" applyBorder="1" applyProtection="1"/>
    <xf numFmtId="1" fontId="0" fillId="3" borderId="22" xfId="0" applyNumberFormat="1" applyFill="1" applyBorder="1" applyProtection="1"/>
    <xf numFmtId="1" fontId="0" fillId="3" borderId="84" xfId="0" applyNumberFormat="1" applyFill="1" applyBorder="1" applyProtection="1"/>
    <xf numFmtId="1" fontId="0" fillId="5" borderId="27" xfId="0" applyNumberFormat="1" applyFill="1" applyBorder="1" applyProtection="1"/>
    <xf numFmtId="1" fontId="0" fillId="3" borderId="27" xfId="0" applyNumberFormat="1" applyFill="1" applyBorder="1" applyProtection="1">
      <protection locked="0"/>
    </xf>
    <xf numFmtId="1" fontId="0" fillId="5" borderId="26" xfId="0" applyNumberFormat="1" applyFill="1" applyBorder="1" applyProtection="1"/>
    <xf numFmtId="1" fontId="0" fillId="5" borderId="29" xfId="0" applyNumberFormat="1" applyFill="1" applyBorder="1" applyProtection="1"/>
    <xf numFmtId="169" fontId="14" fillId="3" borderId="25" xfId="0" applyNumberFormat="1" applyFont="1" applyFill="1" applyBorder="1" applyProtection="1"/>
    <xf numFmtId="1" fontId="49" fillId="3" borderId="25" xfId="0" applyNumberFormat="1" applyFont="1" applyFill="1" applyBorder="1" applyProtection="1"/>
    <xf numFmtId="169" fontId="0" fillId="3" borderId="55" xfId="0" applyNumberFormat="1" applyFill="1" applyBorder="1" applyProtection="1"/>
    <xf numFmtId="14" fontId="0" fillId="5" borderId="25" xfId="0" applyNumberFormat="1" applyFill="1" applyBorder="1" applyProtection="1">
      <protection locked="0"/>
    </xf>
    <xf numFmtId="14" fontId="0" fillId="3" borderId="25" xfId="0" applyNumberFormat="1" applyFill="1" applyBorder="1" applyProtection="1">
      <protection locked="0"/>
    </xf>
    <xf numFmtId="14" fontId="0" fillId="3" borderId="26" xfId="0" applyNumberFormat="1" applyFill="1" applyBorder="1" applyProtection="1">
      <protection locked="0"/>
    </xf>
    <xf numFmtId="1" fontId="0" fillId="3" borderId="39" xfId="0" applyNumberFormat="1" applyFill="1" applyBorder="1" applyProtection="1">
      <protection locked="0"/>
    </xf>
    <xf numFmtId="1" fontId="0" fillId="3" borderId="33" xfId="0" applyNumberFormat="1" applyFill="1" applyBorder="1" applyAlignment="1" applyProtection="1">
      <alignment horizontal="right"/>
      <protection locked="0"/>
    </xf>
    <xf numFmtId="1" fontId="0" fillId="3" borderId="33" xfId="0" applyNumberFormat="1" applyFill="1" applyBorder="1" applyProtection="1">
      <protection locked="0"/>
    </xf>
    <xf numFmtId="1" fontId="15" fillId="8" borderId="0" xfId="0" applyNumberFormat="1" applyFont="1" applyFill="1" applyBorder="1" applyProtection="1"/>
    <xf numFmtId="1" fontId="15" fillId="8" borderId="0" xfId="0" applyNumberFormat="1" applyFont="1" applyFill="1" applyBorder="1" applyAlignment="1" applyProtection="1">
      <alignment horizontal="center"/>
    </xf>
    <xf numFmtId="1" fontId="15" fillId="3" borderId="0" xfId="0" applyNumberFormat="1" applyFont="1" applyFill="1" applyBorder="1" applyAlignment="1" applyProtection="1">
      <alignment horizontal="center"/>
    </xf>
    <xf numFmtId="1" fontId="14" fillId="3" borderId="25" xfId="0" applyNumberFormat="1" applyFont="1" applyFill="1" applyBorder="1" applyProtection="1">
      <protection locked="0"/>
    </xf>
    <xf numFmtId="169" fontId="8" fillId="3" borderId="0" xfId="0" applyNumberFormat="1" applyFont="1" applyFill="1" applyBorder="1" applyProtection="1">
      <protection locked="0"/>
    </xf>
    <xf numFmtId="1" fontId="0" fillId="3" borderId="0" xfId="0" applyNumberFormat="1" applyFill="1" applyBorder="1" applyAlignment="1" applyProtection="1">
      <alignment horizontal="right"/>
      <protection locked="0"/>
    </xf>
    <xf numFmtId="1" fontId="0" fillId="3" borderId="0" xfId="0" applyNumberFormat="1" applyFill="1" applyBorder="1" applyAlignment="1" applyProtection="1">
      <alignment horizontal="center"/>
      <protection locked="0"/>
    </xf>
    <xf numFmtId="1" fontId="0" fillId="3" borderId="27" xfId="0" applyNumberFormat="1" applyFill="1" applyBorder="1" applyAlignment="1" applyProtection="1">
      <alignment horizontal="center"/>
      <protection locked="0"/>
    </xf>
    <xf numFmtId="1" fontId="0" fillId="5" borderId="29" xfId="0" applyNumberFormat="1" applyFill="1" applyBorder="1" applyAlignment="1" applyProtection="1">
      <alignment horizontal="center"/>
      <protection locked="0"/>
    </xf>
    <xf numFmtId="1" fontId="0" fillId="3" borderId="26" xfId="0" applyNumberFormat="1" applyFill="1" applyBorder="1" applyProtection="1">
      <protection locked="0"/>
    </xf>
    <xf numFmtId="169" fontId="9" fillId="3" borderId="6" xfId="0" applyNumberFormat="1" applyFont="1" applyFill="1" applyBorder="1" applyProtection="1"/>
    <xf numFmtId="169" fontId="9" fillId="3" borderId="6" xfId="0" applyNumberFormat="1" applyFont="1" applyFill="1" applyBorder="1" applyProtection="1">
      <protection locked="0"/>
    </xf>
    <xf numFmtId="169" fontId="0" fillId="3" borderId="29" xfId="0" applyNumberFormat="1" applyFill="1" applyBorder="1" applyProtection="1">
      <protection locked="0"/>
    </xf>
    <xf numFmtId="169" fontId="0" fillId="3" borderId="57" xfId="0" applyNumberFormat="1" applyFill="1" applyBorder="1" applyProtection="1"/>
    <xf numFmtId="169" fontId="10" fillId="3" borderId="0" xfId="0" applyNumberFormat="1" applyFont="1" applyFill="1" applyBorder="1" applyProtection="1"/>
    <xf numFmtId="169" fontId="0" fillId="3" borderId="27" xfId="0" applyNumberFormat="1" applyFill="1" applyBorder="1" applyProtection="1">
      <protection locked="0"/>
    </xf>
    <xf numFmtId="169" fontId="32" fillId="3" borderId="0" xfId="0" applyNumberFormat="1" applyFont="1" applyFill="1" applyBorder="1" applyProtection="1"/>
    <xf numFmtId="1" fontId="0" fillId="5" borderId="39" xfId="0" applyNumberFormat="1" applyFill="1" applyBorder="1" applyProtection="1">
      <protection locked="0"/>
    </xf>
    <xf numFmtId="169" fontId="10" fillId="3" borderId="33" xfId="0" applyNumberFormat="1" applyFont="1" applyFill="1" applyBorder="1" applyProtection="1"/>
    <xf numFmtId="169" fontId="0" fillId="3" borderId="33" xfId="0" applyNumberFormat="1" applyFill="1" applyBorder="1" applyProtection="1">
      <protection locked="0"/>
    </xf>
    <xf numFmtId="1" fontId="0" fillId="3" borderId="33" xfId="0" applyNumberFormat="1" applyFill="1" applyBorder="1" applyAlignment="1" applyProtection="1">
      <alignment horizontal="center"/>
      <protection locked="0"/>
    </xf>
    <xf numFmtId="169" fontId="0" fillId="3" borderId="69" xfId="0" applyNumberFormat="1" applyFill="1" applyBorder="1" applyProtection="1">
      <protection locked="0"/>
    </xf>
    <xf numFmtId="169" fontId="0" fillId="3" borderId="27" xfId="0" applyNumberFormat="1" applyFill="1" applyBorder="1" applyProtection="1"/>
    <xf numFmtId="169" fontId="10" fillId="3" borderId="0" xfId="0" applyNumberFormat="1" applyFont="1" applyFill="1" applyBorder="1" applyProtection="1">
      <protection locked="0"/>
    </xf>
    <xf numFmtId="0" fontId="6" fillId="3" borderId="25" xfId="0" applyFont="1" applyFill="1" applyBorder="1"/>
    <xf numFmtId="0" fontId="6" fillId="3" borderId="27" xfId="0" applyFont="1" applyFill="1" applyBorder="1" applyAlignment="1">
      <alignment horizontal="center"/>
    </xf>
    <xf numFmtId="2" fontId="6" fillId="8" borderId="27" xfId="0" applyNumberFormat="1" applyFont="1" applyFill="1" applyBorder="1" applyAlignment="1">
      <alignment horizontal="center"/>
    </xf>
    <xf numFmtId="0" fontId="13" fillId="3" borderId="25" xfId="0" applyFont="1" applyFill="1" applyBorder="1"/>
    <xf numFmtId="2" fontId="6" fillId="5" borderId="27" xfId="0" applyNumberFormat="1" applyFont="1" applyFill="1" applyBorder="1" applyAlignment="1">
      <alignment horizontal="center"/>
    </xf>
    <xf numFmtId="0" fontId="6" fillId="3" borderId="26" xfId="0" applyFont="1" applyFill="1" applyBorder="1"/>
    <xf numFmtId="0" fontId="7" fillId="3" borderId="6" xfId="0" applyFont="1" applyFill="1" applyBorder="1"/>
    <xf numFmtId="174" fontId="7" fillId="3" borderId="6" xfId="4" applyNumberFormat="1" applyFont="1" applyFill="1" applyBorder="1"/>
    <xf numFmtId="0" fontId="6" fillId="3" borderId="29" xfId="0" applyFont="1" applyFill="1" applyBorder="1" applyAlignment="1">
      <alignment horizontal="center"/>
    </xf>
    <xf numFmtId="1" fontId="41" fillId="8" borderId="65" xfId="0" applyNumberFormat="1" applyFont="1" applyFill="1" applyBorder="1" applyAlignment="1" applyProtection="1">
      <alignment horizontal="centerContinuous" vertical="center"/>
      <protection locked="0"/>
    </xf>
    <xf numFmtId="14" fontId="37" fillId="5" borderId="65" xfId="0" applyNumberFormat="1" applyFont="1" applyFill="1" applyBorder="1" applyAlignment="1" applyProtection="1">
      <alignment horizontal="center" vertical="center"/>
      <protection locked="0"/>
    </xf>
    <xf numFmtId="169" fontId="0" fillId="10" borderId="25" xfId="0" applyNumberFormat="1" applyFill="1" applyBorder="1" applyAlignment="1" applyProtection="1">
      <protection locked="0"/>
    </xf>
    <xf numFmtId="0" fontId="0" fillId="11" borderId="27" xfId="0" applyFill="1" applyBorder="1" applyAlignment="1" applyProtection="1">
      <protection locked="0"/>
    </xf>
    <xf numFmtId="10" fontId="0" fillId="11" borderId="27" xfId="0" applyNumberFormat="1" applyFill="1" applyBorder="1" applyAlignment="1" applyProtection="1">
      <protection locked="0"/>
    </xf>
    <xf numFmtId="0" fontId="0" fillId="10" borderId="25" xfId="0" applyFill="1" applyBorder="1" applyAlignment="1" applyProtection="1">
      <protection locked="0"/>
    </xf>
    <xf numFmtId="0" fontId="0" fillId="10" borderId="26" xfId="0" applyFill="1" applyBorder="1" applyAlignment="1" applyProtection="1">
      <protection locked="0"/>
    </xf>
    <xf numFmtId="0" fontId="0" fillId="11" borderId="29" xfId="0" applyFill="1" applyBorder="1" applyAlignment="1" applyProtection="1">
      <protection locked="0"/>
    </xf>
    <xf numFmtId="169" fontId="0" fillId="3" borderId="39" xfId="0" applyNumberFormat="1" applyFill="1" applyBorder="1" applyProtection="1"/>
    <xf numFmtId="0" fontId="0" fillId="3" borderId="33" xfId="0" applyFill="1" applyBorder="1" applyAlignment="1" applyProtection="1">
      <alignment horizontal="right"/>
    </xf>
    <xf numFmtId="0" fontId="0" fillId="3" borderId="57" xfId="0" applyFill="1" applyBorder="1" applyProtection="1"/>
    <xf numFmtId="0" fontId="0" fillId="3" borderId="33" xfId="0" applyFill="1" applyBorder="1" applyProtection="1">
      <protection locked="0"/>
    </xf>
    <xf numFmtId="0" fontId="0" fillId="3" borderId="69" xfId="0" applyFill="1" applyBorder="1" applyProtection="1"/>
    <xf numFmtId="0" fontId="0" fillId="3" borderId="25" xfId="0" applyFill="1" applyBorder="1" applyProtection="1">
      <protection locked="0"/>
    </xf>
    <xf numFmtId="0" fontId="1" fillId="3" borderId="0" xfId="0" applyFont="1" applyFill="1" applyBorder="1" applyAlignment="1" applyProtection="1">
      <alignment horizontal="center"/>
    </xf>
    <xf numFmtId="169" fontId="0" fillId="3" borderId="25" xfId="0" applyNumberFormat="1" applyFill="1" applyBorder="1" applyProtection="1"/>
    <xf numFmtId="169" fontId="0" fillId="5" borderId="0" xfId="0" applyNumberFormat="1" applyFill="1" applyBorder="1" applyAlignment="1" applyProtection="1">
      <alignment horizontal="center"/>
      <protection locked="0"/>
    </xf>
    <xf numFmtId="169" fontId="0" fillId="3" borderId="25" xfId="0" applyNumberFormat="1" applyFill="1" applyBorder="1" applyProtection="1">
      <protection locked="0"/>
    </xf>
    <xf numFmtId="169" fontId="1" fillId="3" borderId="25" xfId="0" applyNumberFormat="1" applyFont="1" applyFill="1" applyBorder="1" applyProtection="1"/>
    <xf numFmtId="0" fontId="0" fillId="3" borderId="26" xfId="0" applyFill="1" applyBorder="1" applyProtection="1"/>
    <xf numFmtId="169" fontId="1" fillId="3" borderId="0" xfId="0" applyNumberFormat="1" applyFont="1" applyFill="1" applyBorder="1" applyProtection="1">
      <protection locked="0"/>
    </xf>
    <xf numFmtId="169" fontId="0" fillId="3" borderId="0" xfId="0" applyNumberFormat="1" applyFill="1" applyBorder="1" applyAlignment="1" applyProtection="1">
      <alignment horizontal="right"/>
    </xf>
    <xf numFmtId="0" fontId="0" fillId="3" borderId="25" xfId="0" applyFill="1" applyBorder="1" applyProtection="1"/>
    <xf numFmtId="0" fontId="0" fillId="5" borderId="0" xfId="0" applyFill="1" applyBorder="1" applyProtection="1"/>
    <xf numFmtId="169" fontId="0" fillId="5" borderId="0" xfId="0" applyNumberFormat="1" applyFill="1" applyBorder="1" applyProtection="1"/>
    <xf numFmtId="0" fontId="0" fillId="3" borderId="0" xfId="0" applyFill="1" applyBorder="1" applyAlignment="1" applyProtection="1">
      <alignment horizontal="center"/>
      <protection locked="0"/>
    </xf>
    <xf numFmtId="169" fontId="2" fillId="3" borderId="25" xfId="0" applyNumberFormat="1" applyFont="1" applyFill="1" applyBorder="1" applyProtection="1"/>
    <xf numFmtId="169" fontId="0" fillId="5" borderId="0" xfId="0" applyNumberFormat="1" applyFill="1" applyBorder="1" applyAlignment="1" applyProtection="1">
      <alignment horizontal="right"/>
    </xf>
    <xf numFmtId="0" fontId="0" fillId="5" borderId="0" xfId="0" applyFill="1" applyBorder="1" applyProtection="1">
      <protection locked="0"/>
    </xf>
    <xf numFmtId="169" fontId="0" fillId="5" borderId="0" xfId="0" applyNumberFormat="1" applyFill="1" applyBorder="1" applyAlignment="1" applyProtection="1">
      <alignment horizontal="right"/>
      <protection locked="0"/>
    </xf>
    <xf numFmtId="0" fontId="0" fillId="3" borderId="25" xfId="0" applyFill="1" applyBorder="1" applyAlignment="1">
      <alignment horizontal="right"/>
    </xf>
    <xf numFmtId="14" fontId="0" fillId="3" borderId="54" xfId="0" applyNumberFormat="1" applyFill="1" applyBorder="1"/>
    <xf numFmtId="14" fontId="0" fillId="3" borderId="64" xfId="0" applyNumberFormat="1" applyFill="1" applyBorder="1"/>
    <xf numFmtId="14" fontId="0" fillId="5" borderId="85" xfId="0" applyNumberFormat="1" applyFill="1" applyBorder="1"/>
    <xf numFmtId="14" fontId="0" fillId="3" borderId="6" xfId="0" applyNumberFormat="1" applyFill="1" applyBorder="1"/>
    <xf numFmtId="14" fontId="0" fillId="3" borderId="29" xfId="0" applyNumberFormat="1" applyFill="1" applyBorder="1"/>
    <xf numFmtId="0" fontId="25" fillId="3" borderId="27" xfId="0" applyFont="1" applyFill="1" applyBorder="1"/>
    <xf numFmtId="0" fontId="0" fillId="3" borderId="36" xfId="0" applyFill="1" applyBorder="1"/>
    <xf numFmtId="2" fontId="0" fillId="8" borderId="78" xfId="0" applyNumberFormat="1" applyFill="1" applyBorder="1" applyProtection="1"/>
    <xf numFmtId="0" fontId="0" fillId="3" borderId="25" xfId="0" applyFill="1" applyBorder="1" applyAlignment="1" applyProtection="1">
      <alignment horizontal="center"/>
      <protection locked="0"/>
    </xf>
    <xf numFmtId="169" fontId="0" fillId="3" borderId="25" xfId="0" applyNumberFormat="1" applyFill="1" applyBorder="1" applyAlignment="1" applyProtection="1">
      <alignment horizontal="center"/>
    </xf>
    <xf numFmtId="14" fontId="0" fillId="5" borderId="0" xfId="0" applyNumberFormat="1" applyFill="1" applyBorder="1"/>
    <xf numFmtId="1" fontId="0" fillId="8" borderId="0" xfId="0" applyNumberFormat="1" applyFill="1" applyBorder="1" applyProtection="1">
      <protection locked="0"/>
    </xf>
    <xf numFmtId="2" fontId="0" fillId="5" borderId="0" xfId="0" applyNumberFormat="1" applyFill="1" applyBorder="1" applyProtection="1">
      <protection locked="0"/>
    </xf>
    <xf numFmtId="2" fontId="0" fillId="8" borderId="0" xfId="0" applyNumberFormat="1" applyFill="1" applyBorder="1" applyProtection="1"/>
    <xf numFmtId="169" fontId="0" fillId="8" borderId="0" xfId="0" applyNumberFormat="1" applyFill="1" applyBorder="1" applyProtection="1"/>
    <xf numFmtId="169" fontId="0" fillId="3" borderId="26" xfId="0" applyNumberFormat="1" applyFill="1" applyBorder="1" applyAlignment="1" applyProtection="1">
      <alignment horizontal="center"/>
    </xf>
    <xf numFmtId="169" fontId="0" fillId="3" borderId="6" xfId="0" applyNumberFormat="1" applyFill="1" applyBorder="1" applyAlignment="1" applyProtection="1">
      <alignment horizontal="center"/>
      <protection locked="0"/>
    </xf>
    <xf numFmtId="0" fontId="0" fillId="0" borderId="6" xfId="0" applyBorder="1"/>
    <xf numFmtId="2" fontId="0" fillId="3" borderId="6" xfId="0" applyNumberFormat="1" applyFill="1" applyBorder="1" applyProtection="1">
      <protection locked="0"/>
    </xf>
    <xf numFmtId="2" fontId="0" fillId="8" borderId="87" xfId="0" applyNumberFormat="1" applyFill="1" applyBorder="1" applyProtection="1"/>
    <xf numFmtId="169" fontId="0" fillId="3" borderId="0" xfId="0" applyNumberFormat="1" applyFill="1" applyBorder="1" applyAlignment="1" applyProtection="1"/>
    <xf numFmtId="0" fontId="3" fillId="3" borderId="25" xfId="0" applyFont="1" applyFill="1" applyBorder="1" applyAlignment="1"/>
    <xf numFmtId="0" fontId="48" fillId="3" borderId="25" xfId="0" applyFont="1" applyFill="1" applyBorder="1" applyAlignment="1"/>
    <xf numFmtId="0" fontId="40" fillId="3" borderId="88" xfId="0" applyFont="1" applyFill="1" applyBorder="1" applyAlignment="1">
      <alignment horizontal="center"/>
    </xf>
    <xf numFmtId="0" fontId="40" fillId="3" borderId="89" xfId="0" applyFont="1" applyFill="1" applyBorder="1" applyAlignment="1">
      <alignment horizontal="center"/>
    </xf>
    <xf numFmtId="1" fontId="25" fillId="5" borderId="90" xfId="0" applyNumberFormat="1" applyFont="1" applyFill="1" applyBorder="1" applyAlignment="1" applyProtection="1">
      <alignment horizontal="center"/>
      <protection locked="0"/>
    </xf>
    <xf numFmtId="4" fontId="25" fillId="8" borderId="78" xfId="0" applyNumberFormat="1" applyFont="1" applyFill="1" applyBorder="1" applyAlignment="1">
      <alignment horizontal="right"/>
    </xf>
    <xf numFmtId="1" fontId="25" fillId="5" borderId="91" xfId="0" applyNumberFormat="1" applyFont="1" applyFill="1" applyBorder="1" applyAlignment="1" applyProtection="1">
      <alignment horizontal="center"/>
      <protection locked="0"/>
    </xf>
    <xf numFmtId="4" fontId="25" fillId="8" borderId="79" xfId="0" applyNumberFormat="1" applyFont="1" applyFill="1" applyBorder="1" applyAlignment="1">
      <alignment horizontal="right"/>
    </xf>
    <xf numFmtId="0" fontId="25" fillId="3" borderId="25" xfId="0" applyFont="1" applyFill="1" applyBorder="1"/>
    <xf numFmtId="4" fontId="25" fillId="8" borderId="92" xfId="0" applyNumberFormat="1" applyFont="1" applyFill="1" applyBorder="1" applyAlignment="1">
      <alignment horizontal="right"/>
    </xf>
    <xf numFmtId="0" fontId="25" fillId="0" borderId="26" xfId="0" applyFont="1" applyBorder="1"/>
    <xf numFmtId="0" fontId="25" fillId="0" borderId="6" xfId="0" applyFont="1" applyBorder="1"/>
    <xf numFmtId="0" fontId="30" fillId="0" borderId="6" xfId="0" applyFont="1" applyBorder="1" applyAlignment="1">
      <alignment horizontal="right"/>
    </xf>
    <xf numFmtId="4" fontId="25" fillId="8" borderId="93" xfId="0" applyNumberFormat="1" applyFont="1" applyFill="1" applyBorder="1" applyAlignment="1">
      <alignment horizontal="right"/>
    </xf>
    <xf numFmtId="4" fontId="25" fillId="8" borderId="94" xfId="0" applyNumberFormat="1" applyFont="1" applyFill="1" applyBorder="1" applyAlignment="1">
      <alignment horizontal="right"/>
    </xf>
    <xf numFmtId="4" fontId="25" fillId="8" borderId="95" xfId="0" applyNumberFormat="1" applyFont="1" applyFill="1" applyBorder="1" applyAlignment="1">
      <alignment horizontal="right"/>
    </xf>
    <xf numFmtId="169" fontId="0" fillId="3" borderId="25" xfId="0" applyNumberFormat="1" applyFill="1" applyBorder="1" applyAlignment="1" applyProtection="1">
      <alignment wrapText="1"/>
      <protection locked="0"/>
    </xf>
    <xf numFmtId="169" fontId="0" fillId="3" borderId="0" xfId="0" applyNumberFormat="1" applyFill="1" applyBorder="1" applyAlignment="1" applyProtection="1">
      <alignment wrapText="1"/>
      <protection locked="0"/>
    </xf>
    <xf numFmtId="169" fontId="52" fillId="3" borderId="25" xfId="0" applyNumberFormat="1" applyFont="1" applyFill="1" applyBorder="1" applyAlignment="1" applyProtection="1">
      <alignment wrapText="1"/>
      <protection locked="0"/>
    </xf>
    <xf numFmtId="169" fontId="52" fillId="3" borderId="0" xfId="0" applyNumberFormat="1" applyFont="1" applyFill="1" applyBorder="1" applyAlignment="1" applyProtection="1">
      <alignment wrapText="1"/>
      <protection locked="0"/>
    </xf>
    <xf numFmtId="1" fontId="53" fillId="5" borderId="0" xfId="0" applyNumberFormat="1" applyFont="1" applyFill="1" applyBorder="1" applyAlignment="1" applyProtection="1">
      <alignment wrapText="1"/>
      <protection locked="0"/>
    </xf>
    <xf numFmtId="169" fontId="53" fillId="5" borderId="0" xfId="0" applyNumberFormat="1" applyFont="1" applyFill="1" applyBorder="1" applyAlignment="1" applyProtection="1">
      <alignment wrapText="1"/>
      <protection locked="0"/>
    </xf>
    <xf numFmtId="44" fontId="53" fillId="5" borderId="0" xfId="0" applyNumberFormat="1" applyFont="1" applyFill="1" applyBorder="1" applyAlignment="1" applyProtection="1">
      <alignment wrapText="1"/>
      <protection locked="0"/>
    </xf>
    <xf numFmtId="169" fontId="3" fillId="5" borderId="0" xfId="0" applyNumberFormat="1" applyFont="1" applyFill="1" applyBorder="1" applyAlignment="1" applyProtection="1">
      <alignment wrapText="1"/>
      <protection locked="0"/>
    </xf>
    <xf numFmtId="44" fontId="3" fillId="5" borderId="0" xfId="0" applyNumberFormat="1" applyFont="1" applyFill="1" applyBorder="1" applyAlignment="1" applyProtection="1">
      <alignment wrapText="1"/>
      <protection locked="0"/>
    </xf>
    <xf numFmtId="169" fontId="3" fillId="5" borderId="27" xfId="0" applyNumberFormat="1" applyFont="1" applyFill="1" applyBorder="1" applyAlignment="1" applyProtection="1">
      <alignment wrapText="1"/>
      <protection locked="0"/>
    </xf>
    <xf numFmtId="0" fontId="0" fillId="3" borderId="27" xfId="0" applyFill="1" applyBorder="1" applyAlignment="1">
      <alignment horizontal="left"/>
    </xf>
    <xf numFmtId="0" fontId="25" fillId="5" borderId="25" xfId="7" applyFont="1" applyFill="1" applyBorder="1" applyAlignment="1" applyProtection="1">
      <alignment horizontal="left"/>
      <protection locked="0"/>
    </xf>
    <xf numFmtId="0" fontId="0" fillId="0" borderId="25" xfId="0" applyBorder="1"/>
    <xf numFmtId="0" fontId="0" fillId="0" borderId="27" xfId="0" applyBorder="1"/>
    <xf numFmtId="0" fontId="0" fillId="0" borderId="26" xfId="0" applyBorder="1"/>
    <xf numFmtId="0" fontId="0" fillId="0" borderId="29" xfId="0" applyBorder="1"/>
    <xf numFmtId="0" fontId="13" fillId="3" borderId="25" xfId="0" applyFont="1" applyFill="1" applyBorder="1" applyAlignment="1">
      <alignment horizontal="center"/>
    </xf>
    <xf numFmtId="0" fontId="13" fillId="3" borderId="27" xfId="0" applyFont="1" applyFill="1" applyBorder="1" applyAlignment="1">
      <alignment horizontal="center"/>
    </xf>
    <xf numFmtId="0" fontId="0" fillId="3" borderId="27" xfId="0" applyFill="1" applyBorder="1" applyAlignment="1">
      <alignment horizontal="center"/>
    </xf>
    <xf numFmtId="0" fontId="40" fillId="3" borderId="25" xfId="0" applyFont="1" applyFill="1" applyBorder="1" applyAlignment="1">
      <alignment horizontal="center"/>
    </xf>
    <xf numFmtId="0" fontId="40" fillId="3" borderId="27" xfId="0" applyFont="1" applyFill="1" applyBorder="1" applyAlignment="1">
      <alignment horizontal="center"/>
    </xf>
    <xf numFmtId="1" fontId="25" fillId="6" borderId="25" xfId="0" applyNumberFormat="1" applyFont="1" applyFill="1" applyBorder="1" applyAlignment="1" applyProtection="1">
      <alignment horizontal="center"/>
      <protection locked="0"/>
    </xf>
    <xf numFmtId="4" fontId="25" fillId="6" borderId="27" xfId="0" applyNumberFormat="1" applyFont="1" applyFill="1" applyBorder="1" applyAlignment="1" applyProtection="1">
      <alignment horizontal="right"/>
      <protection locked="0"/>
    </xf>
    <xf numFmtId="14" fontId="30" fillId="6" borderId="27" xfId="0" applyNumberFormat="1" applyFont="1" applyFill="1" applyBorder="1" applyAlignment="1" applyProtection="1">
      <alignment horizontal="center"/>
      <protection locked="0"/>
    </xf>
    <xf numFmtId="0" fontId="40" fillId="6" borderId="25" xfId="0" applyFont="1" applyFill="1" applyBorder="1" applyAlignment="1">
      <alignment horizontal="center"/>
    </xf>
    <xf numFmtId="0" fontId="40" fillId="6" borderId="27" xfId="0" applyFont="1" applyFill="1" applyBorder="1" applyAlignment="1">
      <alignment horizontal="center"/>
    </xf>
    <xf numFmtId="1" fontId="30" fillId="6" borderId="25" xfId="0" applyNumberFormat="1" applyFont="1" applyFill="1" applyBorder="1" applyAlignment="1" applyProtection="1">
      <alignment horizontal="left"/>
      <protection locked="0"/>
    </xf>
    <xf numFmtId="1" fontId="25" fillId="7" borderId="25" xfId="0" applyNumberFormat="1" applyFont="1" applyFill="1" applyBorder="1" applyAlignment="1" applyProtection="1">
      <alignment horizontal="center"/>
      <protection locked="0"/>
    </xf>
    <xf numFmtId="4" fontId="25" fillId="7" borderId="27" xfId="0" applyNumberFormat="1" applyFont="1" applyFill="1" applyBorder="1" applyAlignment="1" applyProtection="1">
      <alignment horizontal="right"/>
      <protection locked="0"/>
    </xf>
    <xf numFmtId="1" fontId="25" fillId="7" borderId="26" xfId="0" applyNumberFormat="1" applyFont="1" applyFill="1" applyBorder="1" applyAlignment="1" applyProtection="1">
      <alignment horizontal="center"/>
      <protection locked="0"/>
    </xf>
    <xf numFmtId="0" fontId="25" fillId="7" borderId="6" xfId="0" applyFont="1" applyFill="1" applyBorder="1" applyAlignment="1" applyProtection="1">
      <alignment horizontal="left"/>
      <protection locked="0"/>
    </xf>
    <xf numFmtId="4" fontId="25" fillId="7" borderId="6" xfId="0" applyNumberFormat="1" applyFont="1" applyFill="1" applyBorder="1" applyAlignment="1" applyProtection="1">
      <alignment horizontal="right"/>
      <protection locked="0"/>
    </xf>
    <xf numFmtId="4" fontId="25" fillId="7" borderId="29" xfId="0" applyNumberFormat="1" applyFont="1" applyFill="1" applyBorder="1" applyAlignment="1" applyProtection="1">
      <alignment horizontal="right"/>
      <protection locked="0"/>
    </xf>
    <xf numFmtId="44" fontId="3" fillId="3" borderId="0" xfId="0" applyNumberFormat="1" applyFont="1" applyFill="1" applyBorder="1" applyAlignment="1" applyProtection="1">
      <alignment wrapText="1"/>
      <protection locked="0"/>
    </xf>
    <xf numFmtId="169" fontId="0" fillId="5" borderId="27" xfId="0" applyNumberFormat="1" applyFill="1" applyBorder="1" applyAlignment="1" applyProtection="1">
      <alignment wrapText="1"/>
      <protection locked="0"/>
    </xf>
    <xf numFmtId="1" fontId="3" fillId="5" borderId="25" xfId="0" applyNumberFormat="1" applyFont="1" applyFill="1" applyBorder="1" applyAlignment="1" applyProtection="1">
      <alignment horizontal="center" wrapText="1"/>
      <protection locked="0"/>
    </xf>
    <xf numFmtId="1" fontId="3" fillId="5" borderId="26" xfId="0" applyNumberFormat="1" applyFont="1" applyFill="1" applyBorder="1" applyAlignment="1" applyProtection="1">
      <alignment horizontal="center" wrapText="1"/>
      <protection locked="0"/>
    </xf>
    <xf numFmtId="44" fontId="3" fillId="5" borderId="6" xfId="0" applyNumberFormat="1" applyFont="1" applyFill="1" applyBorder="1" applyAlignment="1" applyProtection="1">
      <alignment wrapText="1"/>
      <protection locked="0"/>
    </xf>
    <xf numFmtId="1" fontId="3" fillId="5" borderId="0" xfId="0" applyNumberFormat="1" applyFont="1" applyFill="1" applyBorder="1" applyAlignment="1" applyProtection="1">
      <alignment wrapText="1"/>
      <protection locked="0"/>
    </xf>
    <xf numFmtId="44" fontId="3" fillId="8" borderId="0" xfId="0" applyNumberFormat="1" applyFont="1" applyFill="1" applyBorder="1" applyAlignment="1" applyProtection="1">
      <alignment wrapText="1"/>
      <protection locked="0"/>
    </xf>
    <xf numFmtId="1" fontId="53" fillId="5" borderId="25" xfId="0" applyNumberFormat="1" applyFont="1" applyFill="1" applyBorder="1" applyAlignment="1" applyProtection="1">
      <alignment horizontal="center" wrapText="1"/>
      <protection locked="0"/>
    </xf>
    <xf numFmtId="1" fontId="13" fillId="3" borderId="25" xfId="0" applyNumberFormat="1" applyFont="1" applyFill="1" applyBorder="1" applyAlignment="1" applyProtection="1">
      <alignment horizontal="center" wrapText="1"/>
      <protection locked="0"/>
    </xf>
    <xf numFmtId="0" fontId="0" fillId="5" borderId="0" xfId="0" applyFill="1" applyBorder="1"/>
    <xf numFmtId="0" fontId="25" fillId="3" borderId="33" xfId="6" applyFont="1" applyFill="1" applyBorder="1"/>
    <xf numFmtId="0" fontId="0" fillId="3" borderId="57" xfId="0" applyFill="1" applyBorder="1" applyAlignment="1">
      <alignment horizontal="center"/>
    </xf>
    <xf numFmtId="0" fontId="30" fillId="3" borderId="33" xfId="6" applyFont="1" applyFill="1" applyBorder="1" applyAlignment="1"/>
    <xf numFmtId="0" fontId="30" fillId="3" borderId="69" xfId="6" applyFont="1" applyFill="1" applyBorder="1" applyAlignment="1">
      <alignment horizontal="left"/>
    </xf>
    <xf numFmtId="0" fontId="13" fillId="3" borderId="25" xfId="6" applyFont="1" applyFill="1" applyBorder="1" applyAlignment="1">
      <alignment horizontal="left"/>
    </xf>
    <xf numFmtId="0" fontId="7" fillId="3" borderId="0" xfId="6" applyFont="1" applyFill="1" applyBorder="1" applyAlignment="1"/>
    <xf numFmtId="0" fontId="7" fillId="3" borderId="27" xfId="6" applyFont="1" applyFill="1" applyBorder="1" applyAlignment="1">
      <alignment horizontal="centerContinuous"/>
    </xf>
    <xf numFmtId="0" fontId="40" fillId="3" borderId="28" xfId="6" applyFont="1" applyFill="1" applyBorder="1" applyAlignment="1">
      <alignment horizontal="centerContinuous"/>
    </xf>
    <xf numFmtId="0" fontId="23" fillId="3" borderId="78" xfId="6" applyFont="1" applyFill="1" applyBorder="1" applyAlignment="1">
      <alignment horizontal="center"/>
    </xf>
    <xf numFmtId="0" fontId="23" fillId="3" borderId="79" xfId="6" applyFont="1" applyFill="1" applyBorder="1" applyAlignment="1">
      <alignment horizontal="center"/>
    </xf>
    <xf numFmtId="0" fontId="25" fillId="5" borderId="97" xfId="6" applyNumberFormat="1" applyFont="1" applyFill="1" applyBorder="1" applyAlignment="1" applyProtection="1">
      <alignment horizontal="left"/>
      <protection locked="0"/>
    </xf>
    <xf numFmtId="171" fontId="25" fillId="8" borderId="79" xfId="6" applyNumberFormat="1" applyFont="1" applyFill="1" applyBorder="1" applyAlignment="1">
      <alignment horizontal="right"/>
    </xf>
    <xf numFmtId="10" fontId="0" fillId="0" borderId="0" xfId="0" applyNumberFormat="1" applyBorder="1"/>
    <xf numFmtId="10" fontId="0" fillId="0" borderId="6" xfId="0" applyNumberFormat="1" applyBorder="1"/>
    <xf numFmtId="1" fontId="25" fillId="3" borderId="25" xfId="0" applyNumberFormat="1" applyFont="1" applyFill="1" applyBorder="1" applyAlignment="1" applyProtection="1">
      <alignment horizontal="center"/>
      <protection locked="0"/>
    </xf>
    <xf numFmtId="4" fontId="25" fillId="3" borderId="27" xfId="0" applyNumberFormat="1" applyFont="1" applyFill="1" applyBorder="1" applyAlignment="1" applyProtection="1">
      <alignment horizontal="right"/>
      <protection locked="0"/>
    </xf>
    <xf numFmtId="14" fontId="30" fillId="8" borderId="27" xfId="0" applyNumberFormat="1" applyFont="1" applyFill="1" applyBorder="1" applyAlignment="1" applyProtection="1">
      <alignment horizontal="center"/>
      <protection locked="0"/>
    </xf>
    <xf numFmtId="174" fontId="25" fillId="5" borderId="27" xfId="4" applyNumberFormat="1" applyFont="1" applyFill="1" applyBorder="1" applyAlignment="1">
      <alignment horizontal="right"/>
    </xf>
    <xf numFmtId="1" fontId="30" fillId="3" borderId="25" xfId="0" applyNumberFormat="1" applyFont="1" applyFill="1" applyBorder="1" applyAlignment="1" applyProtection="1">
      <alignment horizontal="left"/>
      <protection locked="0"/>
    </xf>
    <xf numFmtId="1" fontId="25" fillId="5" borderId="25" xfId="0" applyNumberFormat="1" applyFont="1" applyFill="1" applyBorder="1" applyAlignment="1" applyProtection="1">
      <alignment horizontal="left"/>
      <protection locked="0"/>
    </xf>
    <xf numFmtId="4" fontId="25" fillId="5" borderId="27" xfId="0" applyNumberFormat="1" applyFont="1" applyFill="1" applyBorder="1" applyAlignment="1" applyProtection="1">
      <alignment horizontal="right"/>
      <protection locked="0"/>
    </xf>
    <xf numFmtId="1" fontId="30" fillId="5" borderId="25" xfId="0" applyNumberFormat="1" applyFont="1" applyFill="1" applyBorder="1" applyAlignment="1" applyProtection="1">
      <alignment horizontal="left"/>
      <protection locked="0"/>
    </xf>
    <xf numFmtId="1" fontId="25" fillId="5" borderId="27" xfId="0" applyNumberFormat="1" applyFont="1" applyFill="1" applyBorder="1" applyAlignment="1" applyProtection="1">
      <alignment horizontal="left"/>
      <protection locked="0"/>
    </xf>
    <xf numFmtId="1" fontId="25" fillId="5" borderId="25" xfId="0" applyNumberFormat="1" applyFont="1" applyFill="1" applyBorder="1" applyAlignment="1" applyProtection="1">
      <alignment horizontal="center"/>
      <protection locked="0"/>
    </xf>
    <xf numFmtId="174" fontId="25" fillId="3" borderId="27" xfId="4" applyNumberFormat="1" applyFont="1" applyFill="1" applyBorder="1" applyAlignment="1" applyProtection="1">
      <alignment horizontal="left"/>
      <protection locked="0"/>
    </xf>
    <xf numFmtId="174" fontId="25" fillId="3" borderId="27" xfId="4" applyNumberFormat="1" applyFont="1" applyFill="1" applyBorder="1" applyAlignment="1" applyProtection="1">
      <alignment horizontal="right"/>
      <protection locked="0"/>
    </xf>
    <xf numFmtId="1" fontId="25" fillId="5" borderId="26" xfId="0" applyNumberFormat="1" applyFont="1" applyFill="1" applyBorder="1" applyAlignment="1" applyProtection="1">
      <alignment horizontal="center"/>
      <protection locked="0"/>
    </xf>
    <xf numFmtId="0" fontId="25" fillId="5" borderId="6" xfId="0" applyFont="1" applyFill="1" applyBorder="1" applyAlignment="1" applyProtection="1">
      <alignment horizontal="left"/>
      <protection locked="0"/>
    </xf>
    <xf numFmtId="4" fontId="25" fillId="5" borderId="6" xfId="0" applyNumberFormat="1" applyFont="1" applyFill="1" applyBorder="1" applyAlignment="1" applyProtection="1">
      <alignment horizontal="right"/>
      <protection locked="0"/>
    </xf>
    <xf numFmtId="4" fontId="25" fillId="5" borderId="29" xfId="0" applyNumberFormat="1" applyFont="1" applyFill="1" applyBorder="1" applyAlignment="1" applyProtection="1">
      <alignment horizontal="right"/>
      <protection locked="0"/>
    </xf>
    <xf numFmtId="0" fontId="0" fillId="3" borderId="66" xfId="0" applyFill="1" applyBorder="1"/>
    <xf numFmtId="0" fontId="0" fillId="3" borderId="67" xfId="0" applyFill="1" applyBorder="1"/>
    <xf numFmtId="0" fontId="25" fillId="3" borderId="27" xfId="7" applyFont="1" applyFill="1" applyBorder="1" applyAlignment="1">
      <alignment horizontal="center"/>
    </xf>
    <xf numFmtId="0" fontId="25" fillId="3" borderId="25" xfId="7" applyFont="1" applyFill="1" applyBorder="1" applyAlignment="1" applyProtection="1">
      <alignment horizontal="left"/>
      <protection locked="0"/>
    </xf>
    <xf numFmtId="13" fontId="25" fillId="3" borderId="27" xfId="7" applyNumberFormat="1" applyFont="1" applyFill="1" applyBorder="1" applyAlignment="1" applyProtection="1">
      <alignment horizontal="center"/>
      <protection locked="0"/>
    </xf>
    <xf numFmtId="0" fontId="25" fillId="3" borderId="25" xfId="7" applyFont="1" applyFill="1" applyBorder="1" applyAlignment="1" applyProtection="1">
      <alignment horizontal="right"/>
      <protection locked="0"/>
    </xf>
    <xf numFmtId="174" fontId="25" fillId="3" borderId="27" xfId="4" applyNumberFormat="1" applyFont="1" applyFill="1" applyBorder="1" applyAlignment="1" applyProtection="1">
      <alignment horizontal="center"/>
      <protection locked="0"/>
    </xf>
    <xf numFmtId="0" fontId="0" fillId="5" borderId="27" xfId="0" applyFill="1" applyBorder="1" applyAlignment="1">
      <alignment horizontal="left"/>
    </xf>
    <xf numFmtId="49" fontId="40" fillId="5" borderId="25" xfId="7" applyNumberFormat="1" applyFont="1" applyFill="1" applyBorder="1"/>
    <xf numFmtId="174" fontId="25" fillId="5" borderId="27" xfId="4" applyNumberFormat="1" applyFont="1" applyFill="1" applyBorder="1"/>
    <xf numFmtId="49" fontId="25" fillId="3" borderId="25" xfId="7" applyNumberFormat="1" applyFont="1" applyFill="1" applyBorder="1"/>
    <xf numFmtId="171" fontId="25" fillId="3" borderId="27" xfId="7" applyNumberFormat="1" applyFont="1" applyFill="1" applyBorder="1" applyAlignment="1" applyProtection="1">
      <alignment horizontal="right"/>
    </xf>
    <xf numFmtId="171" fontId="25" fillId="3" borderId="27" xfId="7" applyNumberFormat="1" applyFont="1" applyFill="1" applyBorder="1" applyAlignment="1">
      <alignment horizontal="right"/>
    </xf>
    <xf numFmtId="171" fontId="25" fillId="3" borderId="27" xfId="7" applyNumberFormat="1" applyFont="1" applyFill="1" applyBorder="1" applyAlignment="1" applyProtection="1">
      <alignment horizontal="right"/>
      <protection locked="0"/>
    </xf>
    <xf numFmtId="49" fontId="25" fillId="3" borderId="26" xfId="7" applyNumberFormat="1" applyFont="1" applyFill="1" applyBorder="1"/>
    <xf numFmtId="49" fontId="25" fillId="3" borderId="6" xfId="7" applyNumberFormat="1" applyFont="1" applyFill="1" applyBorder="1" applyAlignment="1">
      <alignment horizontal="center"/>
    </xf>
    <xf numFmtId="49" fontId="25" fillId="3" borderId="6" xfId="7" applyNumberFormat="1" applyFont="1" applyFill="1" applyBorder="1"/>
    <xf numFmtId="171" fontId="25" fillId="3" borderId="6" xfId="7" applyNumberFormat="1" applyFont="1" applyFill="1" applyBorder="1"/>
    <xf numFmtId="171" fontId="25" fillId="3" borderId="29" xfId="7" applyNumberFormat="1" applyFont="1" applyFill="1" applyBorder="1"/>
    <xf numFmtId="1" fontId="26" fillId="3" borderId="25" xfId="0" applyNumberFormat="1" applyFont="1" applyFill="1" applyBorder="1" applyAlignment="1" applyProtection="1">
      <alignment horizontal="center"/>
      <protection locked="0"/>
    </xf>
    <xf numFmtId="0" fontId="25" fillId="3" borderId="25" xfId="8" applyNumberFormat="1" applyFont="1" applyFill="1" applyBorder="1" applyAlignment="1">
      <alignment horizontal="centerContinuous"/>
    </xf>
    <xf numFmtId="0" fontId="13" fillId="8" borderId="0" xfId="0" applyFont="1" applyFill="1" applyBorder="1" applyAlignment="1">
      <alignment horizontal="center"/>
    </xf>
    <xf numFmtId="175" fontId="13" fillId="8" borderId="0" xfId="0" applyNumberFormat="1" applyFont="1" applyFill="1" applyBorder="1"/>
    <xf numFmtId="49" fontId="41" fillId="3" borderId="25" xfId="8" applyNumberFormat="1" applyFont="1" applyFill="1" applyBorder="1" applyAlignment="1">
      <alignment horizontal="centerContinuous"/>
    </xf>
    <xf numFmtId="0" fontId="0" fillId="3" borderId="67" xfId="0" applyFill="1" applyBorder="1" applyAlignment="1">
      <alignment horizontal="center"/>
    </xf>
    <xf numFmtId="4" fontId="0" fillId="5" borderId="67" xfId="0" applyNumberFormat="1" applyFill="1" applyBorder="1"/>
    <xf numFmtId="4" fontId="0" fillId="5" borderId="27" xfId="0" applyNumberFormat="1" applyFill="1" applyBorder="1"/>
    <xf numFmtId="4" fontId="0" fillId="8" borderId="67" xfId="0" applyNumberFormat="1" applyFill="1" applyBorder="1"/>
    <xf numFmtId="4" fontId="0" fillId="8" borderId="86" xfId="0" applyNumberFormat="1" applyFill="1" applyBorder="1"/>
    <xf numFmtId="4" fontId="0" fillId="5" borderId="86" xfId="0" applyNumberFormat="1" applyFill="1" applyBorder="1"/>
    <xf numFmtId="4" fontId="0" fillId="5" borderId="78" xfId="0" applyNumberFormat="1" applyFill="1" applyBorder="1"/>
    <xf numFmtId="0" fontId="10" fillId="3" borderId="25" xfId="0" applyFont="1" applyFill="1" applyBorder="1"/>
    <xf numFmtId="0" fontId="25" fillId="3" borderId="78" xfId="7" applyFont="1" applyFill="1" applyBorder="1" applyAlignment="1">
      <alignment horizontal="center"/>
    </xf>
    <xf numFmtId="0" fontId="25" fillId="3" borderId="79" xfId="7" applyFont="1" applyFill="1" applyBorder="1" applyAlignment="1">
      <alignment horizontal="center"/>
    </xf>
    <xf numFmtId="171" fontId="25" fillId="8" borderId="79" xfId="7" applyNumberFormat="1" applyFont="1" applyFill="1" applyBorder="1" applyAlignment="1" applyProtection="1">
      <alignment horizontal="right"/>
    </xf>
    <xf numFmtId="171" fontId="25" fillId="8" borderId="67" xfId="7" applyNumberFormat="1" applyFont="1" applyFill="1" applyBorder="1" applyAlignment="1">
      <alignment horizontal="right"/>
    </xf>
    <xf numFmtId="49" fontId="10" fillId="3" borderId="25" xfId="7" applyNumberFormat="1" applyFont="1" applyFill="1" applyBorder="1"/>
    <xf numFmtId="171" fontId="25" fillId="3" borderId="27" xfId="7" applyNumberFormat="1" applyFont="1" applyFill="1" applyBorder="1"/>
    <xf numFmtId="49" fontId="40" fillId="3" borderId="25" xfId="7" applyNumberFormat="1" applyFont="1" applyFill="1" applyBorder="1"/>
    <xf numFmtId="171" fontId="25" fillId="3" borderId="27" xfId="7" applyNumberFormat="1" applyFont="1" applyFill="1" applyBorder="1" applyAlignment="1">
      <alignment horizontal="left"/>
    </xf>
    <xf numFmtId="171" fontId="25" fillId="8" borderId="27" xfId="7" applyNumberFormat="1" applyFont="1" applyFill="1" applyBorder="1" applyAlignment="1" applyProtection="1">
      <alignment horizontal="right"/>
    </xf>
    <xf numFmtId="171" fontId="25" fillId="8" borderId="86" xfId="7" applyNumberFormat="1" applyFont="1" applyFill="1" applyBorder="1" applyAlignment="1">
      <alignment horizontal="right"/>
    </xf>
    <xf numFmtId="171" fontId="25" fillId="5" borderId="79" xfId="7" applyNumberFormat="1" applyFont="1" applyFill="1" applyBorder="1" applyAlignment="1" applyProtection="1">
      <alignment horizontal="right"/>
      <protection locked="0"/>
    </xf>
    <xf numFmtId="0" fontId="10" fillId="3" borderId="25" xfId="0" applyFont="1" applyFill="1" applyBorder="1" applyAlignment="1">
      <alignment horizontal="center"/>
    </xf>
    <xf numFmtId="0" fontId="10" fillId="3" borderId="27" xfId="0" applyFont="1" applyFill="1" applyBorder="1" applyAlignment="1">
      <alignment horizontal="center"/>
    </xf>
    <xf numFmtId="0" fontId="10" fillId="3" borderId="66" xfId="0" applyFont="1" applyFill="1" applyBorder="1" applyAlignment="1">
      <alignment horizontal="center"/>
    </xf>
    <xf numFmtId="0" fontId="10" fillId="3" borderId="67" xfId="0" applyFont="1" applyFill="1" applyBorder="1" applyAlignment="1">
      <alignment horizontal="center"/>
    </xf>
    <xf numFmtId="166" fontId="0" fillId="3" borderId="27" xfId="0" applyNumberFormat="1" applyFill="1" applyBorder="1"/>
    <xf numFmtId="175" fontId="22" fillId="8" borderId="27" xfId="0" applyNumberFormat="1" applyFont="1" applyFill="1" applyBorder="1"/>
    <xf numFmtId="175" fontId="22" fillId="5" borderId="27" xfId="0" applyNumberFormat="1" applyFont="1" applyFill="1" applyBorder="1"/>
    <xf numFmtId="0" fontId="0" fillId="3" borderId="98" xfId="0" applyFill="1" applyBorder="1"/>
    <xf numFmtId="166" fontId="0" fillId="3" borderId="28" xfId="0" applyNumberFormat="1" applyFill="1" applyBorder="1"/>
    <xf numFmtId="177" fontId="0" fillId="3" borderId="27" xfId="0" applyNumberFormat="1" applyFill="1" applyBorder="1" applyAlignment="1">
      <alignment horizontal="center"/>
    </xf>
    <xf numFmtId="0" fontId="0" fillId="5" borderId="25" xfId="0" applyFill="1" applyBorder="1"/>
    <xf numFmtId="166" fontId="3" fillId="5" borderId="0" xfId="4" applyNumberFormat="1" applyFont="1" applyFill="1" applyBorder="1"/>
    <xf numFmtId="166" fontId="0" fillId="5" borderId="27" xfId="0" applyNumberFormat="1" applyFill="1" applyBorder="1"/>
    <xf numFmtId="0" fontId="0" fillId="5" borderId="26" xfId="0" applyFill="1" applyBorder="1"/>
    <xf numFmtId="166" fontId="3" fillId="5" borderId="6" xfId="4" applyNumberFormat="1" applyFill="1" applyBorder="1"/>
    <xf numFmtId="166" fontId="16" fillId="5" borderId="29" xfId="0" applyNumberFormat="1" applyFont="1" applyFill="1" applyBorder="1" applyAlignment="1">
      <alignment horizontal="center"/>
    </xf>
    <xf numFmtId="174" fontId="40" fillId="3" borderId="25" xfId="4" applyNumberFormat="1" applyFont="1" applyFill="1" applyBorder="1" applyAlignment="1">
      <alignment horizontal="center"/>
    </xf>
    <xf numFmtId="174" fontId="25" fillId="3" borderId="25" xfId="4" applyNumberFormat="1" applyFont="1" applyFill="1" applyBorder="1" applyAlignment="1" applyProtection="1">
      <alignment horizontal="center"/>
      <protection locked="0"/>
    </xf>
    <xf numFmtId="1" fontId="25" fillId="3" borderId="25" xfId="0" applyNumberFormat="1" applyFont="1" applyFill="1" applyBorder="1" applyAlignment="1" applyProtection="1">
      <alignment horizontal="left"/>
      <protection locked="0"/>
    </xf>
    <xf numFmtId="0" fontId="8" fillId="8" borderId="33" xfId="0" applyFont="1" applyFill="1" applyBorder="1"/>
    <xf numFmtId="0" fontId="8" fillId="3" borderId="33" xfId="0" applyFont="1" applyFill="1" applyBorder="1"/>
    <xf numFmtId="14" fontId="0" fillId="5" borderId="99" xfId="0" applyNumberFormat="1" applyFill="1" applyBorder="1" applyProtection="1"/>
    <xf numFmtId="0" fontId="8" fillId="3" borderId="69" xfId="0" applyFont="1" applyFill="1" applyBorder="1"/>
    <xf numFmtId="0" fontId="8" fillId="3" borderId="27" xfId="0" applyFont="1" applyFill="1" applyBorder="1"/>
    <xf numFmtId="0" fontId="8" fillId="3" borderId="25" xfId="0" applyFont="1" applyFill="1" applyBorder="1"/>
    <xf numFmtId="168" fontId="8" fillId="8" borderId="0" xfId="0" applyNumberFormat="1" applyFont="1" applyFill="1" applyBorder="1"/>
    <xf numFmtId="1" fontId="8" fillId="3" borderId="0" xfId="0" applyNumberFormat="1" applyFont="1" applyFill="1" applyBorder="1"/>
    <xf numFmtId="172" fontId="8" fillId="3" borderId="0" xfId="0" applyNumberFormat="1" applyFont="1" applyFill="1" applyBorder="1" applyAlignment="1">
      <alignment horizontal="center"/>
    </xf>
    <xf numFmtId="0" fontId="8" fillId="3" borderId="27" xfId="0" applyFont="1" applyFill="1" applyBorder="1" applyAlignment="1">
      <alignment horizontal="center"/>
    </xf>
    <xf numFmtId="0" fontId="8" fillId="0" borderId="0" xfId="0" applyFont="1" applyBorder="1"/>
    <xf numFmtId="0" fontId="8" fillId="0" borderId="27" xfId="0" applyFont="1" applyBorder="1"/>
    <xf numFmtId="0" fontId="8" fillId="3" borderId="26" xfId="0" applyFont="1" applyFill="1" applyBorder="1"/>
    <xf numFmtId="0" fontId="37" fillId="3" borderId="25" xfId="8" applyFont="1" applyFill="1" applyBorder="1" applyAlignment="1">
      <alignment horizontal="centerContinuous"/>
    </xf>
    <xf numFmtId="0" fontId="37" fillId="3" borderId="0" xfId="8" applyFont="1" applyFill="1" applyBorder="1" applyAlignment="1">
      <alignment horizontal="centerContinuous"/>
    </xf>
    <xf numFmtId="0" fontId="37" fillId="3" borderId="27" xfId="8" applyFont="1" applyFill="1" applyBorder="1" applyAlignment="1">
      <alignment horizontal="centerContinuous"/>
    </xf>
    <xf numFmtId="0" fontId="30" fillId="3" borderId="97" xfId="8" applyFont="1" applyFill="1" applyBorder="1" applyAlignment="1">
      <alignment horizontal="centerContinuous"/>
    </xf>
    <xf numFmtId="0" fontId="30" fillId="3" borderId="100" xfId="8" applyFont="1" applyFill="1" applyBorder="1" applyAlignment="1">
      <alignment horizontal="centerContinuous"/>
    </xf>
    <xf numFmtId="0" fontId="25" fillId="3" borderId="25" xfId="8" applyFont="1" applyFill="1" applyBorder="1"/>
    <xf numFmtId="0" fontId="25" fillId="3" borderId="28" xfId="8" applyFont="1" applyFill="1" applyBorder="1" applyAlignment="1">
      <alignment horizontal="centerContinuous"/>
    </xf>
    <xf numFmtId="0" fontId="25" fillId="3" borderId="78" xfId="8" applyFont="1" applyFill="1" applyBorder="1" applyAlignment="1">
      <alignment horizontal="center"/>
    </xf>
    <xf numFmtId="0" fontId="25" fillId="3" borderId="98" xfId="8" applyFont="1" applyFill="1" applyBorder="1" applyAlignment="1">
      <alignment horizontal="center"/>
    </xf>
    <xf numFmtId="0" fontId="25" fillId="3" borderId="79" xfId="8" applyFont="1" applyFill="1" applyBorder="1"/>
    <xf numFmtId="171" fontId="25" fillId="3" borderId="78" xfId="8" applyNumberFormat="1" applyFont="1" applyFill="1" applyBorder="1"/>
    <xf numFmtId="171" fontId="25" fillId="8" borderId="101" xfId="8" applyNumberFormat="1" applyFont="1" applyFill="1" applyBorder="1" applyAlignment="1" applyProtection="1">
      <alignment horizontal="right"/>
      <protection locked="0"/>
    </xf>
    <xf numFmtId="0" fontId="27" fillId="3" borderId="66" xfId="8" applyFont="1" applyFill="1" applyBorder="1"/>
    <xf numFmtId="171" fontId="25" fillId="3" borderId="96" xfId="8" applyNumberFormat="1" applyFont="1" applyFill="1" applyBorder="1" applyAlignment="1">
      <alignment horizontal="right"/>
    </xf>
    <xf numFmtId="171" fontId="25" fillId="8" borderId="78" xfId="8" applyNumberFormat="1" applyFont="1" applyFill="1" applyBorder="1" applyAlignment="1">
      <alignment horizontal="right"/>
    </xf>
    <xf numFmtId="0" fontId="27" fillId="3" borderId="98" xfId="8" applyFont="1" applyFill="1" applyBorder="1"/>
    <xf numFmtId="171" fontId="25" fillId="3" borderId="79" xfId="8" applyNumberFormat="1" applyFont="1" applyFill="1" applyBorder="1" applyAlignment="1">
      <alignment horizontal="right"/>
    </xf>
    <xf numFmtId="171" fontId="25" fillId="3" borderId="96" xfId="8" applyNumberFormat="1" applyFont="1" applyFill="1" applyBorder="1" applyAlignment="1" applyProtection="1">
      <alignment horizontal="right"/>
      <protection locked="0"/>
    </xf>
    <xf numFmtId="171" fontId="25" fillId="8" borderId="78" xfId="8" applyNumberFormat="1" applyFont="1" applyFill="1" applyBorder="1" applyAlignment="1" applyProtection="1">
      <alignment horizontal="right"/>
      <protection locked="0"/>
    </xf>
    <xf numFmtId="171" fontId="25" fillId="3" borderId="79" xfId="8" applyNumberFormat="1" applyFont="1" applyFill="1" applyBorder="1" applyAlignment="1" applyProtection="1">
      <alignment horizontal="right"/>
      <protection locked="0"/>
    </xf>
    <xf numFmtId="0" fontId="27" fillId="3" borderId="26" xfId="8" applyFont="1" applyFill="1" applyBorder="1"/>
    <xf numFmtId="49" fontId="27" fillId="3" borderId="6" xfId="8" applyNumberFormat="1" applyFont="1" applyFill="1" applyBorder="1" applyAlignment="1">
      <alignment horizontal="center"/>
    </xf>
    <xf numFmtId="49" fontId="25" fillId="3" borderId="6" xfId="8" applyNumberFormat="1" applyFont="1" applyFill="1" applyBorder="1"/>
    <xf numFmtId="49" fontId="30" fillId="3" borderId="6" xfId="8" applyNumberFormat="1" applyFont="1" applyFill="1" applyBorder="1"/>
    <xf numFmtId="171" fontId="25" fillId="3" borderId="102" xfId="8" applyNumberFormat="1" applyFont="1" applyFill="1" applyBorder="1" applyProtection="1">
      <protection locked="0"/>
    </xf>
    <xf numFmtId="171" fontId="25" fillId="3" borderId="103" xfId="8" applyNumberFormat="1" applyFont="1" applyFill="1" applyBorder="1" applyProtection="1">
      <protection locked="0"/>
    </xf>
    <xf numFmtId="0" fontId="30" fillId="3" borderId="27" xfId="9" applyFont="1" applyFill="1" applyBorder="1" applyAlignment="1">
      <alignment horizontal="left"/>
    </xf>
    <xf numFmtId="0" fontId="25" fillId="3" borderId="27" xfId="9" applyFont="1" applyFill="1" applyBorder="1" applyAlignment="1">
      <alignment horizontal="centerContinuous"/>
    </xf>
    <xf numFmtId="0" fontId="12" fillId="3" borderId="25" xfId="9" applyFont="1" applyFill="1" applyBorder="1" applyAlignment="1">
      <alignment horizontal="left"/>
    </xf>
    <xf numFmtId="0" fontId="37" fillId="3" borderId="0" xfId="9" applyFont="1" applyFill="1" applyBorder="1" applyAlignment="1">
      <alignment horizontal="left"/>
    </xf>
    <xf numFmtId="0" fontId="37" fillId="3" borderId="27" xfId="9" applyFont="1" applyFill="1" applyBorder="1" applyAlignment="1">
      <alignment horizontal="left"/>
    </xf>
    <xf numFmtId="0" fontId="25" fillId="3" borderId="26" xfId="9" applyFont="1" applyFill="1" applyBorder="1"/>
    <xf numFmtId="0" fontId="25" fillId="3" borderId="29" xfId="9" applyFont="1" applyFill="1" applyBorder="1"/>
    <xf numFmtId="0" fontId="25" fillId="3" borderId="25" xfId="9" applyFont="1" applyFill="1" applyBorder="1" applyAlignment="1">
      <alignment horizontal="centerContinuous"/>
    </xf>
    <xf numFmtId="0" fontId="25" fillId="3" borderId="78" xfId="9" applyFont="1" applyFill="1" applyBorder="1" applyAlignment="1">
      <alignment horizontal="center"/>
    </xf>
    <xf numFmtId="0" fontId="25" fillId="3" borderId="96" xfId="9" applyFont="1" applyFill="1" applyBorder="1" applyAlignment="1">
      <alignment horizontal="center"/>
    </xf>
    <xf numFmtId="0" fontId="25" fillId="3" borderId="98" xfId="9" applyFont="1" applyFill="1" applyBorder="1" applyAlignment="1">
      <alignment horizontal="center"/>
    </xf>
    <xf numFmtId="0" fontId="25" fillId="3" borderId="79" xfId="9" applyFont="1" applyFill="1" applyBorder="1" applyAlignment="1">
      <alignment horizontal="center"/>
    </xf>
    <xf numFmtId="0" fontId="25" fillId="5" borderId="91" xfId="9" applyFont="1" applyFill="1" applyBorder="1" applyAlignment="1" applyProtection="1">
      <alignment horizontal="centerContinuous"/>
      <protection locked="0"/>
    </xf>
    <xf numFmtId="171" fontId="25" fillId="5" borderId="79" xfId="9" applyNumberFormat="1" applyFont="1" applyFill="1" applyBorder="1" applyAlignment="1" applyProtection="1">
      <alignment horizontal="right"/>
      <protection locked="0"/>
    </xf>
    <xf numFmtId="0" fontId="25" fillId="3" borderId="25" xfId="9" applyFont="1" applyFill="1" applyBorder="1"/>
    <xf numFmtId="171" fontId="25" fillId="8" borderId="89" xfId="9" applyNumberFormat="1" applyFont="1" applyFill="1" applyBorder="1" applyAlignment="1">
      <alignment horizontal="right"/>
    </xf>
    <xf numFmtId="171" fontId="25" fillId="0" borderId="27" xfId="9" applyNumberFormat="1" applyFont="1" applyBorder="1"/>
    <xf numFmtId="171" fontId="25" fillId="0" borderId="96" xfId="9" applyNumberFormat="1" applyFont="1" applyBorder="1" applyAlignment="1">
      <alignment horizontal="right"/>
    </xf>
    <xf numFmtId="171" fontId="25" fillId="8" borderId="101" xfId="9" applyNumberFormat="1" applyFont="1" applyFill="1" applyBorder="1" applyAlignment="1">
      <alignment horizontal="right"/>
    </xf>
    <xf numFmtId="171" fontId="25" fillId="0" borderId="78" xfId="9" applyNumberFormat="1" applyFont="1" applyBorder="1" applyAlignment="1">
      <alignment horizontal="right"/>
    </xf>
    <xf numFmtId="171" fontId="25" fillId="5" borderId="101" xfId="9" applyNumberFormat="1" applyFont="1" applyFill="1" applyBorder="1" applyAlignment="1" applyProtection="1">
      <alignment horizontal="right"/>
      <protection locked="0"/>
    </xf>
    <xf numFmtId="171" fontId="25" fillId="0" borderId="78" xfId="9" applyNumberFormat="1" applyFont="1" applyBorder="1" applyAlignment="1" applyProtection="1">
      <alignment horizontal="right"/>
      <protection locked="0"/>
    </xf>
    <xf numFmtId="171" fontId="25" fillId="8" borderId="79" xfId="9" applyNumberFormat="1" applyFont="1" applyFill="1" applyBorder="1" applyAlignment="1">
      <alignment horizontal="right"/>
    </xf>
    <xf numFmtId="0" fontId="25" fillId="0" borderId="103" xfId="9" applyFont="1" applyBorder="1"/>
    <xf numFmtId="174" fontId="25" fillId="3" borderId="25" xfId="4" applyNumberFormat="1" applyFont="1" applyFill="1" applyBorder="1" applyAlignment="1" applyProtection="1">
      <alignment horizontal="left"/>
      <protection locked="0"/>
    </xf>
    <xf numFmtId="4" fontId="25" fillId="3" borderId="27" xfId="0" applyNumberFormat="1" applyFont="1" applyFill="1" applyBorder="1" applyAlignment="1" applyProtection="1">
      <alignment horizontal="left"/>
      <protection locked="0"/>
    </xf>
    <xf numFmtId="4" fontId="26" fillId="3" borderId="27" xfId="0" applyNumberFormat="1" applyFont="1" applyFill="1" applyBorder="1" applyAlignment="1" applyProtection="1">
      <alignment horizontal="center"/>
      <protection locked="0"/>
    </xf>
    <xf numFmtId="174" fontId="30" fillId="3" borderId="25" xfId="4" applyNumberFormat="1" applyFont="1" applyFill="1" applyBorder="1" applyAlignment="1" applyProtection="1">
      <alignment horizontal="left"/>
      <protection locked="0"/>
    </xf>
    <xf numFmtId="174" fontId="25" fillId="8" borderId="27" xfId="4" applyNumberFormat="1" applyFont="1" applyFill="1" applyBorder="1" applyAlignment="1">
      <alignment horizontal="right"/>
    </xf>
    <xf numFmtId="174" fontId="25" fillId="3" borderId="27" xfId="4" applyNumberFormat="1" applyFont="1" applyFill="1" applyBorder="1" applyAlignment="1">
      <alignment horizontal="right"/>
    </xf>
    <xf numFmtId="174" fontId="26" fillId="8" borderId="27" xfId="4" applyNumberFormat="1" applyFont="1" applyFill="1" applyBorder="1" applyAlignment="1" applyProtection="1">
      <alignment horizontal="left"/>
      <protection locked="0"/>
    </xf>
    <xf numFmtId="174" fontId="26" fillId="8" borderId="27" xfId="4" applyNumberFormat="1" applyFont="1" applyFill="1" applyBorder="1" applyAlignment="1">
      <alignment horizontal="right"/>
    </xf>
    <xf numFmtId="0" fontId="0" fillId="5" borderId="27" xfId="0" applyFill="1" applyBorder="1"/>
    <xf numFmtId="0" fontId="30" fillId="3" borderId="69" xfId="10" applyFont="1" applyFill="1" applyBorder="1" applyAlignment="1">
      <alignment horizontal="left"/>
    </xf>
    <xf numFmtId="0" fontId="30" fillId="3" borderId="27" xfId="10" applyFont="1" applyFill="1" applyBorder="1" applyAlignment="1">
      <alignment horizontal="left"/>
    </xf>
    <xf numFmtId="0" fontId="25" fillId="3" borderId="27" xfId="10" applyFont="1" applyFill="1" applyBorder="1" applyAlignment="1">
      <alignment horizontal="centerContinuous"/>
    </xf>
    <xf numFmtId="0" fontId="25" fillId="3" borderId="25" xfId="10" applyFont="1" applyFill="1" applyBorder="1"/>
    <xf numFmtId="0" fontId="25" fillId="3" borderId="27" xfId="10" applyFont="1" applyFill="1" applyBorder="1" applyAlignment="1">
      <alignment horizontal="center"/>
    </xf>
    <xf numFmtId="0" fontId="25" fillId="3" borderId="25" xfId="10" applyFont="1" applyFill="1" applyBorder="1" applyAlignment="1">
      <alignment horizontal="centerContinuous"/>
    </xf>
    <xf numFmtId="0" fontId="30" fillId="3" borderId="25" xfId="10" applyNumberFormat="1" applyFont="1" applyFill="1" applyBorder="1" applyAlignment="1" applyProtection="1">
      <alignment horizontal="left"/>
      <protection locked="0"/>
    </xf>
    <xf numFmtId="175" fontId="25" fillId="3" borderId="27" xfId="10" applyNumberFormat="1" applyFont="1" applyFill="1" applyBorder="1" applyAlignment="1" applyProtection="1">
      <alignment horizontal="right"/>
      <protection locked="0"/>
    </xf>
    <xf numFmtId="0" fontId="25" fillId="3" borderId="25" xfId="10" applyNumberFormat="1" applyFont="1" applyFill="1" applyBorder="1" applyAlignment="1" applyProtection="1">
      <alignment horizontal="left"/>
      <protection locked="0"/>
    </xf>
    <xf numFmtId="175" fontId="25" fillId="3" borderId="27" xfId="10" applyNumberFormat="1" applyFont="1" applyFill="1" applyBorder="1" applyAlignment="1">
      <alignment horizontal="right"/>
    </xf>
    <xf numFmtId="175" fontId="26" fillId="8" borderId="27" xfId="10" applyNumberFormat="1" applyFont="1" applyFill="1" applyBorder="1" applyAlignment="1" applyProtection="1">
      <alignment horizontal="right"/>
      <protection locked="0"/>
    </xf>
    <xf numFmtId="175" fontId="30" fillId="3" borderId="25" xfId="10" applyNumberFormat="1" applyFont="1" applyFill="1" applyBorder="1" applyAlignment="1" applyProtection="1">
      <alignment horizontal="right"/>
      <protection locked="0"/>
    </xf>
    <xf numFmtId="0" fontId="37" fillId="3" borderId="25" xfId="10" applyFont="1" applyFill="1" applyBorder="1" applyAlignment="1">
      <alignment horizontal="centerContinuous"/>
    </xf>
    <xf numFmtId="0" fontId="37" fillId="3" borderId="0" xfId="10" applyFont="1" applyFill="1" applyBorder="1" applyAlignment="1">
      <alignment horizontal="centerContinuous"/>
    </xf>
    <xf numFmtId="0" fontId="37" fillId="3" borderId="27" xfId="10" applyFont="1" applyFill="1" applyBorder="1" applyAlignment="1">
      <alignment horizontal="centerContinuous"/>
    </xf>
    <xf numFmtId="0" fontId="25" fillId="3" borderId="26" xfId="10" applyFont="1" applyFill="1" applyBorder="1"/>
    <xf numFmtId="0" fontId="25" fillId="3" borderId="29" xfId="10" applyFont="1" applyFill="1" applyBorder="1"/>
    <xf numFmtId="0" fontId="25" fillId="3" borderId="78" xfId="10" applyFont="1" applyFill="1" applyBorder="1" applyAlignment="1">
      <alignment horizontal="center"/>
    </xf>
    <xf numFmtId="0" fontId="25" fillId="3" borderId="98" xfId="10" applyFont="1" applyFill="1" applyBorder="1"/>
    <xf numFmtId="0" fontId="25" fillId="3" borderId="79" xfId="10" applyFont="1" applyFill="1" applyBorder="1" applyAlignment="1">
      <alignment horizontal="center"/>
    </xf>
    <xf numFmtId="0" fontId="25" fillId="5" borderId="98" xfId="10" applyNumberFormat="1" applyFont="1" applyFill="1" applyBorder="1" applyAlignment="1" applyProtection="1">
      <alignment horizontal="left"/>
      <protection locked="0"/>
    </xf>
    <xf numFmtId="171" fontId="25" fillId="8" borderId="79" xfId="10" applyNumberFormat="1" applyFont="1" applyFill="1" applyBorder="1" applyAlignment="1">
      <alignment horizontal="right"/>
    </xf>
    <xf numFmtId="49" fontId="25" fillId="3" borderId="25" xfId="10" applyNumberFormat="1" applyFont="1" applyFill="1" applyBorder="1"/>
    <xf numFmtId="0" fontId="30" fillId="3" borderId="25" xfId="10" applyFont="1" applyFill="1" applyBorder="1"/>
    <xf numFmtId="0" fontId="25" fillId="3" borderId="27" xfId="10" applyFont="1" applyFill="1" applyBorder="1"/>
    <xf numFmtId="0" fontId="25" fillId="5" borderId="25" xfId="10" applyFont="1" applyFill="1" applyBorder="1" applyAlignment="1" applyProtection="1">
      <alignment horizontal="left"/>
      <protection locked="0"/>
    </xf>
    <xf numFmtId="0" fontId="25" fillId="5" borderId="27" xfId="10" applyFont="1" applyFill="1" applyBorder="1" applyAlignment="1" applyProtection="1">
      <alignment horizontal="left"/>
      <protection locked="0"/>
    </xf>
    <xf numFmtId="0" fontId="30" fillId="5" borderId="25" xfId="7" applyFont="1" applyFill="1" applyBorder="1" applyAlignment="1" applyProtection="1">
      <alignment horizontal="left"/>
      <protection locked="0"/>
    </xf>
    <xf numFmtId="166" fontId="25" fillId="3" borderId="27" xfId="4" applyFont="1" applyFill="1" applyBorder="1" applyAlignment="1" applyProtection="1">
      <alignment horizontal="center"/>
      <protection locked="0"/>
    </xf>
    <xf numFmtId="166" fontId="25" fillId="8" borderId="27" xfId="4" applyFont="1" applyFill="1" applyBorder="1" applyAlignment="1" applyProtection="1">
      <alignment horizontal="center"/>
      <protection locked="0"/>
    </xf>
    <xf numFmtId="166" fontId="30" fillId="8" borderId="27" xfId="7" applyNumberFormat="1" applyFont="1" applyFill="1" applyBorder="1" applyAlignment="1" applyProtection="1">
      <alignment horizontal="center"/>
      <protection locked="0"/>
    </xf>
    <xf numFmtId="0" fontId="46" fillId="3" borderId="25" xfId="0" applyFont="1" applyFill="1" applyBorder="1"/>
    <xf numFmtId="0" fontId="0" fillId="5" borderId="29" xfId="0" applyFill="1" applyBorder="1"/>
    <xf numFmtId="14" fontId="0" fillId="3" borderId="29" xfId="0" applyNumberFormat="1" applyFill="1" applyBorder="1" applyProtection="1"/>
    <xf numFmtId="0" fontId="30" fillId="3" borderId="89" xfId="10" applyNumberFormat="1" applyFont="1" applyFill="1" applyBorder="1" applyAlignment="1" applyProtection="1">
      <alignment horizontal="center"/>
      <protection locked="0"/>
    </xf>
    <xf numFmtId="0" fontId="30" fillId="3" borderId="67" xfId="10" applyNumberFormat="1" applyFont="1" applyFill="1" applyBorder="1" applyAlignment="1" applyProtection="1">
      <alignment horizontal="left"/>
      <protection locked="0"/>
    </xf>
    <xf numFmtId="0" fontId="29" fillId="3" borderId="25" xfId="10" applyNumberFormat="1" applyFont="1" applyFill="1" applyBorder="1" applyAlignment="1" applyProtection="1">
      <alignment horizontal="left"/>
      <protection locked="0"/>
    </xf>
    <xf numFmtId="0" fontId="30" fillId="3" borderId="27" xfId="10" applyNumberFormat="1" applyFont="1" applyFill="1" applyBorder="1" applyAlignment="1" applyProtection="1">
      <alignment horizontal="left"/>
      <protection locked="0"/>
    </xf>
    <xf numFmtId="166" fontId="30" fillId="5" borderId="27" xfId="4" applyNumberFormat="1" applyFont="1" applyFill="1" applyBorder="1" applyAlignment="1">
      <alignment horizontal="right"/>
    </xf>
    <xf numFmtId="166" fontId="30" fillId="8" borderId="89" xfId="4" applyNumberFormat="1" applyFont="1" applyFill="1" applyBorder="1" applyAlignment="1">
      <alignment horizontal="right"/>
    </xf>
    <xf numFmtId="0" fontId="30" fillId="5" borderId="27" xfId="10" applyNumberFormat="1" applyFont="1" applyFill="1" applyBorder="1" applyAlignment="1" applyProtection="1">
      <alignment horizontal="left"/>
      <protection locked="0"/>
    </xf>
    <xf numFmtId="1" fontId="54" fillId="3" borderId="39" xfId="11" applyNumberFormat="1" applyFill="1" applyBorder="1" applyProtection="1">
      <protection locked="0"/>
    </xf>
    <xf numFmtId="1" fontId="54" fillId="3" borderId="25" xfId="11" applyNumberFormat="1" applyFill="1" applyBorder="1" applyProtection="1">
      <protection locked="0"/>
    </xf>
    <xf numFmtId="1" fontId="54" fillId="3" borderId="27" xfId="11" applyNumberFormat="1" applyFill="1" applyBorder="1" applyProtection="1">
      <protection locked="0"/>
    </xf>
    <xf numFmtId="1" fontId="54" fillId="3" borderId="25" xfId="11" applyNumberFormat="1" applyFill="1" applyBorder="1" applyAlignment="1" applyProtection="1">
      <alignment horizontal="right"/>
    </xf>
    <xf numFmtId="169" fontId="54" fillId="3" borderId="67" xfId="11" applyNumberFormat="1" applyFill="1" applyBorder="1" applyProtection="1"/>
    <xf numFmtId="169" fontId="40" fillId="3" borderId="0" xfId="11" applyNumberFormat="1" applyFont="1" applyFill="1" applyBorder="1" applyProtection="1"/>
    <xf numFmtId="169" fontId="40" fillId="3" borderId="27" xfId="11" applyNumberFormat="1" applyFont="1" applyFill="1" applyBorder="1" applyAlignment="1" applyProtection="1">
      <protection locked="0"/>
    </xf>
    <xf numFmtId="1" fontId="40" fillId="3" borderId="0" xfId="11" applyNumberFormat="1" applyFont="1" applyFill="1" applyBorder="1" applyProtection="1"/>
    <xf numFmtId="1" fontId="40" fillId="3" borderId="27" xfId="11" applyNumberFormat="1" applyFont="1" applyFill="1" applyBorder="1" applyProtection="1"/>
    <xf numFmtId="1" fontId="54" fillId="3" borderId="28" xfId="11" applyNumberFormat="1" applyFill="1" applyBorder="1" applyProtection="1"/>
    <xf numFmtId="1" fontId="54" fillId="3" borderId="27" xfId="11" applyNumberFormat="1" applyFill="1" applyBorder="1" applyProtection="1"/>
    <xf numFmtId="0" fontId="54" fillId="3" borderId="0" xfId="11" applyFill="1" applyBorder="1" applyProtection="1"/>
    <xf numFmtId="169" fontId="54" fillId="3" borderId="0" xfId="11" applyNumberFormat="1" applyFill="1" applyBorder="1" applyAlignment="1" applyProtection="1">
      <alignment horizontal="right"/>
    </xf>
    <xf numFmtId="1" fontId="54" fillId="0" borderId="89" xfId="11" applyNumberFormat="1" applyBorder="1" applyAlignment="1" applyProtection="1">
      <alignment horizontal="center"/>
      <protection locked="0"/>
    </xf>
    <xf numFmtId="0" fontId="54" fillId="3" borderId="0" xfId="11" applyFill="1" applyBorder="1" applyAlignment="1"/>
    <xf numFmtId="2" fontId="60" fillId="3" borderId="0" xfId="3" applyNumberFormat="1" applyFont="1" applyFill="1" applyBorder="1" applyAlignment="1" applyProtection="1"/>
    <xf numFmtId="0" fontId="60" fillId="3" borderId="0" xfId="3" applyFont="1" applyFill="1" applyBorder="1" applyAlignment="1" applyProtection="1"/>
    <xf numFmtId="0" fontId="43" fillId="3" borderId="0" xfId="3" applyFill="1" applyBorder="1" applyAlignment="1" applyProtection="1"/>
    <xf numFmtId="169" fontId="54" fillId="3" borderId="96" xfId="11" applyNumberFormat="1" applyFill="1" applyBorder="1" applyProtection="1"/>
    <xf numFmtId="169" fontId="54" fillId="5" borderId="78" xfId="11" applyNumberFormat="1" applyFill="1" applyBorder="1" applyProtection="1"/>
    <xf numFmtId="169" fontId="54" fillId="3" borderId="78" xfId="11" applyNumberFormat="1" applyFill="1" applyBorder="1" applyProtection="1"/>
    <xf numFmtId="1" fontId="54" fillId="5" borderId="89" xfId="11" applyNumberFormat="1" applyFill="1" applyBorder="1" applyAlignment="1" applyProtection="1">
      <alignment horizontal="center"/>
      <protection locked="0"/>
    </xf>
    <xf numFmtId="169" fontId="54" fillId="3" borderId="25" xfId="11" applyNumberFormat="1" applyFill="1" applyBorder="1" applyProtection="1"/>
    <xf numFmtId="1" fontId="54" fillId="0" borderId="78" xfId="11" applyNumberFormat="1" applyBorder="1" applyProtection="1">
      <protection locked="0"/>
    </xf>
    <xf numFmtId="0" fontId="54" fillId="7" borderId="0" xfId="11" applyFill="1" applyBorder="1" applyAlignment="1"/>
    <xf numFmtId="0" fontId="43" fillId="5" borderId="0" xfId="3" applyFill="1" applyBorder="1" applyAlignment="1" applyProtection="1"/>
    <xf numFmtId="0" fontId="43" fillId="7" borderId="0" xfId="3" applyFill="1" applyBorder="1" applyAlignment="1" applyProtection="1">
      <alignment horizontal="right"/>
    </xf>
    <xf numFmtId="1" fontId="54" fillId="3" borderId="78" xfId="11" applyNumberFormat="1" applyFill="1" applyBorder="1" applyProtection="1">
      <protection locked="0"/>
    </xf>
    <xf numFmtId="1" fontId="54" fillId="3" borderId="26" xfId="11" applyNumberFormat="1" applyFill="1" applyBorder="1" applyProtection="1"/>
    <xf numFmtId="169" fontId="9" fillId="7" borderId="102" xfId="11" applyNumberFormat="1" applyFont="1" applyFill="1" applyBorder="1" applyAlignment="1" applyProtection="1">
      <alignment vertical="center"/>
    </xf>
    <xf numFmtId="0" fontId="54" fillId="7" borderId="6" xfId="11" applyFill="1" applyBorder="1" applyAlignment="1"/>
    <xf numFmtId="0" fontId="43" fillId="7" borderId="6" xfId="3" applyFill="1" applyBorder="1" applyAlignment="1" applyProtection="1"/>
    <xf numFmtId="0" fontId="54" fillId="7" borderId="104" xfId="11" applyFill="1" applyBorder="1" applyAlignment="1"/>
    <xf numFmtId="1" fontId="54" fillId="3" borderId="6" xfId="11" applyNumberFormat="1" applyFill="1" applyBorder="1" applyProtection="1"/>
    <xf numFmtId="1" fontId="54" fillId="3" borderId="105" xfId="11" applyNumberFormat="1" applyFill="1" applyBorder="1" applyProtection="1"/>
    <xf numFmtId="1" fontId="54" fillId="0" borderId="103" xfId="11" applyNumberFormat="1" applyBorder="1" applyProtection="1">
      <protection locked="0"/>
    </xf>
    <xf numFmtId="0" fontId="43" fillId="3" borderId="25" xfId="3" applyFill="1" applyBorder="1" applyAlignment="1" applyProtection="1"/>
    <xf numFmtId="0" fontId="54" fillId="3" borderId="0" xfId="11" applyFill="1" applyBorder="1"/>
    <xf numFmtId="0" fontId="54" fillId="3" borderId="27" xfId="11" applyFill="1" applyBorder="1"/>
    <xf numFmtId="0" fontId="30" fillId="3" borderId="88" xfId="11" applyFont="1" applyFill="1" applyBorder="1" applyAlignment="1">
      <alignment horizontal="center" wrapText="1"/>
    </xf>
    <xf numFmtId="0" fontId="30" fillId="3" borderId="89" xfId="11" applyFont="1" applyFill="1" applyBorder="1" applyAlignment="1">
      <alignment horizontal="center" wrapText="1"/>
    </xf>
    <xf numFmtId="0" fontId="62" fillId="3" borderId="97" xfId="11" applyFont="1" applyFill="1" applyBorder="1" applyAlignment="1">
      <alignment horizontal="left" indent="1"/>
    </xf>
    <xf numFmtId="0" fontId="54" fillId="3" borderId="100" xfId="11" applyFill="1" applyBorder="1"/>
    <xf numFmtId="0" fontId="8" fillId="3" borderId="106" xfId="11" applyFont="1" applyFill="1" applyBorder="1" applyAlignment="1">
      <alignment horizontal="center"/>
    </xf>
    <xf numFmtId="0" fontId="40" fillId="3" borderId="107" xfId="11" applyFont="1" applyFill="1" applyBorder="1" applyAlignment="1">
      <alignment horizontal="left" wrapText="1" indent="3"/>
    </xf>
    <xf numFmtId="0" fontId="40" fillId="3" borderId="87" xfId="11" applyFont="1" applyFill="1" applyBorder="1" applyAlignment="1">
      <alignment horizontal="left" wrapText="1" indent="3"/>
    </xf>
    <xf numFmtId="0" fontId="54" fillId="3" borderId="87" xfId="11" applyFill="1" applyBorder="1"/>
    <xf numFmtId="0" fontId="28" fillId="3" borderId="87" xfId="11" applyFont="1" applyFill="1" applyBorder="1" applyAlignment="1">
      <alignment horizontal="center" wrapText="1"/>
    </xf>
    <xf numFmtId="0" fontId="54" fillId="3" borderId="108" xfId="11" applyFill="1" applyBorder="1"/>
    <xf numFmtId="0" fontId="30" fillId="0" borderId="88" xfId="11" applyFont="1" applyBorder="1" applyAlignment="1">
      <alignment horizontal="center" wrapText="1"/>
    </xf>
    <xf numFmtId="0" fontId="30" fillId="0" borderId="89" xfId="11" applyFont="1" applyBorder="1" applyAlignment="1">
      <alignment horizontal="center" wrapText="1"/>
    </xf>
    <xf numFmtId="0" fontId="8" fillId="5" borderId="88" xfId="11" applyFont="1" applyFill="1" applyBorder="1" applyAlignment="1">
      <alignment vertical="center" wrapText="1"/>
    </xf>
    <xf numFmtId="0" fontId="54" fillId="5" borderId="89" xfId="11" applyFill="1" applyBorder="1" applyAlignment="1">
      <alignment vertical="center"/>
    </xf>
    <xf numFmtId="0" fontId="8" fillId="5" borderId="88" xfId="11" applyFont="1" applyFill="1" applyBorder="1" applyAlignment="1">
      <alignment horizontal="center" vertical="center" wrapText="1"/>
    </xf>
    <xf numFmtId="0" fontId="54" fillId="3" borderId="25" xfId="11" applyFill="1" applyBorder="1"/>
    <xf numFmtId="0" fontId="8" fillId="3" borderId="109" xfId="11" applyFont="1" applyFill="1" applyBorder="1" applyAlignment="1">
      <alignment horizontal="center" wrapText="1"/>
    </xf>
    <xf numFmtId="0" fontId="43" fillId="3" borderId="0" xfId="3" applyFont="1" applyFill="1" applyBorder="1" applyAlignment="1" applyProtection="1"/>
    <xf numFmtId="0" fontId="54" fillId="0" borderId="0" xfId="11" applyAlignment="1">
      <alignment vertical="center"/>
    </xf>
    <xf numFmtId="0" fontId="0" fillId="5" borderId="0" xfId="0" applyFill="1" applyAlignment="1">
      <alignment horizontal="center" vertical="center"/>
    </xf>
    <xf numFmtId="0" fontId="8" fillId="5" borderId="88" xfId="11" applyFont="1" applyFill="1" applyBorder="1" applyAlignment="1">
      <alignment horizontal="center" vertical="center"/>
    </xf>
    <xf numFmtId="0" fontId="28" fillId="3" borderId="24" xfId="11" applyFont="1" applyFill="1" applyBorder="1" applyAlignment="1">
      <alignment horizontal="center" vertical="center" wrapText="1"/>
    </xf>
    <xf numFmtId="0" fontId="28" fillId="3" borderId="24" xfId="11" applyFont="1" applyFill="1" applyBorder="1" applyAlignment="1">
      <alignment vertical="center"/>
    </xf>
    <xf numFmtId="1" fontId="3" fillId="5" borderId="6" xfId="0" applyNumberFormat="1" applyFont="1" applyFill="1" applyBorder="1" applyAlignment="1" applyProtection="1">
      <alignment horizontal="center" wrapText="1"/>
      <protection locked="0"/>
    </xf>
    <xf numFmtId="0" fontId="0" fillId="0" borderId="33" xfId="0" applyBorder="1"/>
    <xf numFmtId="0" fontId="67" fillId="5" borderId="0" xfId="0" applyNumberFormat="1" applyFont="1" applyFill="1" applyBorder="1" applyAlignment="1" applyProtection="1">
      <alignment horizontal="center" wrapText="1"/>
      <protection locked="0"/>
    </xf>
    <xf numFmtId="173" fontId="67" fillId="5" borderId="0" xfId="1" applyFont="1" applyFill="1" applyBorder="1" applyAlignment="1" applyProtection="1">
      <alignment horizontal="left" wrapText="1"/>
      <protection locked="0"/>
    </xf>
    <xf numFmtId="166" fontId="12" fillId="6" borderId="0" xfId="4" applyFont="1" applyFill="1" applyBorder="1" applyAlignment="1" applyProtection="1">
      <alignment horizontal="center"/>
      <protection locked="0"/>
    </xf>
    <xf numFmtId="14" fontId="25" fillId="5" borderId="0" xfId="10" applyNumberFormat="1" applyFont="1" applyFill="1" applyBorder="1" applyAlignment="1" applyProtection="1">
      <alignment horizontal="right"/>
      <protection locked="0"/>
    </xf>
    <xf numFmtId="0" fontId="25" fillId="3" borderId="0" xfId="0" applyFont="1" applyFill="1" applyAlignment="1" applyProtection="1">
      <alignment horizontal="center"/>
    </xf>
    <xf numFmtId="0" fontId="25" fillId="3" borderId="0" xfId="0" applyFont="1" applyFill="1" applyBorder="1" applyAlignment="1" applyProtection="1">
      <alignment horizontal="center"/>
      <protection locked="0"/>
    </xf>
    <xf numFmtId="0" fontId="25" fillId="3" borderId="1" xfId="0" applyFont="1" applyFill="1" applyBorder="1" applyAlignment="1" applyProtection="1">
      <alignment horizontal="center"/>
      <protection locked="0"/>
    </xf>
    <xf numFmtId="0" fontId="25" fillId="3" borderId="50" xfId="0" applyFont="1" applyFill="1" applyBorder="1" applyAlignment="1">
      <alignment horizontal="center"/>
    </xf>
    <xf numFmtId="169" fontId="25" fillId="3" borderId="52" xfId="0" applyNumberFormat="1" applyFont="1" applyFill="1" applyBorder="1" applyAlignment="1" applyProtection="1">
      <alignment horizontal="center"/>
      <protection locked="0"/>
    </xf>
    <xf numFmtId="0" fontId="25" fillId="3" borderId="52" xfId="0" applyFont="1" applyFill="1" applyBorder="1" applyAlignment="1" applyProtection="1">
      <alignment horizontal="center"/>
      <protection locked="0"/>
    </xf>
    <xf numFmtId="0" fontId="25" fillId="3" borderId="50" xfId="0" applyFont="1" applyFill="1" applyBorder="1" applyAlignment="1" applyProtection="1">
      <alignment horizontal="center"/>
      <protection locked="0"/>
    </xf>
    <xf numFmtId="0" fontId="25" fillId="0" borderId="0" xfId="0" applyFont="1" applyAlignment="1" applyProtection="1">
      <alignment horizontal="center"/>
      <protection locked="0"/>
    </xf>
    <xf numFmtId="166" fontId="0" fillId="5" borderId="58" xfId="4" applyFont="1" applyFill="1" applyBorder="1"/>
    <xf numFmtId="166" fontId="0" fillId="3" borderId="25" xfId="4" applyFont="1" applyFill="1" applyBorder="1"/>
    <xf numFmtId="166" fontId="0" fillId="3" borderId="64" xfId="4" applyFont="1" applyFill="1" applyBorder="1"/>
    <xf numFmtId="166" fontId="0" fillId="5" borderId="85" xfId="4" applyFont="1" applyFill="1" applyBorder="1"/>
    <xf numFmtId="166" fontId="31" fillId="12" borderId="64" xfId="4" applyFont="1" applyFill="1" applyBorder="1"/>
    <xf numFmtId="166" fontId="31" fillId="12" borderId="25" xfId="4" applyFont="1" applyFill="1" applyBorder="1"/>
    <xf numFmtId="166" fontId="0" fillId="8" borderId="25" xfId="4" applyFont="1" applyFill="1" applyBorder="1"/>
    <xf numFmtId="166" fontId="11" fillId="3" borderId="55" xfId="4" applyFont="1" applyFill="1" applyBorder="1" applyAlignment="1" applyProtection="1">
      <alignment horizontal="center"/>
    </xf>
    <xf numFmtId="166" fontId="0" fillId="0" borderId="0" xfId="4" applyFont="1"/>
    <xf numFmtId="174" fontId="0" fillId="5" borderId="56" xfId="4" applyNumberFormat="1" applyFont="1" applyFill="1" applyBorder="1"/>
    <xf numFmtId="0" fontId="0" fillId="3" borderId="0" xfId="0" applyFill="1" applyBorder="1" applyAlignment="1">
      <alignment wrapText="1"/>
    </xf>
    <xf numFmtId="1" fontId="3" fillId="3" borderId="0" xfId="0" applyNumberFormat="1" applyFont="1" applyFill="1" applyBorder="1" applyAlignment="1" applyProtection="1">
      <alignment wrapText="1"/>
      <protection locked="0"/>
    </xf>
    <xf numFmtId="1" fontId="3" fillId="3" borderId="25" xfId="0" applyNumberFormat="1" applyFont="1" applyFill="1" applyBorder="1" applyAlignment="1" applyProtection="1">
      <alignment horizontal="center" wrapText="1"/>
      <protection locked="0"/>
    </xf>
    <xf numFmtId="169" fontId="3" fillId="3" borderId="0" xfId="0" applyNumberFormat="1" applyFont="1" applyFill="1" applyBorder="1" applyAlignment="1" applyProtection="1">
      <alignment wrapText="1"/>
      <protection locked="0"/>
    </xf>
    <xf numFmtId="169" fontId="3" fillId="5" borderId="0" xfId="0" applyNumberFormat="1" applyFont="1" applyFill="1" applyBorder="1" applyAlignment="1" applyProtection="1">
      <alignment horizontal="left" wrapText="1"/>
      <protection locked="0"/>
    </xf>
    <xf numFmtId="169" fontId="0" fillId="5" borderId="27" xfId="0" applyNumberFormat="1" applyFill="1" applyBorder="1" applyAlignment="1" applyProtection="1">
      <alignment horizontal="left" wrapText="1"/>
      <protection locked="0"/>
    </xf>
    <xf numFmtId="169" fontId="53" fillId="5" borderId="0" xfId="0" applyNumberFormat="1" applyFont="1" applyFill="1" applyBorder="1" applyAlignment="1" applyProtection="1">
      <alignment horizontal="left" wrapText="1"/>
      <protection locked="0"/>
    </xf>
    <xf numFmtId="169" fontId="3" fillId="3" borderId="0" xfId="0" applyNumberFormat="1" applyFont="1" applyFill="1" applyBorder="1" applyAlignment="1" applyProtection="1">
      <alignment horizontal="left" wrapText="1"/>
      <protection locked="0"/>
    </xf>
    <xf numFmtId="169" fontId="0" fillId="3" borderId="27" xfId="0" applyNumberFormat="1" applyFill="1" applyBorder="1" applyAlignment="1" applyProtection="1">
      <alignment horizontal="left" wrapText="1"/>
      <protection locked="0"/>
    </xf>
    <xf numFmtId="169" fontId="25" fillId="3" borderId="0" xfId="0" applyNumberFormat="1" applyFont="1" applyFill="1" applyAlignment="1" applyProtection="1">
      <alignment horizontal="left"/>
    </xf>
    <xf numFmtId="0" fontId="47" fillId="0" borderId="0" xfId="0" applyFont="1" applyBorder="1" applyAlignment="1">
      <alignment horizontal="right"/>
    </xf>
    <xf numFmtId="2" fontId="25" fillId="5" borderId="0" xfId="7" applyNumberFormat="1" applyFont="1" applyFill="1" applyBorder="1" applyAlignment="1" applyProtection="1">
      <alignment horizontal="center"/>
      <protection locked="0"/>
    </xf>
    <xf numFmtId="169" fontId="43" fillId="3" borderId="0" xfId="3" applyNumberFormat="1" applyFill="1" applyAlignment="1" applyProtection="1">
      <alignment horizontal="center"/>
      <protection locked="0"/>
    </xf>
    <xf numFmtId="169" fontId="43" fillId="3" borderId="0" xfId="3" applyNumberFormat="1" applyFill="1" applyAlignment="1" applyProtection="1">
      <protection locked="0"/>
    </xf>
    <xf numFmtId="0" fontId="43" fillId="3" borderId="0" xfId="3" applyFill="1" applyAlignment="1" applyProtection="1">
      <alignment horizontal="center"/>
    </xf>
    <xf numFmtId="1" fontId="0" fillId="5" borderId="0" xfId="0" applyNumberFormat="1" applyFill="1" applyBorder="1" applyProtection="1">
      <protection locked="0"/>
    </xf>
    <xf numFmtId="0" fontId="10" fillId="5" borderId="0" xfId="0" applyFont="1" applyFill="1" applyBorder="1" applyAlignment="1">
      <alignment horizontal="center"/>
    </xf>
    <xf numFmtId="0" fontId="39" fillId="5" borderId="0" xfId="0" applyFont="1" applyFill="1" applyBorder="1" applyAlignment="1">
      <alignment horizontal="center"/>
    </xf>
    <xf numFmtId="169" fontId="39" fillId="3" borderId="0" xfId="0" applyNumberFormat="1" applyFont="1" applyFill="1" applyBorder="1" applyAlignment="1" applyProtection="1">
      <alignment horizontal="center"/>
    </xf>
    <xf numFmtId="49" fontId="25" fillId="3" borderId="40" xfId="8" applyNumberFormat="1" applyFont="1" applyFill="1" applyBorder="1"/>
    <xf numFmtId="171" fontId="25" fillId="3" borderId="0" xfId="8" applyNumberFormat="1" applyFont="1" applyFill="1" applyBorder="1"/>
    <xf numFmtId="49" fontId="45" fillId="3" borderId="60" xfId="8" applyNumberFormat="1" applyFont="1" applyFill="1" applyBorder="1"/>
    <xf numFmtId="4" fontId="0" fillId="0" borderId="0" xfId="0" applyNumberFormat="1"/>
    <xf numFmtId="0" fontId="25" fillId="5" borderId="56" xfId="8" applyNumberFormat="1" applyFont="1" applyFill="1" applyBorder="1" applyAlignment="1" applyProtection="1">
      <alignment horizontal="center"/>
      <protection locked="0"/>
    </xf>
    <xf numFmtId="0" fontId="25" fillId="5" borderId="42" xfId="8" applyNumberFormat="1" applyFont="1" applyFill="1" applyBorder="1" applyAlignment="1" applyProtection="1">
      <alignment horizontal="left"/>
      <protection locked="0"/>
    </xf>
    <xf numFmtId="174" fontId="55" fillId="5" borderId="0" xfId="4" applyNumberFormat="1" applyFont="1" applyFill="1" applyBorder="1" applyAlignment="1" applyProtection="1">
      <alignment horizontal="left"/>
      <protection locked="0"/>
    </xf>
    <xf numFmtId="180" fontId="7" fillId="8" borderId="0" xfId="1" applyNumberFormat="1" applyFont="1" applyFill="1" applyBorder="1"/>
    <xf numFmtId="174" fontId="55" fillId="5" borderId="0" xfId="4" applyNumberFormat="1" applyFont="1" applyFill="1" applyBorder="1" applyAlignment="1" applyProtection="1">
      <alignment horizontal="justify"/>
      <protection locked="0"/>
    </xf>
    <xf numFmtId="174" fontId="55" fillId="5" borderId="27" xfId="4" applyNumberFormat="1" applyFont="1" applyFill="1" applyBorder="1" applyAlignment="1" applyProtection="1">
      <alignment horizontal="justify"/>
      <protection locked="0"/>
    </xf>
    <xf numFmtId="180" fontId="55" fillId="5" borderId="0" xfId="1" applyNumberFormat="1" applyFont="1" applyFill="1" applyBorder="1" applyAlignment="1" applyProtection="1">
      <alignment horizontal="justify"/>
      <protection locked="0"/>
    </xf>
    <xf numFmtId="174" fontId="55" fillId="5" borderId="25" xfId="4" applyNumberFormat="1" applyFont="1" applyFill="1" applyBorder="1" applyAlignment="1" applyProtection="1">
      <alignment horizontal="left"/>
      <protection locked="0"/>
    </xf>
    <xf numFmtId="174" fontId="21" fillId="8" borderId="0" xfId="4" applyNumberFormat="1" applyFont="1" applyFill="1" applyBorder="1"/>
    <xf numFmtId="180" fontId="55" fillId="5" borderId="0" xfId="1" applyNumberFormat="1" applyFont="1" applyFill="1" applyBorder="1" applyAlignment="1" applyProtection="1">
      <alignment horizontal="left"/>
      <protection locked="0"/>
    </xf>
    <xf numFmtId="174" fontId="55" fillId="5" borderId="27" xfId="4" applyNumberFormat="1" applyFont="1" applyFill="1" applyBorder="1" applyAlignment="1" applyProtection="1">
      <alignment horizontal="left"/>
      <protection locked="0"/>
    </xf>
    <xf numFmtId="174" fontId="37" fillId="5" borderId="25" xfId="4" applyNumberFormat="1" applyFont="1" applyFill="1" applyBorder="1" applyAlignment="1" applyProtection="1">
      <alignment horizontal="left"/>
      <protection locked="0"/>
    </xf>
    <xf numFmtId="174" fontId="27" fillId="5" borderId="0" xfId="4" applyNumberFormat="1" applyFont="1" applyFill="1" applyBorder="1" applyAlignment="1" applyProtection="1">
      <alignment horizontal="left"/>
      <protection locked="0"/>
    </xf>
    <xf numFmtId="174" fontId="25" fillId="5" borderId="0" xfId="4" applyNumberFormat="1" applyFont="1" applyFill="1" applyBorder="1" applyAlignment="1" applyProtection="1">
      <alignment horizontal="left"/>
      <protection locked="0"/>
    </xf>
    <xf numFmtId="174" fontId="25" fillId="5" borderId="27" xfId="4" applyNumberFormat="1" applyFont="1" applyFill="1" applyBorder="1" applyAlignment="1" applyProtection="1">
      <alignment horizontal="left"/>
      <protection locked="0"/>
    </xf>
    <xf numFmtId="174" fontId="55" fillId="2" borderId="0" xfId="4" applyNumberFormat="1" applyFont="1" applyFill="1" applyBorder="1" applyAlignment="1" applyProtection="1">
      <alignment horizontal="right"/>
      <protection locked="0"/>
    </xf>
    <xf numFmtId="0" fontId="0" fillId="3" borderId="110" xfId="0" applyFill="1" applyBorder="1"/>
    <xf numFmtId="0" fontId="0" fillId="3" borderId="111" xfId="0" applyFill="1" applyBorder="1"/>
    <xf numFmtId="0" fontId="0" fillId="3" borderId="110" xfId="0" applyFill="1" applyBorder="1" applyAlignment="1">
      <alignment horizontal="center"/>
    </xf>
    <xf numFmtId="0" fontId="0" fillId="3" borderId="112" xfId="0" applyFill="1" applyBorder="1" applyAlignment="1">
      <alignment horizontal="center" vertical="center" wrapText="1"/>
    </xf>
    <xf numFmtId="0" fontId="68" fillId="3" borderId="113" xfId="0" applyFont="1" applyFill="1" applyBorder="1" applyAlignment="1">
      <alignment horizontal="left" vertical="center" indent="2"/>
    </xf>
    <xf numFmtId="0" fontId="0" fillId="3" borderId="114" xfId="0" applyFill="1" applyBorder="1" applyAlignment="1">
      <alignment horizontal="left" vertical="center" indent="2"/>
    </xf>
    <xf numFmtId="0" fontId="40" fillId="3" borderId="114" xfId="0" applyFont="1" applyFill="1" applyBorder="1" applyAlignment="1">
      <alignment horizontal="left" vertical="center" indent="2"/>
    </xf>
    <xf numFmtId="0" fontId="34" fillId="3" borderId="110" xfId="0" applyFont="1" applyFill="1" applyBorder="1"/>
    <xf numFmtId="0" fontId="0" fillId="3" borderId="110" xfId="0" applyFill="1" applyBorder="1" applyAlignment="1">
      <alignment horizontal="left"/>
    </xf>
    <xf numFmtId="0" fontId="0" fillId="3" borderId="111" xfId="0" applyFill="1" applyBorder="1" applyAlignment="1">
      <alignment horizontal="left"/>
    </xf>
    <xf numFmtId="0" fontId="0" fillId="3" borderId="60" xfId="0" applyFill="1" applyBorder="1" applyAlignment="1">
      <alignment horizontal="center"/>
    </xf>
    <xf numFmtId="0" fontId="10" fillId="3" borderId="60" xfId="0" applyFont="1" applyFill="1" applyBorder="1"/>
    <xf numFmtId="0" fontId="0" fillId="3" borderId="115" xfId="0" applyFill="1" applyBorder="1"/>
    <xf numFmtId="0" fontId="0" fillId="3" borderId="116" xfId="0" applyFill="1" applyBorder="1" applyAlignment="1">
      <alignment horizontal="left"/>
    </xf>
    <xf numFmtId="0" fontId="0" fillId="3" borderId="116" xfId="0" applyFill="1" applyBorder="1"/>
    <xf numFmtId="0" fontId="0" fillId="3" borderId="117" xfId="0" applyFill="1" applyBorder="1"/>
    <xf numFmtId="174" fontId="55" fillId="5" borderId="25" xfId="4" applyNumberFormat="1" applyFont="1" applyFill="1" applyBorder="1" applyAlignment="1" applyProtection="1">
      <alignment horizontal="justify"/>
      <protection locked="0"/>
    </xf>
    <xf numFmtId="174" fontId="27" fillId="5" borderId="0" xfId="4" applyNumberFormat="1" applyFont="1" applyFill="1" applyBorder="1" applyAlignment="1" applyProtection="1">
      <alignment horizontal="justify"/>
      <protection locked="0"/>
    </xf>
    <xf numFmtId="3" fontId="0" fillId="3" borderId="0" xfId="0" applyNumberFormat="1" applyFill="1" applyAlignment="1">
      <alignment horizontal="right"/>
    </xf>
    <xf numFmtId="0" fontId="39" fillId="3" borderId="0" xfId="0" applyFont="1" applyFill="1"/>
    <xf numFmtId="0" fontId="10" fillId="2" borderId="0" xfId="0" applyFont="1" applyFill="1" applyAlignment="1">
      <alignment horizontal="center"/>
    </xf>
    <xf numFmtId="3" fontId="39" fillId="3" borderId="24" xfId="0" applyNumberFormat="1" applyFont="1" applyFill="1" applyBorder="1" applyAlignment="1">
      <alignment horizontal="center"/>
    </xf>
    <xf numFmtId="0" fontId="39" fillId="3" borderId="24" xfId="0" applyFont="1" applyFill="1" applyBorder="1" applyAlignment="1">
      <alignment horizontal="center"/>
    </xf>
    <xf numFmtId="3" fontId="13" fillId="2" borderId="60" xfId="0" applyNumberFormat="1" applyFont="1" applyFill="1" applyBorder="1" applyAlignment="1">
      <alignment horizontal="right"/>
    </xf>
    <xf numFmtId="181" fontId="10" fillId="2" borderId="0" xfId="2" applyNumberFormat="1" applyFont="1" applyFill="1" applyAlignment="1">
      <alignment horizontal="center"/>
    </xf>
    <xf numFmtId="3" fontId="13" fillId="8" borderId="60" xfId="0" applyNumberFormat="1" applyFont="1" applyFill="1" applyBorder="1" applyAlignment="1">
      <alignment horizontal="right"/>
    </xf>
    <xf numFmtId="3" fontId="0" fillId="0" borderId="0" xfId="0" applyNumberFormat="1" applyFill="1" applyAlignment="1">
      <alignment horizontal="right"/>
    </xf>
    <xf numFmtId="0" fontId="0" fillId="2" borderId="0" xfId="0" applyFill="1"/>
    <xf numFmtId="0" fontId="0" fillId="2" borderId="0" xfId="0" applyFill="1" applyAlignment="1">
      <alignment horizontal="center"/>
    </xf>
    <xf numFmtId="3" fontId="0" fillId="2" borderId="0" xfId="0" applyNumberFormat="1" applyFill="1" applyAlignment="1">
      <alignment horizontal="right"/>
    </xf>
    <xf numFmtId="169" fontId="0" fillId="3" borderId="0" xfId="0" applyNumberFormat="1" applyFill="1" applyBorder="1" applyAlignment="1" applyProtection="1">
      <protection locked="0"/>
    </xf>
    <xf numFmtId="4" fontId="26" fillId="6" borderId="0" xfId="0" applyNumberFormat="1" applyFont="1" applyFill="1" applyBorder="1" applyAlignment="1" applyProtection="1">
      <alignment horizontal="center" vertical="center"/>
      <protection locked="0"/>
    </xf>
    <xf numFmtId="169" fontId="0" fillId="3" borderId="0" xfId="0" applyNumberFormat="1" applyFill="1" applyBorder="1" applyAlignment="1" applyProtection="1">
      <alignment horizontal="left"/>
    </xf>
    <xf numFmtId="3" fontId="25" fillId="8" borderId="0" xfId="4" applyNumberFormat="1" applyFont="1" applyFill="1" applyBorder="1" applyAlignment="1" applyProtection="1">
      <alignment horizontal="left"/>
      <protection locked="0"/>
    </xf>
    <xf numFmtId="3" fontId="25" fillId="8" borderId="27" xfId="4" applyNumberFormat="1" applyFont="1" applyFill="1" applyBorder="1" applyAlignment="1">
      <alignment horizontal="right"/>
    </xf>
    <xf numFmtId="14" fontId="25" fillId="5" borderId="53" xfId="0" applyNumberFormat="1" applyFont="1" applyFill="1" applyBorder="1" applyProtection="1">
      <protection locked="0"/>
    </xf>
    <xf numFmtId="14" fontId="25" fillId="3" borderId="53" xfId="0" applyNumberFormat="1" applyFont="1" applyFill="1" applyBorder="1" applyProtection="1">
      <protection locked="0"/>
    </xf>
    <xf numFmtId="174" fontId="25" fillId="6" borderId="0" xfId="4" applyNumberFormat="1" applyFont="1" applyFill="1" applyBorder="1" applyAlignment="1">
      <alignment horizontal="right"/>
    </xf>
    <xf numFmtId="174" fontId="25" fillId="6" borderId="27" xfId="4" applyNumberFormat="1" applyFont="1" applyFill="1" applyBorder="1" applyAlignment="1">
      <alignment horizontal="right"/>
    </xf>
    <xf numFmtId="0" fontId="0" fillId="3" borderId="0" xfId="0" applyFill="1" applyBorder="1" applyAlignment="1">
      <alignment horizontal="centerContinuous"/>
    </xf>
    <xf numFmtId="169" fontId="0" fillId="3" borderId="0" xfId="0" applyNumberFormat="1" applyFill="1" applyBorder="1" applyAlignment="1" applyProtection="1">
      <alignment horizontal="centerContinuous"/>
      <protection locked="0"/>
    </xf>
    <xf numFmtId="0" fontId="0" fillId="3" borderId="13" xfId="0" applyFill="1" applyBorder="1" applyAlignment="1"/>
    <xf numFmtId="169" fontId="0" fillId="3" borderId="6" xfId="0" applyNumberFormat="1" applyFill="1" applyBorder="1" applyAlignment="1" applyProtection="1">
      <alignment horizontal="center"/>
    </xf>
    <xf numFmtId="169" fontId="25" fillId="2" borderId="0" xfId="0" applyNumberFormat="1" applyFont="1" applyFill="1" applyProtection="1">
      <protection locked="0"/>
    </xf>
    <xf numFmtId="0" fontId="37" fillId="0" borderId="65" xfId="0" applyFont="1" applyBorder="1" applyAlignment="1" applyProtection="1">
      <alignment horizontal="center"/>
      <protection locked="0"/>
    </xf>
    <xf numFmtId="14" fontId="67" fillId="5" borderId="25" xfId="0" applyNumberFormat="1" applyFont="1" applyFill="1" applyBorder="1" applyAlignment="1" applyProtection="1">
      <alignment horizontal="left" wrapText="1"/>
      <protection locked="0"/>
    </xf>
    <xf numFmtId="169" fontId="52" fillId="3" borderId="27" xfId="0" applyNumberFormat="1" applyFont="1" applyFill="1" applyBorder="1" applyAlignment="1" applyProtection="1">
      <alignment wrapText="1"/>
      <protection locked="0"/>
    </xf>
    <xf numFmtId="169" fontId="3" fillId="5" borderId="27" xfId="0" applyNumberFormat="1" applyFont="1" applyFill="1" applyBorder="1" applyAlignment="1" applyProtection="1">
      <alignment horizontal="center" wrapText="1"/>
      <protection locked="0"/>
    </xf>
    <xf numFmtId="169" fontId="3" fillId="3" borderId="27" xfId="0" applyNumberFormat="1" applyFont="1" applyFill="1" applyBorder="1" applyAlignment="1" applyProtection="1">
      <alignment horizontal="center" wrapText="1"/>
      <protection locked="0"/>
    </xf>
    <xf numFmtId="183" fontId="67" fillId="5" borderId="0" xfId="1" applyNumberFormat="1" applyFont="1" applyFill="1" applyBorder="1" applyAlignment="1" applyProtection="1">
      <alignment horizontal="left" wrapText="1"/>
      <protection locked="0"/>
    </xf>
    <xf numFmtId="174" fontId="25" fillId="3" borderId="0" xfId="4" applyNumberFormat="1" applyFont="1" applyFill="1" applyBorder="1" applyAlignment="1" applyProtection="1">
      <alignment horizontal="right"/>
    </xf>
    <xf numFmtId="174" fontId="25" fillId="3" borderId="27" xfId="4" applyNumberFormat="1" applyFont="1" applyFill="1" applyBorder="1" applyAlignment="1" applyProtection="1">
      <alignment horizontal="right"/>
    </xf>
    <xf numFmtId="174" fontId="46" fillId="3" borderId="0" xfId="4" applyNumberFormat="1" applyFont="1" applyFill="1" applyBorder="1" applyAlignment="1">
      <alignment horizontal="right"/>
    </xf>
    <xf numFmtId="174" fontId="46" fillId="3" borderId="27" xfId="4" applyNumberFormat="1" applyFont="1" applyFill="1" applyBorder="1" applyAlignment="1">
      <alignment horizontal="right"/>
    </xf>
    <xf numFmtId="169" fontId="72" fillId="3" borderId="0" xfId="0" applyNumberFormat="1" applyFont="1" applyFill="1" applyBorder="1" applyAlignment="1" applyProtection="1">
      <alignment wrapText="1"/>
      <protection locked="0"/>
    </xf>
    <xf numFmtId="169" fontId="39" fillId="5" borderId="0" xfId="0" applyNumberFormat="1" applyFont="1" applyFill="1" applyBorder="1" applyAlignment="1" applyProtection="1">
      <alignment wrapText="1"/>
      <protection locked="0"/>
    </xf>
    <xf numFmtId="173" fontId="54" fillId="5" borderId="0" xfId="1" applyFont="1" applyFill="1" applyBorder="1" applyAlignment="1" applyProtection="1">
      <alignment wrapText="1"/>
      <protection locked="0"/>
    </xf>
    <xf numFmtId="9" fontId="54" fillId="5" borderId="0" xfId="12" applyFont="1" applyFill="1" applyBorder="1" applyAlignment="1" applyProtection="1">
      <alignment horizontal="center" wrapText="1"/>
      <protection locked="0"/>
    </xf>
    <xf numFmtId="173" fontId="54" fillId="8" borderId="0" xfId="1" applyFont="1" applyFill="1" applyBorder="1" applyAlignment="1" applyProtection="1">
      <alignment wrapText="1"/>
      <protection locked="0"/>
    </xf>
    <xf numFmtId="173" fontId="72" fillId="8" borderId="0" xfId="1" applyFont="1" applyFill="1" applyBorder="1" applyAlignment="1" applyProtection="1">
      <alignment wrapText="1"/>
      <protection locked="0"/>
    </xf>
    <xf numFmtId="14" fontId="40" fillId="5" borderId="25" xfId="0" applyNumberFormat="1" applyFont="1" applyFill="1" applyBorder="1" applyAlignment="1" applyProtection="1">
      <alignment horizontal="left" wrapText="1"/>
      <protection locked="0"/>
    </xf>
    <xf numFmtId="1" fontId="40" fillId="5" borderId="0" xfId="0" applyNumberFormat="1" applyFont="1" applyFill="1" applyBorder="1" applyAlignment="1" applyProtection="1">
      <alignment horizontal="left" wrapText="1"/>
      <protection locked="0"/>
    </xf>
    <xf numFmtId="0" fontId="13" fillId="0" borderId="0" xfId="0" applyFont="1"/>
    <xf numFmtId="173" fontId="52" fillId="5" borderId="0" xfId="1" applyFont="1" applyFill="1" applyBorder="1" applyAlignment="1" applyProtection="1">
      <alignment wrapText="1"/>
      <protection locked="0"/>
    </xf>
    <xf numFmtId="169" fontId="40" fillId="5" borderId="0" xfId="0" applyNumberFormat="1" applyFont="1" applyFill="1" applyBorder="1" applyAlignment="1" applyProtection="1">
      <alignment wrapText="1"/>
      <protection locked="0"/>
    </xf>
    <xf numFmtId="178" fontId="40" fillId="5" borderId="0" xfId="0" applyNumberFormat="1" applyFont="1" applyFill="1" applyBorder="1" applyAlignment="1" applyProtection="1">
      <alignment wrapText="1"/>
      <protection locked="0"/>
    </xf>
    <xf numFmtId="169" fontId="40" fillId="5" borderId="27" xfId="0" applyNumberFormat="1" applyFont="1" applyFill="1" applyBorder="1" applyAlignment="1" applyProtection="1">
      <alignment wrapText="1"/>
      <protection locked="0"/>
    </xf>
    <xf numFmtId="14" fontId="40" fillId="3" borderId="25" xfId="0" applyNumberFormat="1" applyFont="1" applyFill="1" applyBorder="1" applyAlignment="1" applyProtection="1">
      <alignment horizontal="left" wrapText="1"/>
      <protection locked="0"/>
    </xf>
    <xf numFmtId="1" fontId="40" fillId="3" borderId="0" xfId="0" applyNumberFormat="1" applyFont="1" applyFill="1" applyBorder="1" applyAlignment="1" applyProtection="1">
      <alignment horizontal="left" wrapText="1"/>
      <protection locked="0"/>
    </xf>
    <xf numFmtId="169" fontId="40" fillId="3" borderId="0" xfId="0" applyNumberFormat="1" applyFont="1" applyFill="1" applyBorder="1" applyAlignment="1" applyProtection="1">
      <alignment wrapText="1"/>
      <protection locked="0"/>
    </xf>
    <xf numFmtId="178" fontId="40" fillId="3" borderId="0" xfId="0" applyNumberFormat="1" applyFont="1" applyFill="1" applyBorder="1" applyAlignment="1" applyProtection="1">
      <alignment wrapText="1"/>
      <protection locked="0"/>
    </xf>
    <xf numFmtId="169" fontId="40" fillId="3" borderId="27" xfId="0" applyNumberFormat="1" applyFont="1" applyFill="1" applyBorder="1" applyAlignment="1" applyProtection="1">
      <alignment wrapText="1"/>
      <protection locked="0"/>
    </xf>
    <xf numFmtId="169" fontId="3" fillId="5" borderId="6" xfId="0" applyNumberFormat="1" applyFont="1" applyFill="1" applyBorder="1" applyAlignment="1" applyProtection="1">
      <alignment wrapText="1"/>
      <protection locked="0"/>
    </xf>
    <xf numFmtId="173" fontId="54" fillId="3" borderId="0" xfId="1" applyFont="1" applyFill="1" applyBorder="1" applyAlignment="1" applyProtection="1">
      <alignment wrapText="1"/>
      <protection locked="0"/>
    </xf>
    <xf numFmtId="169" fontId="73" fillId="3" borderId="0" xfId="0" applyNumberFormat="1" applyFont="1" applyFill="1" applyBorder="1" applyAlignment="1" applyProtection="1">
      <alignment wrapText="1"/>
      <protection locked="0"/>
    </xf>
    <xf numFmtId="169" fontId="52" fillId="3" borderId="27" xfId="0" applyNumberFormat="1" applyFont="1" applyFill="1" applyBorder="1" applyAlignment="1" applyProtection="1">
      <alignment horizontal="left" wrapText="1"/>
      <protection locked="0"/>
    </xf>
    <xf numFmtId="173" fontId="40" fillId="3" borderId="0" xfId="1" applyFont="1" applyFill="1" applyBorder="1" applyAlignment="1" applyProtection="1">
      <alignment wrapText="1"/>
      <protection locked="0"/>
    </xf>
    <xf numFmtId="173" fontId="40" fillId="3" borderId="0" xfId="1" applyFont="1" applyFill="1" applyBorder="1" applyAlignment="1" applyProtection="1">
      <alignment horizontal="center" wrapText="1"/>
      <protection locked="0"/>
    </xf>
    <xf numFmtId="169" fontId="40" fillId="3" borderId="0" xfId="0" applyNumberFormat="1" applyFont="1" applyFill="1" applyBorder="1" applyAlignment="1" applyProtection="1">
      <alignment horizontal="center" wrapText="1"/>
      <protection locked="0"/>
    </xf>
    <xf numFmtId="169" fontId="40" fillId="3" borderId="27" xfId="0" applyNumberFormat="1" applyFont="1" applyFill="1" applyBorder="1" applyAlignment="1" applyProtection="1">
      <alignment horizontal="center" wrapText="1"/>
      <protection locked="0"/>
    </xf>
    <xf numFmtId="14" fontId="40" fillId="3" borderId="0" xfId="0" applyNumberFormat="1" applyFont="1" applyFill="1" applyBorder="1" applyAlignment="1" applyProtection="1">
      <alignment horizontal="left" wrapText="1"/>
      <protection locked="0"/>
    </xf>
    <xf numFmtId="14" fontId="40" fillId="3" borderId="0" xfId="0" applyNumberFormat="1" applyFont="1" applyFill="1" applyBorder="1" applyAlignment="1" applyProtection="1">
      <alignment horizontal="center" wrapText="1"/>
      <protection locked="0"/>
    </xf>
    <xf numFmtId="14" fontId="40" fillId="3" borderId="27" xfId="0" applyNumberFormat="1" applyFont="1" applyFill="1" applyBorder="1" applyAlignment="1" applyProtection="1">
      <alignment horizontal="left" wrapText="1"/>
      <protection locked="0"/>
    </xf>
    <xf numFmtId="169" fontId="73" fillId="3" borderId="0" xfId="0" applyNumberFormat="1" applyFont="1" applyFill="1" applyBorder="1" applyAlignment="1" applyProtection="1">
      <alignment horizontal="center" wrapText="1"/>
      <protection locked="0"/>
    </xf>
    <xf numFmtId="9" fontId="54" fillId="3" borderId="0" xfId="12" applyFont="1" applyFill="1" applyBorder="1" applyAlignment="1" applyProtection="1">
      <alignment wrapText="1"/>
      <protection locked="0"/>
    </xf>
    <xf numFmtId="14" fontId="13" fillId="3" borderId="25" xfId="0" applyNumberFormat="1" applyFont="1" applyFill="1" applyBorder="1" applyAlignment="1" applyProtection="1">
      <alignment horizontal="left" wrapText="1"/>
      <protection locked="0"/>
    </xf>
    <xf numFmtId="14" fontId="13" fillId="3" borderId="0" xfId="0" applyNumberFormat="1" applyFont="1" applyFill="1" applyBorder="1" applyAlignment="1" applyProtection="1">
      <alignment horizontal="left" wrapText="1"/>
      <protection locked="0"/>
    </xf>
    <xf numFmtId="173" fontId="13" fillId="3" borderId="0" xfId="0" applyNumberFormat="1" applyFont="1" applyFill="1" applyBorder="1" applyAlignment="1" applyProtection="1">
      <alignment horizontal="left" wrapText="1"/>
      <protection locked="0"/>
    </xf>
    <xf numFmtId="14" fontId="13" fillId="3" borderId="27" xfId="0" applyNumberFormat="1" applyFont="1" applyFill="1" applyBorder="1" applyAlignment="1" applyProtection="1">
      <alignment horizontal="left" wrapText="1"/>
      <protection locked="0"/>
    </xf>
    <xf numFmtId="173" fontId="52" fillId="3" borderId="0" xfId="1" applyFont="1" applyFill="1" applyBorder="1" applyAlignment="1" applyProtection="1">
      <alignment wrapText="1"/>
      <protection locked="0"/>
    </xf>
    <xf numFmtId="0" fontId="13" fillId="8" borderId="0" xfId="0" applyNumberFormat="1" applyFont="1" applyFill="1" applyBorder="1" applyAlignment="1" applyProtection="1">
      <alignment horizontal="left" wrapText="1"/>
      <protection locked="0"/>
    </xf>
    <xf numFmtId="173" fontId="13" fillId="8" borderId="0" xfId="1" applyFont="1" applyFill="1" applyBorder="1" applyAlignment="1" applyProtection="1">
      <alignment wrapText="1"/>
      <protection locked="0"/>
    </xf>
    <xf numFmtId="180" fontId="10" fillId="13" borderId="0" xfId="1" applyNumberFormat="1" applyFont="1" applyFill="1" applyAlignment="1">
      <alignment horizontal="center"/>
    </xf>
    <xf numFmtId="0" fontId="25" fillId="3" borderId="50" xfId="0" applyFont="1" applyFill="1" applyBorder="1" applyAlignment="1" applyProtection="1">
      <alignment horizontal="left"/>
      <protection locked="0"/>
    </xf>
    <xf numFmtId="169" fontId="74" fillId="14" borderId="0" xfId="0" applyNumberFormat="1" applyFont="1" applyFill="1" applyProtection="1"/>
    <xf numFmtId="169" fontId="11" fillId="3" borderId="39" xfId="0" applyNumberFormat="1" applyFont="1" applyFill="1" applyBorder="1" applyAlignment="1" applyProtection="1">
      <alignment horizontal="center" wrapText="1"/>
      <protection locked="0"/>
    </xf>
    <xf numFmtId="169" fontId="11" fillId="3" borderId="33" xfId="0" applyNumberFormat="1" applyFont="1" applyFill="1" applyBorder="1" applyAlignment="1" applyProtection="1">
      <alignment horizontal="center" wrapText="1"/>
      <protection locked="0"/>
    </xf>
    <xf numFmtId="0" fontId="11" fillId="3" borderId="0" xfId="0" applyFont="1" applyFill="1" applyBorder="1" applyAlignment="1">
      <alignment horizontal="center" wrapText="1"/>
    </xf>
    <xf numFmtId="0" fontId="11" fillId="0" borderId="0" xfId="0" applyFont="1"/>
    <xf numFmtId="164" fontId="13" fillId="3" borderId="25" xfId="4" applyNumberFormat="1" applyFont="1" applyFill="1" applyBorder="1" applyAlignment="1" applyProtection="1">
      <alignment horizontal="left" vertical="center" wrapText="1"/>
      <protection locked="0"/>
    </xf>
    <xf numFmtId="169" fontId="10" fillId="3" borderId="27" xfId="0" applyNumberFormat="1" applyFont="1" applyFill="1" applyBorder="1" applyAlignment="1" applyProtection="1">
      <alignment horizontal="right" wrapText="1"/>
      <protection locked="0"/>
    </xf>
    <xf numFmtId="14" fontId="54" fillId="5" borderId="60" xfId="11" applyNumberFormat="1" applyFill="1" applyBorder="1" applyProtection="1"/>
    <xf numFmtId="0" fontId="0" fillId="5" borderId="0" xfId="0" applyFill="1" applyBorder="1" applyAlignment="1"/>
    <xf numFmtId="174" fontId="3" fillId="5" borderId="56" xfId="4" applyNumberFormat="1" applyFill="1" applyBorder="1"/>
    <xf numFmtId="166" fontId="3" fillId="5" borderId="58" xfId="4" applyFill="1" applyBorder="1"/>
    <xf numFmtId="166" fontId="3" fillId="3" borderId="25" xfId="4" applyFill="1" applyBorder="1"/>
    <xf numFmtId="166" fontId="3" fillId="3" borderId="64" xfId="4" applyFill="1" applyBorder="1"/>
    <xf numFmtId="166" fontId="3" fillId="5" borderId="85" xfId="4" applyFill="1" applyBorder="1"/>
    <xf numFmtId="166" fontId="3" fillId="8" borderId="25" xfId="4" applyFill="1" applyBorder="1"/>
    <xf numFmtId="166" fontId="3" fillId="0" borderId="0" xfId="4"/>
    <xf numFmtId="169" fontId="76" fillId="3" borderId="25" xfId="0" applyNumberFormat="1" applyFont="1" applyFill="1" applyBorder="1" applyAlignment="1" applyProtection="1">
      <alignment horizontal="left"/>
    </xf>
    <xf numFmtId="169" fontId="76" fillId="3" borderId="0" xfId="0" applyNumberFormat="1" applyFont="1" applyFill="1" applyBorder="1" applyAlignment="1" applyProtection="1">
      <alignment horizontal="left"/>
    </xf>
    <xf numFmtId="0" fontId="76" fillId="3" borderId="0" xfId="0" applyFont="1" applyFill="1" applyBorder="1" applyAlignment="1">
      <alignment horizontal="left"/>
    </xf>
    <xf numFmtId="2" fontId="25" fillId="5" borderId="27" xfId="0" applyNumberFormat="1" applyFont="1" applyFill="1" applyBorder="1"/>
    <xf numFmtId="169" fontId="76" fillId="3" borderId="25" xfId="0" applyNumberFormat="1" applyFont="1" applyFill="1" applyBorder="1" applyAlignment="1" applyProtection="1">
      <alignment horizontal="left"/>
      <protection locked="0"/>
    </xf>
    <xf numFmtId="169" fontId="25" fillId="3" borderId="0" xfId="0" applyNumberFormat="1" applyFont="1" applyFill="1" applyBorder="1" applyAlignment="1" applyProtection="1">
      <alignment horizontal="right"/>
    </xf>
    <xf numFmtId="0" fontId="76" fillId="5" borderId="0" xfId="0" applyFont="1" applyFill="1" applyBorder="1" applyAlignment="1">
      <alignment horizontal="left"/>
    </xf>
    <xf numFmtId="0" fontId="0" fillId="5" borderId="27" xfId="0" applyFill="1" applyBorder="1" applyAlignment="1"/>
    <xf numFmtId="169" fontId="25" fillId="3" borderId="25" xfId="0" applyNumberFormat="1" applyFont="1" applyFill="1" applyBorder="1" applyAlignment="1" applyProtection="1">
      <alignment horizontal="left"/>
    </xf>
    <xf numFmtId="2" fontId="25" fillId="3" borderId="0" xfId="0" applyNumberFormat="1" applyFont="1" applyFill="1" applyBorder="1" applyAlignment="1" applyProtection="1">
      <alignment horizontal="right"/>
    </xf>
    <xf numFmtId="169" fontId="76" fillId="3" borderId="0" xfId="0" applyNumberFormat="1" applyFont="1" applyFill="1" applyBorder="1" applyAlignment="1" applyProtection="1">
      <alignment horizontal="left"/>
      <protection locked="0"/>
    </xf>
    <xf numFmtId="0" fontId="30" fillId="3" borderId="0" xfId="0" applyFont="1" applyFill="1" applyBorder="1" applyAlignment="1">
      <alignment horizontal="center"/>
    </xf>
    <xf numFmtId="0" fontId="30" fillId="3" borderId="27" xfId="0" applyFont="1" applyFill="1" applyBorder="1" applyAlignment="1">
      <alignment horizontal="center"/>
    </xf>
    <xf numFmtId="0" fontId="25" fillId="5" borderId="60" xfId="0" applyFont="1" applyFill="1" applyBorder="1" applyAlignment="1">
      <alignment horizontal="center"/>
    </xf>
    <xf numFmtId="0" fontId="25" fillId="5" borderId="78" xfId="0" applyFont="1" applyFill="1" applyBorder="1" applyAlignment="1">
      <alignment horizontal="center"/>
    </xf>
    <xf numFmtId="169" fontId="76" fillId="0" borderId="0" xfId="0" applyNumberFormat="1" applyFont="1" applyAlignment="1" applyProtection="1">
      <alignment horizontal="left"/>
    </xf>
    <xf numFmtId="0" fontId="76" fillId="0" borderId="0" xfId="0" applyFont="1" applyAlignment="1">
      <alignment horizontal="left"/>
    </xf>
    <xf numFmtId="169" fontId="76" fillId="0" borderId="0" xfId="0" applyNumberFormat="1" applyFont="1" applyAlignment="1" applyProtection="1">
      <alignment horizontal="left"/>
      <protection locked="0"/>
    </xf>
    <xf numFmtId="0" fontId="0" fillId="3" borderId="25" xfId="0" applyFill="1" applyBorder="1" applyAlignment="1">
      <alignment horizontal="center"/>
    </xf>
    <xf numFmtId="1" fontId="0" fillId="3" borderId="25" xfId="0" applyNumberFormat="1" applyFont="1" applyFill="1" applyBorder="1" applyAlignment="1">
      <alignment horizontal="right"/>
    </xf>
    <xf numFmtId="1" fontId="0" fillId="3" borderId="25" xfId="0" applyNumberFormat="1" applyFont="1" applyFill="1" applyBorder="1" applyAlignment="1" applyProtection="1">
      <alignment horizontal="right"/>
    </xf>
    <xf numFmtId="169" fontId="76" fillId="0" borderId="26" xfId="0" applyNumberFormat="1" applyFont="1" applyBorder="1" applyAlignment="1" applyProtection="1">
      <alignment horizontal="left"/>
    </xf>
    <xf numFmtId="0" fontId="76" fillId="3" borderId="0" xfId="0" applyFont="1" applyFill="1" applyAlignment="1">
      <alignment horizontal="left"/>
    </xf>
    <xf numFmtId="169" fontId="76" fillId="3" borderId="57" xfId="0" applyNumberFormat="1" applyFont="1" applyFill="1" applyBorder="1" applyAlignment="1" applyProtection="1">
      <alignment horizontal="left"/>
    </xf>
    <xf numFmtId="0" fontId="76" fillId="3" borderId="57" xfId="0" applyFont="1" applyFill="1" applyBorder="1" applyAlignment="1">
      <alignment horizontal="left"/>
    </xf>
    <xf numFmtId="0" fontId="25" fillId="3" borderId="57" xfId="0" applyFont="1" applyFill="1" applyBorder="1"/>
    <xf numFmtId="1" fontId="0" fillId="3" borderId="25" xfId="0" applyNumberFormat="1" applyFill="1" applyBorder="1" applyAlignment="1">
      <alignment horizontal="right"/>
    </xf>
    <xf numFmtId="1" fontId="0" fillId="3" borderId="25" xfId="0" applyNumberFormat="1" applyFill="1" applyBorder="1" applyAlignment="1" applyProtection="1">
      <alignment horizontal="right"/>
    </xf>
    <xf numFmtId="0" fontId="76" fillId="3" borderId="6" xfId="0" applyFont="1" applyFill="1" applyBorder="1" applyAlignment="1">
      <alignment horizontal="left"/>
    </xf>
    <xf numFmtId="169" fontId="0" fillId="3" borderId="57" xfId="0" applyNumberFormat="1" applyFill="1" applyBorder="1" applyAlignment="1" applyProtection="1">
      <alignment horizontal="right"/>
      <protection locked="0"/>
    </xf>
    <xf numFmtId="2" fontId="0" fillId="3" borderId="0" xfId="0" applyNumberFormat="1" applyFill="1"/>
    <xf numFmtId="2" fontId="0" fillId="3" borderId="6" xfId="0" applyNumberFormat="1" applyFill="1" applyBorder="1"/>
    <xf numFmtId="169" fontId="76" fillId="3" borderId="39" xfId="0" applyNumberFormat="1" applyFont="1" applyFill="1" applyBorder="1" applyAlignment="1" applyProtection="1">
      <alignment horizontal="left"/>
    </xf>
    <xf numFmtId="0" fontId="76" fillId="3" borderId="33" xfId="0" applyFont="1" applyFill="1" applyBorder="1" applyAlignment="1">
      <alignment horizontal="left"/>
    </xf>
    <xf numFmtId="0" fontId="25" fillId="3" borderId="33" xfId="0" applyFont="1" applyFill="1" applyBorder="1"/>
    <xf numFmtId="0" fontId="25" fillId="3" borderId="69" xfId="0" applyFont="1" applyFill="1" applyBorder="1"/>
    <xf numFmtId="1" fontId="43" fillId="3" borderId="4" xfId="3" quotePrefix="1" applyNumberFormat="1" applyFont="1" applyFill="1" applyBorder="1" applyAlignment="1" applyProtection="1">
      <alignment horizontal="center"/>
      <protection locked="0"/>
    </xf>
    <xf numFmtId="0" fontId="62" fillId="3" borderId="72" xfId="11" applyFont="1" applyFill="1" applyBorder="1"/>
    <xf numFmtId="0" fontId="8" fillId="5" borderId="90" xfId="11" applyFont="1" applyFill="1" applyBorder="1" applyAlignment="1">
      <alignment horizontal="center" vertical="center" textRotation="255" wrapText="1"/>
    </xf>
    <xf numFmtId="0" fontId="8" fillId="5" borderId="91" xfId="11" applyFont="1" applyFill="1" applyBorder="1" applyAlignment="1">
      <alignment horizontal="center" vertical="center" textRotation="255" wrapText="1"/>
    </xf>
    <xf numFmtId="0" fontId="54" fillId="5" borderId="42" xfId="11" applyFill="1" applyBorder="1" applyAlignment="1">
      <alignment vertical="center"/>
    </xf>
    <xf numFmtId="0" fontId="28" fillId="3" borderId="42" xfId="11" applyFont="1" applyFill="1" applyBorder="1" applyAlignment="1">
      <alignment horizontal="center" vertical="center" wrapText="1"/>
    </xf>
    <xf numFmtId="0" fontId="54" fillId="5" borderId="60" xfId="11" applyFill="1" applyBorder="1" applyAlignment="1">
      <alignment vertical="center"/>
    </xf>
    <xf numFmtId="0" fontId="28" fillId="3" borderId="60" xfId="11" applyFont="1" applyFill="1" applyBorder="1" applyAlignment="1">
      <alignment horizontal="center" vertical="center" wrapText="1"/>
    </xf>
    <xf numFmtId="0" fontId="54" fillId="5" borderId="40" xfId="11" applyFill="1" applyBorder="1" applyAlignment="1">
      <alignment vertical="center"/>
    </xf>
    <xf numFmtId="0" fontId="54" fillId="5" borderId="96" xfId="11" applyFill="1" applyBorder="1" applyAlignment="1">
      <alignment vertical="center"/>
    </xf>
    <xf numFmtId="0" fontId="54" fillId="5" borderId="79" xfId="11" applyFill="1" applyBorder="1" applyAlignment="1">
      <alignment vertical="center"/>
    </xf>
    <xf numFmtId="0" fontId="25" fillId="2" borderId="0" xfId="0" applyFont="1" applyFill="1"/>
    <xf numFmtId="0" fontId="8" fillId="5" borderId="88" xfId="11" applyFont="1" applyFill="1" applyBorder="1" applyAlignment="1">
      <alignment horizontal="center" vertical="center" textRotation="255" wrapText="1"/>
    </xf>
    <xf numFmtId="0" fontId="8" fillId="5" borderId="118" xfId="11" applyFont="1" applyFill="1" applyBorder="1" applyAlignment="1">
      <alignment horizontal="center" vertical="center" textRotation="255" wrapText="1"/>
    </xf>
    <xf numFmtId="0" fontId="28" fillId="3" borderId="40" xfId="11" applyFont="1" applyFill="1" applyBorder="1" applyAlignment="1">
      <alignment horizontal="center" vertical="center" wrapText="1"/>
    </xf>
    <xf numFmtId="0" fontId="77" fillId="3" borderId="72" xfId="11" applyFont="1" applyFill="1" applyBorder="1"/>
    <xf numFmtId="0" fontId="0" fillId="0" borderId="11" xfId="0" applyBorder="1" applyAlignment="1"/>
    <xf numFmtId="0" fontId="30" fillId="5" borderId="25" xfId="10" applyNumberFormat="1" applyFont="1" applyFill="1" applyBorder="1" applyAlignment="1" applyProtection="1">
      <alignment horizontal="left"/>
      <protection locked="0"/>
    </xf>
    <xf numFmtId="14" fontId="67" fillId="5" borderId="0" xfId="0" applyNumberFormat="1" applyFont="1" applyFill="1" applyBorder="1" applyAlignment="1" applyProtection="1">
      <alignment horizontal="left" wrapText="1"/>
      <protection locked="0"/>
    </xf>
    <xf numFmtId="0" fontId="25" fillId="5" borderId="25" xfId="10" applyNumberFormat="1" applyFont="1" applyFill="1" applyBorder="1" applyAlignment="1" applyProtection="1">
      <alignment horizontal="left"/>
      <protection locked="0"/>
    </xf>
    <xf numFmtId="0" fontId="25" fillId="5" borderId="0" xfId="10" applyNumberFormat="1" applyFont="1" applyFill="1" applyBorder="1" applyAlignment="1" applyProtection="1">
      <alignment horizontal="left"/>
      <protection locked="0"/>
    </xf>
    <xf numFmtId="174" fontId="25" fillId="5" borderId="25" xfId="4" applyNumberFormat="1" applyFont="1" applyFill="1" applyBorder="1" applyAlignment="1" applyProtection="1">
      <alignment horizontal="left"/>
      <protection locked="0"/>
    </xf>
    <xf numFmtId="175" fontId="25" fillId="5" borderId="0" xfId="10" applyNumberFormat="1" applyFont="1" applyFill="1" applyBorder="1" applyAlignment="1">
      <alignment horizontal="right"/>
    </xf>
    <xf numFmtId="1" fontId="25" fillId="5" borderId="98" xfId="0" applyNumberFormat="1" applyFont="1" applyFill="1" applyBorder="1" applyAlignment="1" applyProtection="1">
      <alignment horizontal="left"/>
      <protection locked="0"/>
    </xf>
    <xf numFmtId="1" fontId="25" fillId="5" borderId="2" xfId="0" applyNumberFormat="1" applyFont="1" applyFill="1" applyBorder="1" applyAlignment="1" applyProtection="1">
      <alignment horizontal="left"/>
      <protection locked="0"/>
    </xf>
    <xf numFmtId="1" fontId="25" fillId="5" borderId="28" xfId="0" applyNumberFormat="1" applyFont="1" applyFill="1" applyBorder="1" applyAlignment="1" applyProtection="1">
      <alignment horizontal="left"/>
      <protection locked="0"/>
    </xf>
    <xf numFmtId="1" fontId="0" fillId="5" borderId="1" xfId="0" applyNumberFormat="1" applyFill="1" applyBorder="1" applyAlignment="1" applyProtection="1">
      <alignment horizontal="center"/>
      <protection locked="0"/>
    </xf>
    <xf numFmtId="1" fontId="0" fillId="5" borderId="1" xfId="0" applyNumberFormat="1" applyFill="1" applyBorder="1" applyProtection="1"/>
    <xf numFmtId="1" fontId="0" fillId="5" borderId="15" xfId="0" applyNumberFormat="1" applyFill="1" applyBorder="1" applyAlignment="1" applyProtection="1">
      <alignment horizontal="center"/>
      <protection locked="0"/>
    </xf>
    <xf numFmtId="1" fontId="0" fillId="3" borderId="1" xfId="0" applyNumberFormat="1" applyFill="1" applyBorder="1" applyAlignment="1" applyProtection="1">
      <alignment horizontal="right"/>
      <protection locked="0"/>
    </xf>
    <xf numFmtId="1" fontId="25" fillId="15" borderId="53" xfId="0" applyNumberFormat="1" applyFont="1" applyFill="1" applyBorder="1" applyAlignment="1" applyProtection="1">
      <alignment horizontal="center"/>
      <protection locked="0"/>
    </xf>
    <xf numFmtId="169" fontId="50" fillId="3" borderId="0" xfId="0" applyNumberFormat="1" applyFont="1" applyFill="1" applyProtection="1">
      <protection locked="0"/>
    </xf>
    <xf numFmtId="169" fontId="50" fillId="3" borderId="0" xfId="0" applyNumberFormat="1" applyFont="1" applyFill="1" applyBorder="1" applyProtection="1">
      <protection locked="0"/>
    </xf>
    <xf numFmtId="169" fontId="79" fillId="3" borderId="0" xfId="3" applyNumberFormat="1" applyFont="1" applyFill="1" applyAlignment="1" applyProtection="1">
      <protection locked="0"/>
    </xf>
    <xf numFmtId="0" fontId="50" fillId="3" borderId="0" xfId="0" applyFont="1" applyFill="1" applyProtection="1">
      <protection locked="0"/>
    </xf>
    <xf numFmtId="0" fontId="50" fillId="0" borderId="0" xfId="0" applyFont="1" applyProtection="1">
      <protection locked="0"/>
    </xf>
    <xf numFmtId="169" fontId="43" fillId="3" borderId="4" xfId="3" applyNumberFormat="1" applyFill="1" applyBorder="1" applyAlignment="1" applyProtection="1">
      <protection locked="0"/>
    </xf>
    <xf numFmtId="0" fontId="81" fillId="6" borderId="25" xfId="0" applyFont="1" applyFill="1" applyBorder="1"/>
    <xf numFmtId="169" fontId="25" fillId="6" borderId="0" xfId="0" applyNumberFormat="1" applyFont="1" applyFill="1" applyProtection="1">
      <protection locked="0"/>
    </xf>
    <xf numFmtId="0" fontId="25" fillId="6" borderId="25" xfId="0" applyFont="1" applyFill="1" applyBorder="1"/>
    <xf numFmtId="0" fontId="25" fillId="6" borderId="25" xfId="0" applyFont="1" applyFill="1" applyBorder="1" applyAlignment="1">
      <alignment horizontal="justify"/>
    </xf>
    <xf numFmtId="0" fontId="55" fillId="6" borderId="25" xfId="0" applyFont="1" applyFill="1" applyBorder="1"/>
    <xf numFmtId="0" fontId="28" fillId="6" borderId="25" xfId="0" applyFont="1" applyFill="1" applyBorder="1" applyAlignment="1">
      <alignment horizontal="justify"/>
    </xf>
    <xf numFmtId="0" fontId="81" fillId="6" borderId="64" xfId="0" applyFont="1" applyFill="1" applyBorder="1"/>
    <xf numFmtId="0" fontId="25" fillId="6" borderId="0" xfId="0" applyFont="1" applyFill="1" applyBorder="1" applyAlignment="1">
      <alignment horizontal="left" indent="2"/>
    </xf>
    <xf numFmtId="169" fontId="25" fillId="6" borderId="0" xfId="0" applyNumberFormat="1" applyFont="1" applyFill="1" applyBorder="1" applyProtection="1">
      <protection locked="0"/>
    </xf>
    <xf numFmtId="0" fontId="25" fillId="6" borderId="0" xfId="0" applyFont="1" applyFill="1" applyProtection="1">
      <protection locked="0"/>
    </xf>
    <xf numFmtId="174" fontId="0" fillId="5" borderId="0" xfId="4" applyNumberFormat="1" applyFont="1" applyFill="1" applyBorder="1" applyAlignment="1" applyProtection="1">
      <alignment horizontal="center"/>
      <protection locked="0"/>
    </xf>
    <xf numFmtId="14" fontId="0" fillId="3" borderId="6" xfId="0" applyNumberFormat="1" applyFill="1" applyBorder="1" applyProtection="1"/>
    <xf numFmtId="4" fontId="25" fillId="7" borderId="0" xfId="0" applyNumberFormat="1" applyFont="1" applyFill="1" applyBorder="1" applyAlignment="1" applyProtection="1">
      <alignment horizontal="center" vertical="center"/>
      <protection locked="0"/>
    </xf>
    <xf numFmtId="0" fontId="0" fillId="3" borderId="96" xfId="0" applyFill="1" applyBorder="1" applyAlignment="1">
      <alignment horizontal="center"/>
    </xf>
    <xf numFmtId="0" fontId="0" fillId="5" borderId="96" xfId="0" applyFill="1" applyBorder="1" applyAlignment="1">
      <alignment horizontal="center"/>
    </xf>
    <xf numFmtId="0" fontId="12" fillId="8" borderId="0" xfId="4" applyNumberFormat="1" applyFont="1" applyFill="1" applyBorder="1" applyAlignment="1" applyProtection="1">
      <alignment horizontal="center"/>
      <protection locked="0"/>
    </xf>
    <xf numFmtId="14" fontId="30" fillId="16" borderId="0" xfId="0" applyNumberFormat="1" applyFont="1" applyFill="1" applyBorder="1" applyAlignment="1" applyProtection="1">
      <alignment horizontal="center" vertical="center" wrapText="1"/>
      <protection locked="0"/>
    </xf>
    <xf numFmtId="0" fontId="14" fillId="16" borderId="0" xfId="0" applyFont="1" applyFill="1" applyAlignment="1">
      <alignment horizontal="center" vertical="center" wrapText="1"/>
    </xf>
    <xf numFmtId="1" fontId="3" fillId="3" borderId="0" xfId="3" applyNumberFormat="1" applyFont="1" applyFill="1" applyBorder="1" applyAlignment="1" applyProtection="1">
      <alignment horizontal="center"/>
      <protection locked="0"/>
    </xf>
    <xf numFmtId="174" fontId="3" fillId="8" borderId="0" xfId="4" applyNumberFormat="1" applyFill="1"/>
    <xf numFmtId="0" fontId="43" fillId="3" borderId="0" xfId="3" applyFill="1" applyBorder="1" applyAlignment="1" applyProtection="1">
      <alignment horizontal="left"/>
      <protection locked="0"/>
    </xf>
    <xf numFmtId="4" fontId="25" fillId="3" borderId="27" xfId="0" applyNumberFormat="1" applyFont="1" applyFill="1" applyBorder="1" applyAlignment="1" applyProtection="1">
      <alignment horizontal="center"/>
      <protection locked="0"/>
    </xf>
    <xf numFmtId="174" fontId="0" fillId="3" borderId="0" xfId="0" applyNumberFormat="1" applyFill="1"/>
    <xf numFmtId="174" fontId="43" fillId="3" borderId="0" xfId="3" applyNumberFormat="1" applyFill="1" applyAlignment="1" applyProtection="1">
      <alignment horizontal="justify"/>
    </xf>
    <xf numFmtId="4" fontId="3" fillId="3" borderId="27" xfId="3" applyNumberFormat="1" applyFont="1" applyFill="1" applyBorder="1" applyAlignment="1" applyProtection="1">
      <alignment horizontal="center"/>
      <protection locked="0"/>
    </xf>
    <xf numFmtId="174" fontId="0" fillId="3" borderId="0" xfId="0" applyNumberFormat="1" applyFill="1" applyAlignment="1">
      <alignment horizontal="justify"/>
    </xf>
    <xf numFmtId="0" fontId="0" fillId="0" borderId="0" xfId="0" applyAlignment="1">
      <alignment horizontal="center"/>
    </xf>
    <xf numFmtId="174" fontId="43" fillId="3" borderId="0" xfId="3" applyNumberFormat="1" applyFill="1" applyAlignment="1" applyProtection="1"/>
    <xf numFmtId="4" fontId="3" fillId="3" borderId="27" xfId="3" applyNumberFormat="1" applyFont="1" applyFill="1" applyBorder="1" applyAlignment="1" applyProtection="1">
      <alignment horizontal="left"/>
      <protection locked="0"/>
    </xf>
    <xf numFmtId="1" fontId="43" fillId="3" borderId="25" xfId="3" applyNumberFormat="1" applyFill="1" applyBorder="1" applyAlignment="1" applyProtection="1">
      <alignment horizontal="center"/>
      <protection locked="0"/>
    </xf>
    <xf numFmtId="0" fontId="3" fillId="3" borderId="0" xfId="3" applyFont="1" applyFill="1" applyBorder="1" applyAlignment="1" applyProtection="1">
      <alignment horizontal="center"/>
      <protection locked="0"/>
    </xf>
    <xf numFmtId="4" fontId="25" fillId="3" borderId="0" xfId="0" applyNumberFormat="1" applyFont="1" applyFill="1" applyBorder="1" applyAlignment="1" applyProtection="1">
      <protection locked="0"/>
    </xf>
    <xf numFmtId="4" fontId="25" fillId="3" borderId="27" xfId="0" applyNumberFormat="1" applyFont="1" applyFill="1" applyBorder="1" applyAlignment="1" applyProtection="1">
      <protection locked="0"/>
    </xf>
    <xf numFmtId="4" fontId="43" fillId="3" borderId="0" xfId="3" applyNumberFormat="1" applyFill="1" applyBorder="1" applyAlignment="1" applyProtection="1">
      <alignment horizontal="left"/>
      <protection locked="0"/>
    </xf>
    <xf numFmtId="1" fontId="25" fillId="3" borderId="25" xfId="4" applyNumberFormat="1" applyFont="1" applyFill="1" applyBorder="1" applyAlignment="1" applyProtection="1">
      <alignment horizontal="center"/>
      <protection locked="0"/>
    </xf>
    <xf numFmtId="49" fontId="3" fillId="3" borderId="0" xfId="3" applyNumberFormat="1" applyFont="1" applyFill="1" applyBorder="1" applyAlignment="1" applyProtection="1">
      <alignment horizontal="center"/>
      <protection locked="0"/>
    </xf>
    <xf numFmtId="4" fontId="43" fillId="3" borderId="27" xfId="3" applyNumberFormat="1" applyFill="1" applyBorder="1" applyAlignment="1" applyProtection="1">
      <alignment horizontal="left"/>
      <protection locked="0"/>
    </xf>
    <xf numFmtId="0" fontId="43" fillId="3" borderId="0" xfId="3" applyFill="1" applyBorder="1" applyAlignment="1" applyProtection="1">
      <alignment horizontal="center"/>
      <protection locked="0"/>
    </xf>
    <xf numFmtId="174" fontId="43" fillId="3" borderId="25" xfId="3" applyNumberFormat="1" applyFill="1" applyBorder="1" applyAlignment="1" applyProtection="1">
      <alignment horizontal="left"/>
      <protection locked="0"/>
    </xf>
    <xf numFmtId="174" fontId="43" fillId="3" borderId="25" xfId="3" applyNumberFormat="1" applyFill="1" applyBorder="1" applyAlignment="1" applyProtection="1"/>
    <xf numFmtId="14" fontId="0" fillId="3" borderId="0" xfId="0" applyNumberFormat="1" applyFill="1" applyBorder="1" applyAlignment="1">
      <alignment horizontal="center"/>
    </xf>
    <xf numFmtId="179" fontId="10" fillId="3" borderId="25" xfId="0" applyNumberFormat="1" applyFont="1" applyFill="1" applyBorder="1" applyAlignment="1">
      <alignment horizontal="center"/>
    </xf>
    <xf numFmtId="0" fontId="24" fillId="0" borderId="0" xfId="0" applyFont="1"/>
    <xf numFmtId="4" fontId="25" fillId="3" borderId="0" xfId="0" applyNumberFormat="1" applyFont="1" applyFill="1" applyBorder="1" applyAlignment="1" applyProtection="1">
      <alignment horizontal="center"/>
      <protection locked="0"/>
    </xf>
    <xf numFmtId="4" fontId="25" fillId="3" borderId="0" xfId="0" applyNumberFormat="1" applyFont="1" applyFill="1" applyBorder="1" applyAlignment="1" applyProtection="1">
      <alignment horizontal="justify"/>
      <protection locked="0"/>
    </xf>
    <xf numFmtId="0" fontId="43" fillId="3" borderId="0" xfId="3" applyFill="1" applyAlignment="1" applyProtection="1"/>
    <xf numFmtId="173" fontId="25" fillId="3" borderId="0" xfId="1" applyFont="1" applyFill="1" applyBorder="1" applyAlignment="1" applyProtection="1">
      <alignment horizontal="left"/>
      <protection locked="0"/>
    </xf>
    <xf numFmtId="173" fontId="30" fillId="3" borderId="27" xfId="1" applyFont="1" applyFill="1" applyBorder="1" applyAlignment="1" applyProtection="1">
      <alignment horizontal="left"/>
      <protection locked="0"/>
    </xf>
    <xf numFmtId="173" fontId="25" fillId="3" borderId="0" xfId="1" applyFont="1" applyFill="1" applyBorder="1" applyAlignment="1" applyProtection="1">
      <alignment horizontal="justify"/>
      <protection locked="0"/>
    </xf>
    <xf numFmtId="173" fontId="25" fillId="3" borderId="0" xfId="1" applyFont="1" applyFill="1" applyAlignment="1">
      <alignment horizontal="left"/>
    </xf>
    <xf numFmtId="0" fontId="84" fillId="3" borderId="0" xfId="3" applyFont="1" applyFill="1" applyAlignment="1" applyProtection="1">
      <alignment horizontal="left"/>
    </xf>
    <xf numFmtId="4" fontId="84" fillId="3" borderId="27" xfId="3" applyNumberFormat="1" applyFont="1" applyFill="1" applyBorder="1" applyAlignment="1" applyProtection="1">
      <alignment horizontal="left"/>
      <protection locked="0"/>
    </xf>
    <xf numFmtId="0" fontId="0" fillId="3" borderId="0" xfId="0" applyFill="1" applyAlignment="1">
      <alignment vertical="top"/>
    </xf>
    <xf numFmtId="0" fontId="40" fillId="3" borderId="0" xfId="0" applyFont="1" applyFill="1" applyBorder="1" applyAlignment="1">
      <alignment horizontal="center" vertical="top"/>
    </xf>
    <xf numFmtId="174" fontId="25" fillId="5" borderId="0" xfId="4" applyNumberFormat="1" applyFont="1" applyFill="1" applyBorder="1" applyAlignment="1">
      <alignment horizontal="right" vertical="top"/>
    </xf>
    <xf numFmtId="0" fontId="3" fillId="3" borderId="0" xfId="3" applyFont="1" applyFill="1" applyAlignment="1" applyProtection="1">
      <alignment horizontal="left" vertical="top"/>
    </xf>
    <xf numFmtId="173" fontId="25" fillId="3" borderId="0" xfId="1" applyFont="1" applyFill="1" applyAlignment="1">
      <alignment horizontal="justify" vertical="top"/>
    </xf>
    <xf numFmtId="0" fontId="3" fillId="3" borderId="27" xfId="3" applyFont="1" applyFill="1" applyBorder="1" applyAlignment="1" applyProtection="1">
      <alignment horizontal="justify" vertical="top" wrapText="1"/>
    </xf>
    <xf numFmtId="0" fontId="3" fillId="3" borderId="27" xfId="3" applyFont="1" applyFill="1" applyBorder="1" applyAlignment="1" applyProtection="1">
      <alignment horizontal="justify"/>
    </xf>
    <xf numFmtId="0" fontId="3" fillId="3" borderId="0" xfId="3" applyFont="1" applyFill="1" applyAlignment="1" applyProtection="1">
      <alignment horizontal="left"/>
    </xf>
    <xf numFmtId="173" fontId="25" fillId="3" borderId="0" xfId="1" applyFont="1" applyFill="1" applyAlignment="1">
      <alignment horizontal="justify"/>
    </xf>
    <xf numFmtId="173" fontId="40" fillId="3" borderId="0" xfId="1" applyFont="1" applyFill="1" applyBorder="1" applyAlignment="1">
      <alignment horizontal="center"/>
    </xf>
    <xf numFmtId="4" fontId="27" fillId="3" borderId="0" xfId="0" applyNumberFormat="1" applyFont="1" applyFill="1" applyBorder="1" applyAlignment="1" applyProtection="1">
      <alignment horizontal="center"/>
      <protection locked="0"/>
    </xf>
    <xf numFmtId="0" fontId="51" fillId="3" borderId="27" xfId="0" applyFont="1" applyFill="1" applyBorder="1" applyAlignment="1">
      <alignment horizontal="right"/>
    </xf>
    <xf numFmtId="174" fontId="43" fillId="3" borderId="25" xfId="3" applyNumberFormat="1" applyFill="1" applyBorder="1" applyAlignment="1" applyProtection="1">
      <alignment horizontal="center"/>
      <protection locked="0"/>
    </xf>
    <xf numFmtId="175" fontId="25" fillId="5" borderId="27" xfId="10" applyNumberFormat="1" applyFont="1" applyFill="1" applyBorder="1" applyAlignment="1" applyProtection="1">
      <alignment horizontal="right"/>
      <protection locked="0"/>
    </xf>
    <xf numFmtId="175" fontId="25" fillId="5" borderId="27" xfId="10" applyNumberFormat="1" applyFont="1" applyFill="1" applyBorder="1" applyAlignment="1">
      <alignment horizontal="right"/>
    </xf>
    <xf numFmtId="175" fontId="26" fillId="5" borderId="27" xfId="10" applyNumberFormat="1" applyFont="1" applyFill="1" applyBorder="1" applyAlignment="1" applyProtection="1">
      <alignment horizontal="right"/>
      <protection locked="0"/>
    </xf>
    <xf numFmtId="175" fontId="30" fillId="5" borderId="25" xfId="10" applyNumberFormat="1" applyFont="1" applyFill="1" applyBorder="1" applyAlignment="1" applyProtection="1">
      <alignment horizontal="right"/>
      <protection locked="0"/>
    </xf>
    <xf numFmtId="171" fontId="25" fillId="5" borderId="0" xfId="10" applyNumberFormat="1" applyFont="1" applyFill="1" applyBorder="1" applyAlignment="1" applyProtection="1">
      <alignment horizontal="right"/>
      <protection locked="0"/>
    </xf>
    <xf numFmtId="0" fontId="8" fillId="3" borderId="97" xfId="11" applyFont="1" applyFill="1" applyBorder="1" applyAlignment="1">
      <alignment vertical="center" wrapText="1"/>
    </xf>
    <xf numFmtId="0" fontId="40" fillId="3" borderId="72" xfId="11" applyFont="1" applyFill="1" applyBorder="1" applyAlignment="1">
      <alignment vertical="center" wrapText="1"/>
    </xf>
    <xf numFmtId="0" fontId="54" fillId="3" borderId="72" xfId="11" applyFill="1" applyBorder="1" applyAlignment="1">
      <alignment vertical="center"/>
    </xf>
    <xf numFmtId="0" fontId="28" fillId="3" borderId="72" xfId="11" applyFont="1" applyFill="1" applyBorder="1" applyAlignment="1">
      <alignment horizontal="center" vertical="center" wrapText="1"/>
    </xf>
    <xf numFmtId="0" fontId="54" fillId="3" borderId="100" xfId="11" applyFill="1" applyBorder="1" applyAlignment="1">
      <alignment vertical="center"/>
    </xf>
    <xf numFmtId="0" fontId="0" fillId="5" borderId="25" xfId="0" applyFill="1" applyBorder="1" applyAlignment="1">
      <alignment vertical="top" wrapText="1"/>
    </xf>
    <xf numFmtId="0" fontId="0" fillId="5" borderId="0" xfId="0" applyFill="1" applyBorder="1" applyAlignment="1">
      <alignment vertical="top" wrapText="1"/>
    </xf>
    <xf numFmtId="0" fontId="0" fillId="5" borderId="27" xfId="0" applyFill="1" applyBorder="1" applyAlignment="1">
      <alignment vertical="top" wrapText="1"/>
    </xf>
    <xf numFmtId="0" fontId="79" fillId="3" borderId="0" xfId="3" applyFont="1" applyFill="1" applyAlignment="1" applyProtection="1">
      <protection locked="0"/>
    </xf>
    <xf numFmtId="169" fontId="0" fillId="5" borderId="39" xfId="0" applyNumberFormat="1" applyFill="1" applyBorder="1" applyAlignment="1">
      <alignment vertical="top" wrapText="1"/>
    </xf>
    <xf numFmtId="169" fontId="0" fillId="5" borderId="33" xfId="0" applyNumberFormat="1" applyFill="1" applyBorder="1" applyAlignment="1">
      <alignment vertical="top" wrapText="1"/>
    </xf>
    <xf numFmtId="169" fontId="0" fillId="5" borderId="69" xfId="0" applyNumberFormat="1" applyFill="1" applyBorder="1" applyAlignment="1">
      <alignment vertical="top" wrapText="1"/>
    </xf>
    <xf numFmtId="0" fontId="0" fillId="5" borderId="0" xfId="0" applyFill="1" applyBorder="1" applyAlignment="1">
      <alignment horizontal="center" vertical="top" wrapText="1"/>
    </xf>
    <xf numFmtId="173" fontId="3" fillId="5" borderId="0" xfId="1" applyFill="1" applyBorder="1" applyAlignment="1">
      <alignment vertical="top" wrapText="1"/>
    </xf>
    <xf numFmtId="173" fontId="72" fillId="8" borderId="0" xfId="1" applyFont="1" applyFill="1" applyBorder="1" applyAlignment="1">
      <alignment vertical="top" wrapText="1"/>
    </xf>
    <xf numFmtId="169" fontId="0" fillId="0" borderId="0" xfId="0" applyNumberFormat="1" applyAlignment="1" applyProtection="1">
      <alignment horizontal="center"/>
      <protection locked="0"/>
    </xf>
    <xf numFmtId="2" fontId="0" fillId="0" borderId="0" xfId="0" applyNumberFormat="1" applyProtection="1">
      <protection locked="0"/>
    </xf>
    <xf numFmtId="2" fontId="0" fillId="0" borderId="0" xfId="0" applyNumberFormat="1" applyProtection="1"/>
    <xf numFmtId="10" fontId="0" fillId="0" borderId="0" xfId="0" applyNumberFormat="1" applyProtection="1"/>
    <xf numFmtId="3" fontId="13" fillId="8" borderId="42" xfId="0" applyNumberFormat="1" applyFont="1" applyFill="1" applyBorder="1" applyAlignment="1">
      <alignment horizontal="right"/>
    </xf>
    <xf numFmtId="0" fontId="0" fillId="3" borderId="0" xfId="0" applyFill="1" applyAlignment="1">
      <alignment horizontal="left"/>
    </xf>
    <xf numFmtId="0" fontId="25" fillId="8" borderId="0" xfId="0" applyNumberFormat="1" applyFont="1" applyFill="1" applyBorder="1" applyAlignment="1" applyProtection="1">
      <alignment horizontal="center"/>
      <protection locked="0"/>
    </xf>
    <xf numFmtId="0" fontId="25" fillId="8" borderId="27" xfId="0" applyNumberFormat="1" applyFont="1" applyFill="1" applyBorder="1" applyAlignment="1" applyProtection="1">
      <alignment horizontal="center"/>
      <protection locked="0"/>
    </xf>
    <xf numFmtId="174" fontId="8" fillId="5" borderId="0" xfId="4" applyNumberFormat="1" applyFont="1" applyFill="1" applyBorder="1"/>
    <xf numFmtId="174" fontId="8" fillId="8" borderId="27" xfId="4" applyNumberFormat="1" applyFont="1" applyFill="1" applyBorder="1"/>
    <xf numFmtId="174" fontId="8" fillId="8" borderId="0" xfId="4" applyNumberFormat="1" applyFont="1" applyFill="1" applyBorder="1"/>
    <xf numFmtId="174" fontId="8" fillId="0" borderId="0" xfId="4" applyNumberFormat="1" applyFont="1" applyBorder="1"/>
    <xf numFmtId="174" fontId="8" fillId="8" borderId="6" xfId="4" applyNumberFormat="1" applyFont="1" applyFill="1" applyBorder="1"/>
    <xf numFmtId="174" fontId="8" fillId="8" borderId="29" xfId="4" applyNumberFormat="1" applyFont="1" applyFill="1" applyBorder="1"/>
    <xf numFmtId="174" fontId="8" fillId="0" borderId="0" xfId="4" applyNumberFormat="1" applyFont="1"/>
    <xf numFmtId="174" fontId="40" fillId="3" borderId="25" xfId="3" applyNumberFormat="1" applyFont="1" applyFill="1" applyBorder="1" applyAlignment="1" applyProtection="1">
      <alignment horizontal="left"/>
    </xf>
    <xf numFmtId="0" fontId="40" fillId="3" borderId="27" xfId="3" applyFont="1" applyFill="1" applyBorder="1" applyAlignment="1" applyProtection="1">
      <alignment horizontal="center"/>
    </xf>
    <xf numFmtId="0" fontId="13" fillId="5" borderId="0" xfId="0" applyFont="1" applyFill="1" applyBorder="1" applyAlignment="1">
      <alignment horizontal="center"/>
    </xf>
    <xf numFmtId="173" fontId="25" fillId="5" borderId="0" xfId="1" applyFont="1" applyFill="1" applyBorder="1" applyAlignment="1">
      <alignment horizontal="right"/>
    </xf>
    <xf numFmtId="180" fontId="13" fillId="5" borderId="0" xfId="1" applyNumberFormat="1" applyFont="1" applyFill="1" applyBorder="1" applyAlignment="1">
      <alignment horizontal="center"/>
    </xf>
    <xf numFmtId="174" fontId="30" fillId="2" borderId="0" xfId="4" applyNumberFormat="1" applyFont="1" applyFill="1" applyBorder="1" applyAlignment="1">
      <alignment horizontal="right"/>
    </xf>
    <xf numFmtId="0" fontId="0" fillId="5" borderId="13" xfId="0" applyFill="1" applyBorder="1" applyAlignment="1">
      <alignment vertical="top" wrapText="1"/>
    </xf>
    <xf numFmtId="0" fontId="0" fillId="5" borderId="1" xfId="0" applyFill="1" applyBorder="1" applyAlignment="1">
      <alignment vertical="top" wrapText="1"/>
    </xf>
    <xf numFmtId="0" fontId="0" fillId="5" borderId="15" xfId="0" applyFill="1" applyBorder="1" applyAlignment="1">
      <alignment vertical="top" wrapText="1"/>
    </xf>
    <xf numFmtId="0" fontId="0" fillId="5" borderId="4" xfId="0" applyFill="1" applyBorder="1" applyAlignment="1">
      <alignment vertical="top" wrapText="1"/>
    </xf>
    <xf numFmtId="0" fontId="0" fillId="5" borderId="9" xfId="0" applyFill="1" applyBorder="1" applyAlignment="1">
      <alignment vertical="top" wrapText="1"/>
    </xf>
    <xf numFmtId="0" fontId="0" fillId="3" borderId="25" xfId="0" applyFill="1" applyBorder="1" applyAlignment="1"/>
    <xf numFmtId="4" fontId="0" fillId="3" borderId="27" xfId="0" applyNumberFormat="1" applyFill="1" applyBorder="1"/>
    <xf numFmtId="0" fontId="0" fillId="5" borderId="0" xfId="0" applyFill="1" applyBorder="1" applyAlignment="1">
      <alignment horizontal="right"/>
    </xf>
    <xf numFmtId="0" fontId="0" fillId="0" borderId="0" xfId="0" applyAlignment="1">
      <alignment horizontal="right"/>
    </xf>
    <xf numFmtId="0" fontId="21" fillId="3" borderId="0" xfId="0" applyFont="1" applyFill="1" applyBorder="1" applyAlignment="1">
      <alignment horizontal="right"/>
    </xf>
    <xf numFmtId="0" fontId="21" fillId="8" borderId="0" xfId="0" applyFont="1" applyFill="1" applyBorder="1" applyAlignment="1">
      <alignment horizontal="right"/>
    </xf>
    <xf numFmtId="173" fontId="3" fillId="8" borderId="0" xfId="1" applyFill="1"/>
    <xf numFmtId="173" fontId="3" fillId="8" borderId="0" xfId="1" applyFill="1" applyAlignment="1">
      <alignment vertical="top"/>
    </xf>
    <xf numFmtId="169" fontId="26" fillId="3" borderId="0" xfId="0" applyNumberFormat="1" applyFont="1" applyFill="1" applyProtection="1">
      <protection locked="0"/>
    </xf>
    <xf numFmtId="1" fontId="27" fillId="3" borderId="4" xfId="0" applyNumberFormat="1" applyFont="1" applyFill="1" applyBorder="1" applyProtection="1">
      <protection locked="0"/>
    </xf>
    <xf numFmtId="169" fontId="27" fillId="3" borderId="50" xfId="0" applyNumberFormat="1" applyFont="1" applyFill="1" applyBorder="1" applyAlignment="1" applyProtection="1">
      <alignment horizontal="center"/>
      <protection locked="0"/>
    </xf>
    <xf numFmtId="1" fontId="27" fillId="3" borderId="9" xfId="0" applyNumberFormat="1" applyFont="1" applyFill="1" applyBorder="1" applyAlignment="1" applyProtection="1">
      <alignment horizontal="center"/>
      <protection locked="0"/>
    </xf>
    <xf numFmtId="169" fontId="27" fillId="3" borderId="52" xfId="0" applyNumberFormat="1" applyFont="1" applyFill="1" applyBorder="1" applyAlignment="1" applyProtection="1">
      <alignment horizontal="center"/>
      <protection locked="0"/>
    </xf>
    <xf numFmtId="0" fontId="27" fillId="3" borderId="52" xfId="0" applyFont="1" applyFill="1" applyBorder="1" applyAlignment="1" applyProtection="1">
      <alignment horizontal="center"/>
      <protection locked="0"/>
    </xf>
    <xf numFmtId="169" fontId="27" fillId="3" borderId="1" xfId="0" applyNumberFormat="1" applyFont="1" applyFill="1" applyBorder="1" applyProtection="1">
      <protection locked="0"/>
    </xf>
    <xf numFmtId="0" fontId="8" fillId="3" borderId="0" xfId="0" applyFont="1" applyFill="1" applyAlignment="1">
      <alignment horizontal="left"/>
    </xf>
    <xf numFmtId="0" fontId="23" fillId="3" borderId="0" xfId="0" applyFont="1" applyFill="1"/>
    <xf numFmtId="0" fontId="0" fillId="5" borderId="26" xfId="0" applyFill="1" applyBorder="1" applyAlignment="1">
      <alignment vertical="top" wrapText="1"/>
    </xf>
    <xf numFmtId="0" fontId="0" fillId="5" borderId="6" xfId="0" applyFill="1" applyBorder="1" applyAlignment="1">
      <alignment vertical="top" wrapText="1"/>
    </xf>
    <xf numFmtId="0" fontId="0" fillId="5" borderId="29" xfId="0" applyFill="1" applyBorder="1" applyAlignment="1">
      <alignment vertical="top" wrapText="1"/>
    </xf>
    <xf numFmtId="0" fontId="0" fillId="5" borderId="25" xfId="0" applyFill="1" applyBorder="1" applyAlignment="1" applyProtection="1">
      <alignment vertical="top" wrapText="1"/>
      <protection locked="0"/>
    </xf>
    <xf numFmtId="14" fontId="0" fillId="3" borderId="0" xfId="0" applyNumberFormat="1" applyFill="1" applyBorder="1" applyAlignment="1" applyProtection="1">
      <alignment horizontal="center"/>
      <protection locked="0"/>
    </xf>
    <xf numFmtId="166" fontId="0" fillId="5" borderId="0" xfId="4" applyFont="1" applyFill="1" applyBorder="1" applyAlignment="1" applyProtection="1">
      <protection locked="0"/>
    </xf>
    <xf numFmtId="166" fontId="0" fillId="3" borderId="0" xfId="4" applyFont="1" applyFill="1" applyBorder="1" applyAlignment="1"/>
    <xf numFmtId="166" fontId="0" fillId="3" borderId="0" xfId="4" applyFont="1" applyFill="1" applyBorder="1" applyProtection="1">
      <protection locked="0"/>
    </xf>
    <xf numFmtId="166" fontId="0" fillId="8" borderId="0" xfId="4" applyFont="1" applyFill="1" applyBorder="1" applyProtection="1">
      <protection locked="0"/>
    </xf>
    <xf numFmtId="1" fontId="0" fillId="3" borderId="0" xfId="0" applyNumberFormat="1" applyFill="1" applyAlignment="1" applyProtection="1">
      <alignment vertical="top"/>
      <protection locked="0"/>
    </xf>
    <xf numFmtId="1" fontId="0" fillId="5" borderId="13" xfId="0" applyNumberFormat="1" applyFill="1" applyBorder="1" applyProtection="1">
      <protection locked="0"/>
    </xf>
    <xf numFmtId="169" fontId="40" fillId="3" borderId="25" xfId="0" applyNumberFormat="1" applyFont="1" applyFill="1" applyBorder="1" applyProtection="1"/>
    <xf numFmtId="169" fontId="40" fillId="3" borderId="25" xfId="0" applyNumberFormat="1" applyFont="1" applyFill="1" applyBorder="1" applyProtection="1">
      <protection locked="0"/>
    </xf>
    <xf numFmtId="169" fontId="2" fillId="5" borderId="25" xfId="0" applyNumberFormat="1" applyFont="1" applyFill="1" applyBorder="1" applyProtection="1"/>
    <xf numFmtId="169" fontId="0" fillId="5" borderId="25" xfId="0" applyNumberFormat="1" applyFill="1" applyBorder="1" applyProtection="1">
      <protection locked="0"/>
    </xf>
    <xf numFmtId="14" fontId="0" fillId="3" borderId="13" xfId="0" applyNumberFormat="1" applyFill="1" applyBorder="1" applyAlignment="1" applyProtection="1">
      <alignment horizontal="center"/>
      <protection locked="0"/>
    </xf>
    <xf numFmtId="169" fontId="0" fillId="19" borderId="0" xfId="0" applyNumberFormat="1" applyFill="1" applyBorder="1" applyProtection="1"/>
    <xf numFmtId="0" fontId="0" fillId="2" borderId="0" xfId="0" quotePrefix="1" applyFill="1"/>
    <xf numFmtId="0" fontId="0" fillId="13" borderId="0" xfId="0" applyFill="1" applyAlignment="1">
      <alignment horizontal="center"/>
    </xf>
    <xf numFmtId="3" fontId="0" fillId="2" borderId="0" xfId="0" applyNumberFormat="1" applyFill="1" applyAlignment="1">
      <alignment horizontal="center"/>
    </xf>
    <xf numFmtId="1" fontId="0" fillId="5" borderId="14" xfId="0" applyNumberFormat="1" applyFill="1" applyBorder="1" applyProtection="1">
      <protection locked="0"/>
    </xf>
    <xf numFmtId="169" fontId="0" fillId="5" borderId="12" xfId="0" applyNumberFormat="1" applyFill="1" applyBorder="1" applyProtection="1">
      <protection locked="0"/>
    </xf>
    <xf numFmtId="1" fontId="43" fillId="5" borderId="12" xfId="3" applyNumberFormat="1" applyFill="1" applyBorder="1" applyAlignment="1" applyProtection="1">
      <alignment horizontal="left"/>
      <protection locked="0"/>
    </xf>
    <xf numFmtId="169" fontId="0" fillId="5" borderId="18" xfId="0" applyNumberFormat="1" applyFill="1" applyBorder="1" applyProtection="1">
      <protection locked="0"/>
    </xf>
    <xf numFmtId="1" fontId="43" fillId="5" borderId="0" xfId="3" applyNumberFormat="1" applyFill="1" applyBorder="1" applyAlignment="1" applyProtection="1">
      <alignment horizontal="left"/>
      <protection locked="0"/>
    </xf>
    <xf numFmtId="166" fontId="0" fillId="5" borderId="13" xfId="4" applyFont="1" applyFill="1" applyBorder="1" applyAlignment="1" applyProtection="1">
      <protection locked="0"/>
    </xf>
    <xf numFmtId="166" fontId="0" fillId="3" borderId="13" xfId="4" applyFont="1" applyFill="1" applyBorder="1" applyProtection="1">
      <protection locked="0"/>
    </xf>
    <xf numFmtId="166" fontId="0" fillId="8" borderId="13" xfId="4" applyFont="1" applyFill="1" applyBorder="1" applyProtection="1">
      <protection locked="0"/>
    </xf>
    <xf numFmtId="178" fontId="0" fillId="3" borderId="0" xfId="0" applyNumberFormat="1" applyFill="1" applyBorder="1" applyAlignment="1">
      <alignment horizontal="right"/>
    </xf>
    <xf numFmtId="0" fontId="40" fillId="3" borderId="0" xfId="3" applyFont="1" applyFill="1" applyBorder="1" applyAlignment="1" applyProtection="1">
      <alignment horizontal="center" vertical="top"/>
    </xf>
    <xf numFmtId="0" fontId="0" fillId="19" borderId="0" xfId="0" applyFill="1" applyAlignment="1">
      <alignment horizontal="center"/>
    </xf>
    <xf numFmtId="4" fontId="87" fillId="3" borderId="0" xfId="3" applyNumberFormat="1" applyFont="1" applyFill="1" applyBorder="1" applyAlignment="1" applyProtection="1">
      <alignment horizontal="justify"/>
      <protection locked="0"/>
    </xf>
    <xf numFmtId="174" fontId="0" fillId="5" borderId="0" xfId="4" applyNumberFormat="1" applyFont="1" applyFill="1"/>
    <xf numFmtId="174" fontId="0" fillId="15" borderId="0" xfId="4" applyNumberFormat="1" applyFont="1" applyFill="1"/>
    <xf numFmtId="0" fontId="0" fillId="15" borderId="0" xfId="0" applyFill="1"/>
    <xf numFmtId="166" fontId="0" fillId="15" borderId="0" xfId="4" applyFont="1" applyFill="1"/>
    <xf numFmtId="166" fontId="0" fillId="15" borderId="0" xfId="0" applyNumberFormat="1" applyFill="1"/>
    <xf numFmtId="174" fontId="3" fillId="3" borderId="0" xfId="4" applyNumberFormat="1" applyFill="1"/>
    <xf numFmtId="166" fontId="10" fillId="15" borderId="0" xfId="0" applyNumberFormat="1" applyFont="1" applyFill="1"/>
    <xf numFmtId="169" fontId="3" fillId="5" borderId="0" xfId="0" applyNumberFormat="1" applyFont="1" applyFill="1" applyProtection="1">
      <protection locked="0"/>
    </xf>
    <xf numFmtId="0" fontId="0" fillId="19" borderId="0" xfId="0" applyFill="1"/>
    <xf numFmtId="0" fontId="0" fillId="5" borderId="0" xfId="0" applyFill="1" applyBorder="1" applyAlignment="1">
      <alignment vertical="top" wrapText="1"/>
    </xf>
    <xf numFmtId="0" fontId="0" fillId="8" borderId="33" xfId="0" applyFill="1" applyBorder="1" applyAlignment="1"/>
    <xf numFmtId="0" fontId="0" fillId="0" borderId="0" xfId="0"/>
    <xf numFmtId="0" fontId="0" fillId="3" borderId="0" xfId="0" applyFill="1" applyBorder="1" applyAlignment="1">
      <alignment horizontal="center"/>
    </xf>
    <xf numFmtId="0" fontId="0" fillId="3" borderId="0" xfId="0" applyFill="1" applyBorder="1" applyAlignment="1"/>
    <xf numFmtId="0" fontId="0" fillId="3" borderId="6" xfId="0" applyFill="1" applyBorder="1" applyAlignment="1">
      <alignment horizontal="center"/>
    </xf>
    <xf numFmtId="0" fontId="3" fillId="3" borderId="0" xfId="0" applyFont="1" applyFill="1" applyBorder="1" applyAlignment="1">
      <alignment horizontal="center"/>
    </xf>
    <xf numFmtId="1" fontId="0" fillId="19" borderId="0" xfId="0" applyNumberFormat="1" applyFill="1" applyBorder="1" applyProtection="1"/>
    <xf numFmtId="169" fontId="0" fillId="20" borderId="0" xfId="0" applyNumberFormat="1" applyFill="1" applyBorder="1" applyProtection="1">
      <protection locked="0"/>
    </xf>
    <xf numFmtId="0" fontId="89" fillId="19" borderId="0" xfId="0" applyFont="1" applyFill="1"/>
    <xf numFmtId="0" fontId="90" fillId="19" borderId="0" xfId="0" applyFont="1" applyFill="1"/>
    <xf numFmtId="3" fontId="90" fillId="19" borderId="0" xfId="0" applyNumberFormat="1" applyFont="1" applyFill="1" applyAlignment="1">
      <alignment horizontal="right"/>
    </xf>
    <xf numFmtId="0" fontId="90" fillId="19" borderId="0" xfId="0" applyFont="1" applyFill="1" applyAlignment="1">
      <alignment horizontal="center"/>
    </xf>
    <xf numFmtId="14" fontId="3" fillId="2" borderId="0" xfId="4" applyNumberFormat="1" applyFont="1" applyFill="1" applyAlignment="1">
      <alignment horizontal="center"/>
    </xf>
    <xf numFmtId="174" fontId="0" fillId="5" borderId="0" xfId="4" applyNumberFormat="1" applyFont="1" applyFill="1" applyBorder="1" applyAlignment="1">
      <alignment horizontal="right"/>
    </xf>
    <xf numFmtId="184" fontId="0" fillId="5" borderId="0" xfId="0" applyNumberFormat="1" applyFill="1" applyBorder="1" applyAlignment="1">
      <alignment horizontal="right"/>
    </xf>
    <xf numFmtId="174" fontId="0" fillId="5" borderId="0" xfId="4" applyNumberFormat="1" applyFont="1" applyFill="1" applyBorder="1"/>
    <xf numFmtId="166" fontId="25" fillId="20" borderId="0" xfId="4" applyFont="1" applyFill="1" applyBorder="1" applyAlignment="1" applyProtection="1">
      <alignment horizontal="right"/>
      <protection locked="0"/>
    </xf>
    <xf numFmtId="0" fontId="3" fillId="3" borderId="25" xfId="0" applyFont="1" applyFill="1" applyBorder="1"/>
    <xf numFmtId="0" fontId="3" fillId="3" borderId="39" xfId="13" applyFill="1" applyBorder="1"/>
    <xf numFmtId="0" fontId="3" fillId="3" borderId="33" xfId="13" applyFill="1" applyBorder="1"/>
    <xf numFmtId="0" fontId="3" fillId="3" borderId="57" xfId="13" applyFill="1" applyBorder="1"/>
    <xf numFmtId="0" fontId="3" fillId="19" borderId="33" xfId="13" applyFill="1" applyBorder="1"/>
    <xf numFmtId="0" fontId="3" fillId="19" borderId="69" xfId="13" applyFill="1" applyBorder="1"/>
    <xf numFmtId="0" fontId="3" fillId="0" borderId="0" xfId="13"/>
    <xf numFmtId="0" fontId="3" fillId="3" borderId="25" xfId="13" applyFill="1" applyBorder="1"/>
    <xf numFmtId="0" fontId="3" fillId="3" borderId="0" xfId="13" applyFill="1" applyBorder="1" applyAlignment="1"/>
    <xf numFmtId="0" fontId="3" fillId="3" borderId="0" xfId="13" applyFill="1" applyBorder="1"/>
    <xf numFmtId="1" fontId="3" fillId="3" borderId="0" xfId="13" applyNumberFormat="1" applyFill="1" applyBorder="1"/>
    <xf numFmtId="0" fontId="3" fillId="5" borderId="10" xfId="13" applyFont="1" applyFill="1" applyBorder="1" applyAlignment="1">
      <alignment horizontal="center"/>
    </xf>
    <xf numFmtId="0" fontId="3" fillId="19" borderId="0" xfId="13" applyFill="1" applyBorder="1"/>
    <xf numFmtId="0" fontId="3" fillId="19" borderId="27" xfId="13" applyFill="1" applyBorder="1"/>
    <xf numFmtId="0" fontId="3" fillId="3" borderId="10" xfId="13" applyFill="1" applyBorder="1"/>
    <xf numFmtId="0" fontId="3" fillId="5" borderId="0" xfId="13" applyFont="1" applyFill="1" applyBorder="1"/>
    <xf numFmtId="0" fontId="3" fillId="3" borderId="0" xfId="13" applyFill="1" applyBorder="1" applyAlignment="1">
      <alignment horizontal="center"/>
    </xf>
    <xf numFmtId="14" fontId="3" fillId="5" borderId="0" xfId="13" applyNumberFormat="1" applyFill="1" applyBorder="1" applyProtection="1"/>
    <xf numFmtId="0" fontId="3" fillId="19" borderId="39" xfId="13" applyFill="1" applyBorder="1" applyAlignment="1">
      <alignment horizontal="right"/>
    </xf>
    <xf numFmtId="0" fontId="14" fillId="19" borderId="33" xfId="13" applyFont="1" applyFill="1" applyBorder="1" applyAlignment="1">
      <alignment horizontal="center" vertical="center"/>
    </xf>
    <xf numFmtId="0" fontId="14" fillId="19" borderId="33" xfId="13" applyFont="1" applyFill="1" applyBorder="1" applyAlignment="1">
      <alignment horizontal="center"/>
    </xf>
    <xf numFmtId="0" fontId="3" fillId="19" borderId="33" xfId="13" applyFill="1" applyBorder="1" applyAlignment="1">
      <alignment horizontal="center" vertical="center"/>
    </xf>
    <xf numFmtId="0" fontId="3" fillId="19" borderId="25" xfId="13" applyFill="1" applyBorder="1"/>
    <xf numFmtId="0" fontId="10" fillId="19" borderId="25" xfId="13" applyFont="1" applyFill="1" applyBorder="1"/>
    <xf numFmtId="0" fontId="3" fillId="19" borderId="25" xfId="13" applyFont="1" applyFill="1" applyBorder="1"/>
    <xf numFmtId="0" fontId="3" fillId="19" borderId="25" xfId="13" applyFont="1" applyFill="1" applyBorder="1" applyAlignment="1">
      <alignment horizontal="left" wrapText="1"/>
    </xf>
    <xf numFmtId="0" fontId="43" fillId="19" borderId="0" xfId="3" applyFill="1" applyBorder="1" applyAlignment="1" applyProtection="1">
      <alignment horizontal="left" wrapText="1"/>
    </xf>
    <xf numFmtId="0" fontId="3" fillId="19" borderId="0" xfId="13" applyFont="1" applyFill="1" applyBorder="1" applyAlignment="1">
      <alignment horizontal="left" wrapText="1"/>
    </xf>
    <xf numFmtId="0" fontId="3" fillId="0" borderId="0" xfId="13" applyAlignment="1">
      <alignment wrapText="1"/>
    </xf>
    <xf numFmtId="0" fontId="3" fillId="19" borderId="27" xfId="13" applyFont="1" applyFill="1" applyBorder="1" applyAlignment="1">
      <alignment horizontal="left" wrapText="1"/>
    </xf>
    <xf numFmtId="0" fontId="34" fillId="19" borderId="25" xfId="13" applyFont="1" applyFill="1" applyBorder="1"/>
    <xf numFmtId="0" fontId="43" fillId="19" borderId="0" xfId="3" applyFill="1" applyBorder="1" applyAlignment="1" applyProtection="1"/>
    <xf numFmtId="0" fontId="8" fillId="19" borderId="24" xfId="13" applyFont="1" applyFill="1" applyBorder="1" applyAlignment="1">
      <alignment horizontal="center"/>
    </xf>
    <xf numFmtId="0" fontId="91" fillId="19" borderId="27" xfId="3" applyFont="1" applyFill="1" applyBorder="1" applyAlignment="1" applyProtection="1">
      <alignment horizontal="left" vertical="top" wrapText="1"/>
    </xf>
    <xf numFmtId="0" fontId="91" fillId="0" borderId="0" xfId="3" applyFont="1" applyAlignment="1" applyProtection="1">
      <alignment horizontal="left" vertical="top" wrapText="1"/>
    </xf>
    <xf numFmtId="0" fontId="8" fillId="0" borderId="0" xfId="13" applyFont="1"/>
    <xf numFmtId="0" fontId="91" fillId="19" borderId="27" xfId="3" applyFont="1" applyFill="1" applyBorder="1" applyAlignment="1" applyProtection="1">
      <alignment vertical="top" wrapText="1"/>
    </xf>
    <xf numFmtId="0" fontId="91" fillId="0" borderId="0" xfId="3" applyFont="1" applyAlignment="1" applyProtection="1">
      <alignment vertical="top" wrapText="1"/>
    </xf>
    <xf numFmtId="0" fontId="91" fillId="19" borderId="27" xfId="3" applyFont="1" applyFill="1" applyBorder="1" applyAlignment="1" applyProtection="1">
      <alignment vertical="top"/>
    </xf>
    <xf numFmtId="0" fontId="3" fillId="0" borderId="0" xfId="13" applyAlignment="1">
      <alignment vertical="top"/>
    </xf>
    <xf numFmtId="3" fontId="11" fillId="19" borderId="24" xfId="13" applyNumberFormat="1" applyFont="1" applyFill="1" applyBorder="1" applyAlignment="1">
      <alignment vertical="top" wrapText="1"/>
    </xf>
    <xf numFmtId="0" fontId="3" fillId="19" borderId="7" xfId="13" applyFill="1" applyBorder="1" applyAlignment="1">
      <alignment vertical="top" wrapText="1"/>
    </xf>
    <xf numFmtId="0" fontId="3" fillId="19" borderId="0" xfId="13" applyFill="1" applyBorder="1" applyAlignment="1">
      <alignment vertical="top" wrapText="1"/>
    </xf>
    <xf numFmtId="0" fontId="43" fillId="19" borderId="25" xfId="3" applyFill="1" applyBorder="1" applyAlignment="1" applyProtection="1">
      <alignment horizontal="left"/>
    </xf>
    <xf numFmtId="0" fontId="34" fillId="19" borderId="0" xfId="13" applyFont="1" applyFill="1" applyBorder="1" applyAlignment="1">
      <alignment horizontal="left"/>
    </xf>
    <xf numFmtId="0" fontId="34" fillId="19" borderId="27" xfId="13" applyFont="1" applyFill="1" applyBorder="1" applyAlignment="1">
      <alignment horizontal="left"/>
    </xf>
    <xf numFmtId="0" fontId="3" fillId="19" borderId="61" xfId="13" applyFill="1" applyBorder="1" applyAlignment="1">
      <alignment vertical="top" wrapText="1"/>
    </xf>
    <xf numFmtId="0" fontId="3" fillId="19" borderId="62" xfId="13" applyFill="1" applyBorder="1" applyAlignment="1">
      <alignment vertical="top" wrapText="1"/>
    </xf>
    <xf numFmtId="0" fontId="3" fillId="19" borderId="26" xfId="13" applyFill="1" applyBorder="1"/>
    <xf numFmtId="0" fontId="3" fillId="19" borderId="6" xfId="13" applyFill="1" applyBorder="1"/>
    <xf numFmtId="0" fontId="3" fillId="19" borderId="29" xfId="13" applyFill="1" applyBorder="1"/>
    <xf numFmtId="0" fontId="90" fillId="19" borderId="25" xfId="13" applyFont="1" applyFill="1" applyBorder="1"/>
    <xf numFmtId="0" fontId="0" fillId="3" borderId="40" xfId="0" applyFill="1" applyBorder="1" applyAlignment="1">
      <alignment horizontal="center" vertical="center"/>
    </xf>
    <xf numFmtId="0" fontId="3" fillId="3" borderId="61" xfId="0" applyFont="1" applyFill="1" applyBorder="1" applyAlignment="1">
      <alignment horizontal="center" vertical="center" wrapText="1"/>
    </xf>
    <xf numFmtId="0" fontId="0" fillId="3" borderId="96" xfId="0" applyFill="1" applyBorder="1" applyAlignment="1">
      <alignment horizontal="center" vertical="center"/>
    </xf>
    <xf numFmtId="0" fontId="3" fillId="3" borderId="0" xfId="0" applyFont="1" applyFill="1" applyBorder="1" applyAlignment="1">
      <alignment horizontal="right"/>
    </xf>
    <xf numFmtId="166" fontId="3" fillId="21" borderId="0" xfId="4" applyFont="1" applyFill="1" applyBorder="1" applyAlignment="1">
      <alignment horizontal="center"/>
    </xf>
    <xf numFmtId="9" fontId="3" fillId="21" borderId="0" xfId="12" applyFont="1" applyFill="1" applyBorder="1" applyAlignment="1">
      <alignment horizontal="center"/>
    </xf>
    <xf numFmtId="0" fontId="3" fillId="20" borderId="0" xfId="0" applyFont="1" applyFill="1" applyBorder="1" applyAlignment="1">
      <alignment horizontal="center"/>
    </xf>
    <xf numFmtId="166" fontId="0" fillId="5" borderId="61" xfId="4" applyFont="1" applyFill="1" applyBorder="1" applyAlignment="1">
      <alignment horizontal="center"/>
    </xf>
    <xf numFmtId="166" fontId="0" fillId="5" borderId="7" xfId="4" applyFont="1" applyFill="1" applyBorder="1" applyAlignment="1">
      <alignment horizontal="center"/>
    </xf>
    <xf numFmtId="166" fontId="0" fillId="5" borderId="8" xfId="4" applyFont="1" applyFill="1" applyBorder="1" applyAlignment="1">
      <alignment horizontal="center"/>
    </xf>
    <xf numFmtId="0" fontId="3" fillId="3" borderId="10" xfId="13" applyFill="1" applyBorder="1" applyAlignment="1">
      <alignment horizontal="center"/>
    </xf>
    <xf numFmtId="0" fontId="3" fillId="19" borderId="0" xfId="13" applyFont="1" applyFill="1" applyBorder="1"/>
    <xf numFmtId="0" fontId="91" fillId="19" borderId="0" xfId="3" applyFont="1" applyFill="1" applyBorder="1" applyAlignment="1" applyProtection="1"/>
    <xf numFmtId="0" fontId="3" fillId="19" borderId="39" xfId="13" applyFill="1" applyBorder="1"/>
    <xf numFmtId="169" fontId="10" fillId="19" borderId="33" xfId="13" applyNumberFormat="1" applyFont="1" applyFill="1" applyBorder="1" applyProtection="1"/>
    <xf numFmtId="0" fontId="3" fillId="19" borderId="33" xfId="13" applyFill="1" applyBorder="1" applyAlignment="1">
      <alignment horizontal="right"/>
    </xf>
    <xf numFmtId="14" fontId="14" fillId="19" borderId="0" xfId="13" applyNumberFormat="1" applyFont="1" applyFill="1" applyBorder="1" applyAlignment="1">
      <alignment horizontal="center"/>
    </xf>
    <xf numFmtId="0" fontId="14" fillId="19" borderId="0" xfId="13" applyFont="1" applyFill="1" applyBorder="1" applyAlignment="1">
      <alignment horizontal="center"/>
    </xf>
    <xf numFmtId="0" fontId="10" fillId="19" borderId="25" xfId="13" applyFont="1" applyFill="1" applyBorder="1" applyAlignment="1">
      <alignment horizontal="left"/>
    </xf>
    <xf numFmtId="0" fontId="93" fillId="19" borderId="25" xfId="13" applyFont="1" applyFill="1" applyBorder="1" applyAlignment="1">
      <alignment horizontal="left" vertical="center" readingOrder="1"/>
    </xf>
    <xf numFmtId="0" fontId="10" fillId="0" borderId="175" xfId="13" applyFont="1" applyBorder="1" applyAlignment="1">
      <alignment horizontal="center" vertical="center" wrapText="1"/>
    </xf>
    <xf numFmtId="0" fontId="10" fillId="0" borderId="176" xfId="13" applyFont="1" applyBorder="1" applyAlignment="1">
      <alignment horizontal="center" vertical="center" wrapText="1"/>
    </xf>
    <xf numFmtId="0" fontId="10" fillId="0" borderId="0" xfId="13" applyFont="1" applyAlignment="1">
      <alignment horizontal="center" vertical="center" wrapText="1"/>
    </xf>
    <xf numFmtId="0" fontId="33" fillId="19" borderId="39" xfId="13" applyFont="1" applyFill="1" applyBorder="1" applyAlignment="1">
      <alignment horizontal="left"/>
    </xf>
    <xf numFmtId="0" fontId="33" fillId="19" borderId="33" xfId="13" applyFont="1" applyFill="1" applyBorder="1"/>
    <xf numFmtId="4" fontId="33" fillId="19" borderId="33" xfId="13" applyNumberFormat="1" applyFont="1" applyFill="1" applyBorder="1"/>
    <xf numFmtId="4" fontId="23" fillId="19" borderId="33" xfId="13" applyNumberFormat="1" applyFont="1" applyFill="1" applyBorder="1"/>
    <xf numFmtId="0" fontId="23" fillId="0" borderId="0" xfId="13" applyFont="1"/>
    <xf numFmtId="0" fontId="23" fillId="19" borderId="25" xfId="13" applyFont="1" applyFill="1" applyBorder="1" applyAlignment="1">
      <alignment horizontal="left"/>
    </xf>
    <xf numFmtId="0" fontId="23" fillId="19" borderId="0" xfId="13" applyFont="1" applyFill="1" applyBorder="1"/>
    <xf numFmtId="4" fontId="23" fillId="19" borderId="0" xfId="13" applyNumberFormat="1" applyFont="1" applyFill="1" applyBorder="1"/>
    <xf numFmtId="0" fontId="43" fillId="19" borderId="2" xfId="3" applyFill="1" applyBorder="1" applyAlignment="1" applyProtection="1"/>
    <xf numFmtId="4" fontId="23" fillId="19" borderId="2" xfId="13" applyNumberFormat="1" applyFont="1" applyFill="1" applyBorder="1"/>
    <xf numFmtId="4" fontId="23" fillId="19" borderId="3" xfId="13" applyNumberFormat="1" applyFont="1" applyFill="1" applyBorder="1"/>
    <xf numFmtId="0" fontId="23" fillId="19" borderId="27" xfId="13" applyFont="1" applyFill="1" applyBorder="1"/>
    <xf numFmtId="0" fontId="94" fillId="19" borderId="62" xfId="13" applyFont="1" applyFill="1" applyBorder="1"/>
    <xf numFmtId="4" fontId="33" fillId="19" borderId="62" xfId="13" applyNumberFormat="1" applyFont="1" applyFill="1" applyBorder="1"/>
    <xf numFmtId="4" fontId="33" fillId="19" borderId="63" xfId="13" applyNumberFormat="1" applyFont="1" applyFill="1" applyBorder="1"/>
    <xf numFmtId="0" fontId="94" fillId="19" borderId="0" xfId="13" applyFont="1" applyFill="1" applyBorder="1"/>
    <xf numFmtId="0" fontId="94" fillId="19" borderId="27" xfId="13" applyFont="1" applyFill="1" applyBorder="1"/>
    <xf numFmtId="0" fontId="94" fillId="0" borderId="0" xfId="13" applyFont="1"/>
    <xf numFmtId="0" fontId="39" fillId="0" borderId="0" xfId="13" applyFont="1"/>
    <xf numFmtId="0" fontId="23" fillId="19" borderId="6" xfId="13" applyFont="1" applyFill="1" applyBorder="1"/>
    <xf numFmtId="4" fontId="14" fillId="19" borderId="6" xfId="13" applyNumberFormat="1" applyFont="1" applyFill="1" applyBorder="1"/>
    <xf numFmtId="4" fontId="23" fillId="22" borderId="104" xfId="13" applyNumberFormat="1" applyFont="1" applyFill="1" applyBorder="1"/>
    <xf numFmtId="0" fontId="23" fillId="19" borderId="29" xfId="13" applyFont="1" applyFill="1" applyBorder="1"/>
    <xf numFmtId="4" fontId="94" fillId="11" borderId="0" xfId="13" applyNumberFormat="1" applyFont="1" applyFill="1" applyBorder="1"/>
    <xf numFmtId="4" fontId="23" fillId="11" borderId="0" xfId="13" applyNumberFormat="1" applyFont="1" applyFill="1" applyBorder="1"/>
    <xf numFmtId="4" fontId="23" fillId="11" borderId="11" xfId="13" applyNumberFormat="1" applyFont="1" applyFill="1" applyBorder="1"/>
    <xf numFmtId="0" fontId="94" fillId="19" borderId="25" xfId="13" applyFont="1" applyFill="1" applyBorder="1" applyAlignment="1">
      <alignment horizontal="left"/>
    </xf>
    <xf numFmtId="4" fontId="94" fillId="19" borderId="0" xfId="13" applyNumberFormat="1" applyFont="1" applyFill="1" applyBorder="1"/>
    <xf numFmtId="49" fontId="23" fillId="19" borderId="0" xfId="13" applyNumberFormat="1" applyFont="1" applyFill="1" applyBorder="1"/>
    <xf numFmtId="0" fontId="3" fillId="0" borderId="0" xfId="13" applyFont="1"/>
    <xf numFmtId="0" fontId="43" fillId="0" borderId="2" xfId="3" applyBorder="1" applyAlignment="1" applyProtection="1"/>
    <xf numFmtId="4" fontId="23" fillId="11" borderId="2" xfId="13" applyNumberFormat="1" applyFont="1" applyFill="1" applyBorder="1"/>
    <xf numFmtId="4" fontId="23" fillId="11" borderId="3" xfId="13" applyNumberFormat="1" applyFont="1" applyFill="1" applyBorder="1"/>
    <xf numFmtId="4" fontId="14" fillId="19" borderId="0" xfId="13" applyNumberFormat="1" applyFont="1" applyFill="1" applyBorder="1"/>
    <xf numFmtId="0" fontId="23" fillId="19" borderId="178" xfId="13" applyFont="1" applyFill="1" applyBorder="1"/>
    <xf numFmtId="0" fontId="33" fillId="19" borderId="33" xfId="13" applyFont="1" applyFill="1" applyBorder="1" applyAlignment="1"/>
    <xf numFmtId="4" fontId="33" fillId="19" borderId="33" xfId="13" applyNumberFormat="1" applyFont="1" applyFill="1" applyBorder="1" applyAlignment="1"/>
    <xf numFmtId="4" fontId="23" fillId="19" borderId="33" xfId="13" applyNumberFormat="1" applyFont="1" applyFill="1" applyBorder="1" applyAlignment="1"/>
    <xf numFmtId="4" fontId="23" fillId="22" borderId="33" xfId="13" applyNumberFormat="1" applyFont="1" applyFill="1" applyBorder="1" applyAlignment="1"/>
    <xf numFmtId="0" fontId="23" fillId="22" borderId="33" xfId="13" applyFont="1" applyFill="1" applyBorder="1" applyAlignment="1"/>
    <xf numFmtId="0" fontId="23" fillId="22" borderId="33" xfId="13" applyFont="1" applyFill="1" applyBorder="1"/>
    <xf numFmtId="0" fontId="23" fillId="22" borderId="69" xfId="13" applyFont="1" applyFill="1" applyBorder="1"/>
    <xf numFmtId="0" fontId="43" fillId="19" borderId="0" xfId="3" applyFill="1" applyBorder="1" applyAlignment="1" applyProtection="1">
      <alignment vertical="top" wrapText="1"/>
    </xf>
    <xf numFmtId="4" fontId="23" fillId="19" borderId="0" xfId="13" applyNumberFormat="1" applyFont="1" applyFill="1" applyBorder="1" applyAlignment="1">
      <alignment vertical="top" wrapText="1"/>
    </xf>
    <xf numFmtId="0" fontId="94" fillId="19" borderId="0" xfId="13" applyFont="1" applyFill="1" applyBorder="1" applyAlignment="1">
      <alignment vertical="top"/>
    </xf>
    <xf numFmtId="4" fontId="91" fillId="19" borderId="0" xfId="3" applyNumberFormat="1" applyFont="1" applyFill="1" applyBorder="1" applyAlignment="1" applyProtection="1">
      <alignment vertical="top" wrapText="1"/>
    </xf>
    <xf numFmtId="4" fontId="23" fillId="19" borderId="0" xfId="13" applyNumberFormat="1" applyFont="1" applyFill="1" applyBorder="1" applyAlignment="1">
      <alignment vertical="center" wrapText="1"/>
    </xf>
    <xf numFmtId="0" fontId="23" fillId="19" borderId="0" xfId="13" applyFont="1" applyFill="1" applyBorder="1" applyAlignment="1">
      <alignment vertical="top" wrapText="1"/>
    </xf>
    <xf numFmtId="0" fontId="94" fillId="19" borderId="0" xfId="13" applyFont="1" applyFill="1" applyBorder="1" applyAlignment="1">
      <alignment horizontal="left" vertical="top" wrapText="1"/>
    </xf>
    <xf numFmtId="0" fontId="94" fillId="19" borderId="27" xfId="13" applyFont="1" applyFill="1" applyBorder="1" applyAlignment="1">
      <alignment horizontal="left" vertical="top" wrapText="1"/>
    </xf>
    <xf numFmtId="0" fontId="23" fillId="19" borderId="62" xfId="13" applyFont="1" applyFill="1" applyBorder="1"/>
    <xf numFmtId="0" fontId="94" fillId="22" borderId="63" xfId="13" applyFont="1" applyFill="1" applyBorder="1"/>
    <xf numFmtId="4" fontId="23" fillId="19" borderId="6" xfId="13" applyNumberFormat="1" applyFont="1" applyFill="1" applyBorder="1"/>
    <xf numFmtId="0" fontId="23" fillId="22" borderId="104" xfId="13" applyFont="1" applyFill="1" applyBorder="1"/>
    <xf numFmtId="0" fontId="23" fillId="19" borderId="25" xfId="13" applyFont="1" applyFill="1" applyBorder="1"/>
    <xf numFmtId="0" fontId="14" fillId="19" borderId="25" xfId="13" applyFont="1" applyFill="1" applyBorder="1" applyAlignment="1">
      <alignment horizontal="left"/>
    </xf>
    <xf numFmtId="0" fontId="23" fillId="19" borderId="26" xfId="13" applyFont="1" applyFill="1" applyBorder="1"/>
    <xf numFmtId="0" fontId="0" fillId="0" borderId="10" xfId="0" applyBorder="1" applyAlignment="1">
      <alignment horizontal="center"/>
    </xf>
    <xf numFmtId="0" fontId="90" fillId="19" borderId="25" xfId="13" applyFont="1" applyFill="1" applyBorder="1" applyAlignment="1">
      <alignment horizontal="left" vertical="center" readingOrder="1"/>
    </xf>
    <xf numFmtId="0" fontId="96" fillId="0" borderId="176" xfId="13" applyFont="1" applyBorder="1" applyAlignment="1">
      <alignment horizontal="center" vertical="center" wrapText="1"/>
    </xf>
    <xf numFmtId="0" fontId="89" fillId="19" borderId="25" xfId="13" applyFont="1" applyFill="1" applyBorder="1"/>
    <xf numFmtId="0" fontId="25" fillId="0" borderId="0" xfId="13" applyFont="1"/>
    <xf numFmtId="0" fontId="3" fillId="3" borderId="69" xfId="13" applyFill="1" applyBorder="1"/>
    <xf numFmtId="0" fontId="3" fillId="19" borderId="0" xfId="13" applyFill="1"/>
    <xf numFmtId="1" fontId="3" fillId="3" borderId="27" xfId="13" applyNumberFormat="1" applyFill="1" applyBorder="1"/>
    <xf numFmtId="14" fontId="3" fillId="8" borderId="0" xfId="13" applyNumberFormat="1" applyFill="1" applyBorder="1" applyAlignment="1"/>
    <xf numFmtId="14" fontId="3" fillId="19" borderId="0" xfId="13" applyNumberFormat="1" applyFill="1" applyBorder="1" applyAlignment="1"/>
    <xf numFmtId="0" fontId="3" fillId="3" borderId="27" xfId="13" applyFill="1" applyBorder="1"/>
    <xf numFmtId="0" fontId="3" fillId="5" borderId="0" xfId="13" applyFill="1" applyBorder="1" applyAlignment="1">
      <alignment horizontal="center"/>
    </xf>
    <xf numFmtId="14" fontId="3" fillId="19" borderId="0" xfId="13" applyNumberFormat="1" applyFill="1" applyBorder="1" applyProtection="1"/>
    <xf numFmtId="0" fontId="3" fillId="3" borderId="66" xfId="13" applyFill="1" applyBorder="1"/>
    <xf numFmtId="0" fontId="3" fillId="3" borderId="62" xfId="13" applyFill="1" applyBorder="1"/>
    <xf numFmtId="0" fontId="3" fillId="3" borderId="67" xfId="13" applyFill="1" applyBorder="1"/>
    <xf numFmtId="0" fontId="6" fillId="19" borderId="25" xfId="16" applyFont="1" applyFill="1" applyBorder="1" applyAlignment="1">
      <alignment horizontal="center"/>
    </xf>
    <xf numFmtId="0" fontId="3" fillId="19" borderId="0" xfId="13" applyFill="1" applyBorder="1" applyAlignment="1">
      <alignment horizontal="center"/>
    </xf>
    <xf numFmtId="0" fontId="3" fillId="19" borderId="27" xfId="13" applyFill="1" applyBorder="1" applyAlignment="1">
      <alignment horizontal="center"/>
    </xf>
    <xf numFmtId="0" fontId="3" fillId="19" borderId="27" xfId="13" applyFont="1" applyFill="1" applyBorder="1"/>
    <xf numFmtId="0" fontId="46" fillId="19" borderId="25" xfId="13" applyFont="1" applyFill="1" applyBorder="1"/>
    <xf numFmtId="0" fontId="3" fillId="3" borderId="0" xfId="13" applyFill="1" applyBorder="1" applyAlignment="1">
      <alignment horizontal="center" vertical="center"/>
    </xf>
    <xf numFmtId="0" fontId="25" fillId="3" borderId="0" xfId="16" applyFont="1" applyFill="1" applyBorder="1" applyAlignment="1">
      <alignment horizontal="center"/>
    </xf>
    <xf numFmtId="0" fontId="25" fillId="3" borderId="27" xfId="16" applyFont="1" applyFill="1" applyBorder="1" applyAlignment="1">
      <alignment horizontal="center"/>
    </xf>
    <xf numFmtId="0" fontId="25" fillId="3" borderId="65" xfId="13" applyFont="1" applyFill="1" applyBorder="1" applyAlignment="1">
      <alignment horizontal="center" vertical="center"/>
    </xf>
    <xf numFmtId="0" fontId="25" fillId="3" borderId="57" xfId="13" applyFont="1" applyFill="1" applyBorder="1" applyAlignment="1">
      <alignment horizontal="center" vertical="center"/>
    </xf>
    <xf numFmtId="0" fontId="25" fillId="3" borderId="146" xfId="13" applyFont="1" applyFill="1" applyBorder="1" applyAlignment="1">
      <alignment horizontal="center" vertical="center"/>
    </xf>
    <xf numFmtId="171" fontId="25" fillId="3" borderId="65" xfId="16" applyNumberFormat="1" applyFont="1" applyFill="1" applyBorder="1" applyAlignment="1" applyProtection="1">
      <alignment horizontal="right" vertical="center"/>
      <protection locked="0"/>
    </xf>
    <xf numFmtId="13" fontId="25" fillId="3" borderId="57" xfId="16" applyNumberFormat="1" applyFont="1" applyFill="1" applyBorder="1" applyAlignment="1" applyProtection="1">
      <alignment horizontal="center" vertical="center"/>
      <protection locked="0"/>
    </xf>
    <xf numFmtId="13" fontId="25" fillId="3" borderId="146" xfId="16" applyNumberFormat="1" applyFont="1" applyFill="1" applyBorder="1" applyAlignment="1" applyProtection="1">
      <alignment horizontal="center" vertical="center"/>
      <protection locked="0"/>
    </xf>
    <xf numFmtId="13" fontId="25" fillId="3" borderId="26" xfId="16" applyNumberFormat="1" applyFont="1" applyFill="1" applyBorder="1" applyAlignment="1" applyProtection="1">
      <alignment horizontal="center" vertical="center" wrapText="1"/>
      <protection locked="0"/>
    </xf>
    <xf numFmtId="13" fontId="25" fillId="3" borderId="6" xfId="16" applyNumberFormat="1" applyFont="1" applyFill="1" applyBorder="1" applyAlignment="1" applyProtection="1">
      <alignment horizontal="center" vertical="center" wrapText="1"/>
      <protection locked="0"/>
    </xf>
    <xf numFmtId="13" fontId="25" fillId="3" borderId="29" xfId="16" applyNumberFormat="1" applyFont="1" applyFill="1" applyBorder="1" applyAlignment="1" applyProtection="1">
      <alignment horizontal="center" vertical="center" wrapText="1"/>
      <protection locked="0"/>
    </xf>
    <xf numFmtId="0" fontId="50" fillId="3" borderId="25" xfId="16" applyFont="1" applyFill="1" applyBorder="1" applyAlignment="1" applyProtection="1">
      <alignment horizontal="left"/>
      <protection locked="0"/>
    </xf>
    <xf numFmtId="14" fontId="25" fillId="6" borderId="39" xfId="13" applyNumberFormat="1" applyFont="1" applyFill="1" applyBorder="1" applyAlignment="1" applyProtection="1">
      <alignment horizontal="center"/>
      <protection locked="0"/>
    </xf>
    <xf numFmtId="0" fontId="25" fillId="6" borderId="69" xfId="13" applyFont="1" applyFill="1" applyBorder="1" applyAlignment="1" applyProtection="1">
      <alignment horizontal="center"/>
      <protection locked="0"/>
    </xf>
    <xf numFmtId="0" fontId="25" fillId="6" borderId="64" xfId="13" applyFont="1" applyFill="1" applyBorder="1" applyAlignment="1" applyProtection="1">
      <alignment horizontal="left"/>
      <protection locked="0"/>
    </xf>
    <xf numFmtId="185" fontId="25" fillId="6" borderId="25" xfId="13" applyNumberFormat="1" applyFont="1" applyFill="1" applyBorder="1" applyAlignment="1">
      <alignment horizontal="center"/>
    </xf>
    <xf numFmtId="3" fontId="25" fillId="6" borderId="0" xfId="13" applyNumberFormat="1" applyFont="1" applyFill="1" applyBorder="1" applyAlignment="1">
      <alignment horizontal="center"/>
    </xf>
    <xf numFmtId="3" fontId="25" fillId="6" borderId="27" xfId="13" applyNumberFormat="1" applyFont="1" applyFill="1" applyBorder="1" applyAlignment="1">
      <alignment horizontal="center"/>
    </xf>
    <xf numFmtId="186" fontId="25" fillId="6" borderId="25" xfId="13" applyNumberFormat="1" applyFont="1" applyFill="1" applyBorder="1" applyAlignment="1" applyProtection="1">
      <alignment horizontal="center"/>
      <protection locked="0"/>
    </xf>
    <xf numFmtId="178" fontId="25" fillId="6" borderId="0" xfId="13" applyNumberFormat="1" applyFont="1" applyFill="1" applyBorder="1" applyAlignment="1" applyProtection="1">
      <alignment horizontal="center"/>
      <protection locked="0"/>
    </xf>
    <xf numFmtId="10" fontId="25" fillId="6" borderId="0" xfId="12" applyNumberFormat="1" applyFont="1" applyFill="1" applyBorder="1" applyAlignment="1" applyProtection="1">
      <alignment horizontal="center"/>
      <protection locked="0"/>
    </xf>
    <xf numFmtId="178" fontId="25" fillId="6" borderId="27" xfId="13" applyNumberFormat="1" applyFont="1" applyFill="1" applyBorder="1" applyAlignment="1" applyProtection="1">
      <alignment horizontal="center"/>
      <protection locked="0"/>
    </xf>
    <xf numFmtId="178" fontId="25" fillId="6" borderId="25" xfId="13" applyNumberFormat="1" applyFont="1" applyFill="1" applyBorder="1" applyAlignment="1" applyProtection="1">
      <alignment horizontal="center"/>
      <protection locked="0"/>
    </xf>
    <xf numFmtId="3" fontId="25" fillId="6" borderId="0" xfId="13" applyNumberFormat="1" applyFont="1" applyFill="1" applyBorder="1" applyAlignment="1" applyProtection="1">
      <alignment horizontal="center"/>
      <protection locked="0"/>
    </xf>
    <xf numFmtId="178" fontId="25" fillId="6" borderId="27" xfId="12" applyNumberFormat="1" applyFont="1" applyFill="1" applyBorder="1" applyAlignment="1" applyProtection="1">
      <alignment horizontal="center"/>
      <protection locked="0"/>
    </xf>
    <xf numFmtId="178" fontId="25" fillId="6" borderId="25" xfId="12" applyNumberFormat="1" applyFont="1" applyFill="1" applyBorder="1" applyAlignment="1" applyProtection="1">
      <alignment horizontal="center"/>
      <protection locked="0"/>
    </xf>
    <xf numFmtId="178" fontId="30" fillId="6" borderId="27" xfId="13" applyNumberFormat="1" applyFont="1" applyFill="1" applyBorder="1" applyAlignment="1" applyProtection="1">
      <alignment horizontal="center"/>
      <protection locked="0"/>
    </xf>
    <xf numFmtId="0" fontId="50" fillId="0" borderId="0" xfId="13" applyFont="1"/>
    <xf numFmtId="1" fontId="26" fillId="6" borderId="25" xfId="13" applyNumberFormat="1" applyFont="1" applyFill="1" applyBorder="1" applyAlignment="1" applyProtection="1">
      <alignment horizontal="center"/>
      <protection locked="0"/>
    </xf>
    <xf numFmtId="1" fontId="26" fillId="6" borderId="27" xfId="13" applyNumberFormat="1" applyFont="1" applyFill="1" applyBorder="1" applyAlignment="1" applyProtection="1">
      <alignment horizontal="center"/>
      <protection locked="0"/>
    </xf>
    <xf numFmtId="0" fontId="25" fillId="3" borderId="25" xfId="16" applyFont="1" applyFill="1" applyBorder="1" applyAlignment="1" applyProtection="1">
      <alignment horizontal="center"/>
      <protection locked="0"/>
    </xf>
    <xf numFmtId="0" fontId="3" fillId="3" borderId="27" xfId="13" applyFill="1" applyBorder="1" applyAlignment="1">
      <alignment horizontal="center"/>
    </xf>
    <xf numFmtId="0" fontId="30" fillId="6" borderId="64" xfId="13" applyFont="1" applyFill="1" applyBorder="1" applyAlignment="1" applyProtection="1">
      <protection locked="0"/>
    </xf>
    <xf numFmtId="3" fontId="30" fillId="6" borderId="27" xfId="13" applyNumberFormat="1" applyFont="1" applyFill="1" applyBorder="1" applyAlignment="1">
      <alignment horizontal="center"/>
    </xf>
    <xf numFmtId="14" fontId="25" fillId="6" borderId="25" xfId="13" applyNumberFormat="1" applyFont="1" applyFill="1" applyBorder="1" applyAlignment="1" applyProtection="1">
      <alignment horizontal="center"/>
      <protection locked="0"/>
    </xf>
    <xf numFmtId="0" fontId="25" fillId="6" borderId="27" xfId="13" applyFont="1" applyFill="1" applyBorder="1" applyAlignment="1" applyProtection="1">
      <alignment horizontal="center"/>
      <protection locked="0"/>
    </xf>
    <xf numFmtId="14" fontId="25" fillId="3" borderId="25" xfId="16" applyNumberFormat="1" applyFont="1" applyFill="1" applyBorder="1" applyAlignment="1" applyProtection="1">
      <alignment horizontal="center"/>
      <protection locked="0"/>
    </xf>
    <xf numFmtId="0" fontId="25" fillId="3" borderId="26" xfId="16" applyFont="1" applyFill="1" applyBorder="1" applyAlignment="1" applyProtection="1">
      <alignment horizontal="center"/>
      <protection locked="0"/>
    </xf>
    <xf numFmtId="0" fontId="3" fillId="3" borderId="6" xfId="13" applyFill="1" applyBorder="1" applyAlignment="1">
      <alignment horizontal="center"/>
    </xf>
    <xf numFmtId="0" fontId="25" fillId="6" borderId="55" xfId="13" applyFont="1" applyFill="1" applyBorder="1" applyAlignment="1" applyProtection="1">
      <alignment horizontal="left"/>
      <protection locked="0"/>
    </xf>
    <xf numFmtId="3" fontId="30" fillId="6" borderId="29" xfId="13" applyNumberFormat="1" applyFont="1" applyFill="1" applyBorder="1" applyAlignment="1">
      <alignment horizontal="center"/>
    </xf>
    <xf numFmtId="186" fontId="25" fillId="6" borderId="26" xfId="13" applyNumberFormat="1" applyFont="1" applyFill="1" applyBorder="1" applyAlignment="1" applyProtection="1">
      <alignment horizontal="center"/>
      <protection locked="0"/>
    </xf>
    <xf numFmtId="178" fontId="25" fillId="6" borderId="6" xfId="13" applyNumberFormat="1" applyFont="1" applyFill="1" applyBorder="1" applyAlignment="1" applyProtection="1">
      <alignment horizontal="center"/>
      <protection locked="0"/>
    </xf>
    <xf numFmtId="10" fontId="25" fillId="6" borderId="6" xfId="12" applyNumberFormat="1" applyFont="1" applyFill="1" applyBorder="1" applyAlignment="1" applyProtection="1">
      <alignment horizontal="center"/>
      <protection locked="0"/>
    </xf>
    <xf numFmtId="178" fontId="30" fillId="6" borderId="29" xfId="12" applyNumberFormat="1" applyFont="1" applyFill="1" applyBorder="1" applyAlignment="1" applyProtection="1">
      <alignment horizontal="center"/>
      <protection locked="0"/>
    </xf>
    <xf numFmtId="178" fontId="30" fillId="6" borderId="6" xfId="12" applyNumberFormat="1" applyFont="1" applyFill="1" applyBorder="1" applyAlignment="1" applyProtection="1">
      <alignment horizontal="center"/>
      <protection locked="0"/>
    </xf>
    <xf numFmtId="178" fontId="30" fillId="6" borderId="29" xfId="13" applyNumberFormat="1" applyFont="1" applyFill="1" applyBorder="1" applyAlignment="1" applyProtection="1">
      <alignment horizontal="center"/>
      <protection locked="0"/>
    </xf>
    <xf numFmtId="0" fontId="25" fillId="6" borderId="0" xfId="13" applyFont="1" applyFill="1" applyBorder="1" applyAlignment="1" applyProtection="1">
      <alignment horizontal="left"/>
      <protection locked="0"/>
    </xf>
    <xf numFmtId="185" fontId="3" fillId="6" borderId="0" xfId="13" applyNumberFormat="1" applyFill="1" applyBorder="1" applyAlignment="1"/>
    <xf numFmtId="186" fontId="25" fillId="6" borderId="0" xfId="13" applyNumberFormat="1" applyFont="1" applyFill="1" applyBorder="1" applyAlignment="1" applyProtection="1">
      <alignment horizontal="center"/>
      <protection locked="0"/>
    </xf>
    <xf numFmtId="178" fontId="30" fillId="6" borderId="0" xfId="13" applyNumberFormat="1" applyFont="1" applyFill="1" applyBorder="1" applyAlignment="1" applyProtection="1">
      <alignment horizontal="center"/>
      <protection locked="0"/>
    </xf>
    <xf numFmtId="10" fontId="30" fillId="6" borderId="65" xfId="12" applyNumberFormat="1" applyFont="1" applyFill="1" applyBorder="1" applyAlignment="1" applyProtection="1">
      <alignment horizontal="center"/>
      <protection locked="0"/>
    </xf>
    <xf numFmtId="10" fontId="30" fillId="3" borderId="146" xfId="4" applyNumberFormat="1" applyFont="1" applyFill="1" applyBorder="1" applyAlignment="1" applyProtection="1">
      <alignment horizontal="center"/>
    </xf>
    <xf numFmtId="178" fontId="30" fillId="3" borderId="27" xfId="4" applyNumberFormat="1" applyFont="1" applyFill="1" applyBorder="1" applyAlignment="1" applyProtection="1">
      <alignment horizontal="center"/>
    </xf>
    <xf numFmtId="0" fontId="10" fillId="3" borderId="0" xfId="13" applyFont="1" applyFill="1" applyBorder="1" applyAlignment="1">
      <alignment horizontal="left"/>
    </xf>
    <xf numFmtId="0" fontId="3" fillId="3" borderId="0" xfId="13" applyFill="1" applyBorder="1" applyAlignment="1">
      <alignment horizontal="left"/>
    </xf>
    <xf numFmtId="0" fontId="3" fillId="3" borderId="27" xfId="13" applyFill="1" applyBorder="1" applyAlignment="1">
      <alignment horizontal="left"/>
    </xf>
    <xf numFmtId="0" fontId="3" fillId="5" borderId="0" xfId="13" applyFill="1" applyBorder="1" applyAlignment="1">
      <alignment horizontal="left"/>
    </xf>
    <xf numFmtId="0" fontId="3" fillId="5" borderId="27" xfId="13" applyFill="1" applyBorder="1" applyAlignment="1">
      <alignment horizontal="left"/>
    </xf>
    <xf numFmtId="49" fontId="3" fillId="5" borderId="25" xfId="16" applyNumberFormat="1" applyFont="1" applyFill="1" applyBorder="1"/>
    <xf numFmtId="49" fontId="3" fillId="5" borderId="0" xfId="16" applyNumberFormat="1" applyFont="1" applyFill="1" applyBorder="1" applyAlignment="1">
      <alignment horizontal="center"/>
    </xf>
    <xf numFmtId="49" fontId="3" fillId="5" borderId="0" xfId="16" applyNumberFormat="1" applyFont="1" applyFill="1" applyBorder="1"/>
    <xf numFmtId="4" fontId="25" fillId="5" borderId="0" xfId="16" applyNumberFormat="1" applyFont="1" applyFill="1" applyBorder="1" applyProtection="1">
      <protection locked="0"/>
    </xf>
    <xf numFmtId="49" fontId="25" fillId="3" borderId="25" xfId="16" applyNumberFormat="1" applyFont="1" applyFill="1" applyBorder="1"/>
    <xf numFmtId="49" fontId="25" fillId="3" borderId="0" xfId="16" applyNumberFormat="1" applyFont="1" applyFill="1" applyBorder="1"/>
    <xf numFmtId="49" fontId="3" fillId="3" borderId="0" xfId="16" applyNumberFormat="1" applyFont="1" applyFill="1" applyBorder="1" applyAlignment="1">
      <alignment horizontal="left"/>
    </xf>
    <xf numFmtId="0" fontId="3" fillId="3" borderId="0" xfId="16" applyFont="1" applyFill="1" applyBorder="1"/>
    <xf numFmtId="2" fontId="25" fillId="3" borderId="0" xfId="16" applyNumberFormat="1" applyFont="1" applyFill="1" applyBorder="1" applyAlignment="1" applyProtection="1">
      <alignment horizontal="right"/>
      <protection locked="0"/>
    </xf>
    <xf numFmtId="171" fontId="25" fillId="3" borderId="0" xfId="16" applyNumberFormat="1" applyFont="1" applyFill="1" applyBorder="1"/>
    <xf numFmtId="171" fontId="25" fillId="3" borderId="27" xfId="16" applyNumberFormat="1" applyFont="1" applyFill="1" applyBorder="1" applyAlignment="1" applyProtection="1">
      <alignment horizontal="right"/>
    </xf>
    <xf numFmtId="171" fontId="25" fillId="3" borderId="27" xfId="16" applyNumberFormat="1" applyFont="1" applyFill="1" applyBorder="1" applyAlignment="1">
      <alignment horizontal="right"/>
    </xf>
    <xf numFmtId="49" fontId="3" fillId="3" borderId="0" xfId="16" applyNumberFormat="1" applyFont="1" applyFill="1" applyBorder="1"/>
    <xf numFmtId="49" fontId="3" fillId="3" borderId="0" xfId="16" applyNumberFormat="1" applyFont="1" applyFill="1" applyBorder="1" applyAlignment="1">
      <alignment horizontal="center"/>
    </xf>
    <xf numFmtId="171" fontId="25" fillId="3" borderId="27" xfId="16" applyNumberFormat="1" applyFont="1" applyFill="1" applyBorder="1" applyAlignment="1" applyProtection="1">
      <alignment horizontal="right"/>
      <protection locked="0"/>
    </xf>
    <xf numFmtId="49" fontId="25" fillId="3" borderId="26" xfId="16" applyNumberFormat="1" applyFont="1" applyFill="1" applyBorder="1"/>
    <xf numFmtId="49" fontId="25" fillId="3" borderId="6" xfId="16" applyNumberFormat="1" applyFont="1" applyFill="1" applyBorder="1" applyAlignment="1">
      <alignment horizontal="center"/>
    </xf>
    <xf numFmtId="49" fontId="25" fillId="3" borderId="6" xfId="16" applyNumberFormat="1" applyFont="1" applyFill="1" applyBorder="1"/>
    <xf numFmtId="171" fontId="25" fillId="3" borderId="6" xfId="16" applyNumberFormat="1" applyFont="1" applyFill="1" applyBorder="1"/>
    <xf numFmtId="171" fontId="25" fillId="3" borderId="29" xfId="16" applyNumberFormat="1" applyFont="1" applyFill="1" applyBorder="1"/>
    <xf numFmtId="0" fontId="30" fillId="0" borderId="0" xfId="13" applyFont="1"/>
    <xf numFmtId="4" fontId="8" fillId="0" borderId="0" xfId="13" applyNumberFormat="1" applyFont="1"/>
    <xf numFmtId="4" fontId="3" fillId="0" borderId="0" xfId="13" applyNumberFormat="1" applyFont="1"/>
    <xf numFmtId="0" fontId="3" fillId="0" borderId="10" xfId="15" applyBorder="1" applyAlignment="1">
      <alignment horizontal="center"/>
    </xf>
    <xf numFmtId="0" fontId="3" fillId="3" borderId="26" xfId="13" applyFill="1" applyBorder="1"/>
    <xf numFmtId="0" fontId="3" fillId="5" borderId="6" xfId="13" applyFill="1" applyBorder="1"/>
    <xf numFmtId="14" fontId="3" fillId="5" borderId="6" xfId="13" applyNumberFormat="1" applyFill="1" applyBorder="1" applyProtection="1"/>
    <xf numFmtId="0" fontId="3" fillId="3" borderId="6" xfId="13" applyFill="1" applyBorder="1"/>
    <xf numFmtId="0" fontId="48" fillId="19" borderId="25" xfId="13" applyFont="1" applyFill="1" applyBorder="1"/>
    <xf numFmtId="0" fontId="39" fillId="19" borderId="25" xfId="13" applyFont="1" applyFill="1" applyBorder="1"/>
    <xf numFmtId="4" fontId="3" fillId="19" borderId="0" xfId="13" applyNumberFormat="1" applyFill="1" applyBorder="1"/>
    <xf numFmtId="0" fontId="10" fillId="19" borderId="0" xfId="13" applyFont="1" applyFill="1" applyBorder="1"/>
    <xf numFmtId="4" fontId="10" fillId="19" borderId="0" xfId="13" applyNumberFormat="1" applyFont="1" applyFill="1" applyBorder="1"/>
    <xf numFmtId="0" fontId="96" fillId="19" borderId="25" xfId="13" applyFont="1" applyFill="1" applyBorder="1"/>
    <xf numFmtId="0" fontId="90" fillId="19" borderId="0" xfId="13" applyFont="1" applyFill="1" applyBorder="1"/>
    <xf numFmtId="0" fontId="90" fillId="19" borderId="27" xfId="13" applyFont="1" applyFill="1" applyBorder="1"/>
    <xf numFmtId="0" fontId="84" fillId="3" borderId="0" xfId="3" applyFont="1" applyFill="1" applyBorder="1" applyAlignment="1" applyProtection="1">
      <alignment horizontal="left"/>
    </xf>
    <xf numFmtId="0" fontId="24" fillId="3" borderId="0" xfId="0" applyFont="1" applyFill="1"/>
    <xf numFmtId="0" fontId="3" fillId="3" borderId="0" xfId="0" applyFont="1" applyFill="1"/>
    <xf numFmtId="174" fontId="0" fillId="3" borderId="0" xfId="4" applyNumberFormat="1" applyFont="1" applyFill="1"/>
    <xf numFmtId="173" fontId="43" fillId="3" borderId="0" xfId="3" applyNumberFormat="1" applyFill="1" applyAlignment="1" applyProtection="1">
      <alignment horizontal="left"/>
    </xf>
    <xf numFmtId="173" fontId="43" fillId="3" borderId="0" xfId="3" applyNumberFormat="1" applyFill="1" applyBorder="1" applyAlignment="1" applyProtection="1">
      <alignment horizontal="left"/>
      <protection locked="0"/>
    </xf>
    <xf numFmtId="0" fontId="43" fillId="3" borderId="0" xfId="3" applyFill="1" applyBorder="1" applyAlignment="1" applyProtection="1">
      <alignment horizontal="left"/>
    </xf>
    <xf numFmtId="0" fontId="3" fillId="3" borderId="0" xfId="0" applyFont="1" applyFill="1" applyAlignment="1">
      <alignment horizontal="right"/>
    </xf>
    <xf numFmtId="0" fontId="3" fillId="3" borderId="0" xfId="0" quotePrefix="1" applyFont="1" applyFill="1"/>
    <xf numFmtId="175" fontId="3" fillId="3" borderId="0" xfId="0" quotePrefix="1" applyNumberFormat="1" applyFont="1" applyFill="1"/>
    <xf numFmtId="0" fontId="30" fillId="3" borderId="0" xfId="3" applyFont="1" applyFill="1" applyAlignment="1" applyProtection="1">
      <alignment horizontal="left"/>
    </xf>
    <xf numFmtId="0" fontId="43" fillId="3" borderId="0" xfId="3" applyFill="1" applyAlignment="1" applyProtection="1">
      <alignment horizontal="left"/>
    </xf>
    <xf numFmtId="173" fontId="3" fillId="20" borderId="0" xfId="1" applyFill="1" applyAlignment="1">
      <alignment vertical="top"/>
    </xf>
    <xf numFmtId="0" fontId="30" fillId="3" borderId="0" xfId="3" applyFont="1" applyFill="1" applyAlignment="1" applyProtection="1">
      <alignment horizontal="left" wrapText="1"/>
    </xf>
    <xf numFmtId="0" fontId="30" fillId="3" borderId="27" xfId="3" applyFont="1" applyFill="1" applyBorder="1" applyAlignment="1" applyProtection="1">
      <alignment horizontal="left" wrapText="1"/>
    </xf>
    <xf numFmtId="175" fontId="3" fillId="8" borderId="0" xfId="1" applyNumberFormat="1" applyFill="1"/>
    <xf numFmtId="0" fontId="0" fillId="5" borderId="0" xfId="0" applyFill="1" applyBorder="1" applyAlignment="1">
      <alignment vertical="top" wrapText="1"/>
    </xf>
    <xf numFmtId="0" fontId="0" fillId="0" borderId="0" xfId="0" applyFill="1"/>
    <xf numFmtId="0" fontId="11" fillId="3" borderId="0" xfId="0" applyFont="1" applyFill="1"/>
    <xf numFmtId="0" fontId="11" fillId="3" borderId="0" xfId="0" applyFont="1" applyFill="1" applyAlignment="1">
      <alignment horizontal="left"/>
    </xf>
    <xf numFmtId="169" fontId="0" fillId="5" borderId="0" xfId="0" applyNumberFormat="1" applyFill="1" applyBorder="1" applyAlignment="1" applyProtection="1">
      <alignment horizontal="right"/>
      <protection locked="0"/>
    </xf>
    <xf numFmtId="184" fontId="0" fillId="5" borderId="0" xfId="0" applyNumberFormat="1" applyFill="1" applyBorder="1" applyAlignment="1" applyProtection="1">
      <protection locked="0"/>
    </xf>
    <xf numFmtId="0" fontId="79" fillId="5" borderId="0" xfId="3" applyFont="1" applyFill="1" applyBorder="1" applyAlignment="1" applyProtection="1">
      <alignment horizontal="center"/>
    </xf>
    <xf numFmtId="0" fontId="79" fillId="5" borderId="13" xfId="3" applyFont="1" applyFill="1" applyBorder="1" applyAlignment="1" applyProtection="1">
      <alignment horizontal="center"/>
    </xf>
    <xf numFmtId="0" fontId="0" fillId="3" borderId="0" xfId="0" applyFill="1" applyAlignment="1">
      <alignment horizontal="right"/>
    </xf>
    <xf numFmtId="0" fontId="0" fillId="19" borderId="0" xfId="0" applyFill="1" applyAlignment="1">
      <alignment horizontal="center"/>
    </xf>
    <xf numFmtId="0" fontId="0" fillId="0" borderId="0" xfId="0"/>
    <xf numFmtId="0" fontId="0" fillId="5" borderId="1" xfId="0" applyFill="1" applyBorder="1" applyAlignment="1">
      <alignment vertical="top" wrapText="1"/>
    </xf>
    <xf numFmtId="0" fontId="0" fillId="3" borderId="0" xfId="0" applyFill="1" applyBorder="1" applyAlignment="1">
      <alignment horizontal="right"/>
    </xf>
    <xf numFmtId="0" fontId="0" fillId="3" borderId="0" xfId="0" applyFill="1" applyBorder="1" applyAlignment="1">
      <alignment horizontal="center"/>
    </xf>
    <xf numFmtId="0" fontId="10" fillId="3" borderId="0" xfId="0" applyFont="1" applyFill="1" applyBorder="1" applyAlignment="1">
      <alignment horizontal="right"/>
    </xf>
    <xf numFmtId="0" fontId="0" fillId="3" borderId="0" xfId="0" applyFill="1" applyBorder="1" applyAlignment="1"/>
    <xf numFmtId="169" fontId="0" fillId="3" borderId="61" xfId="0" applyNumberFormat="1" applyFill="1" applyBorder="1" applyAlignment="1" applyProtection="1">
      <alignment horizontal="center"/>
    </xf>
    <xf numFmtId="169" fontId="0" fillId="5" borderId="25" xfId="0" applyNumberFormat="1" applyFill="1" applyBorder="1" applyAlignment="1" applyProtection="1">
      <alignment wrapText="1"/>
      <protection locked="0"/>
    </xf>
    <xf numFmtId="169" fontId="0" fillId="5" borderId="0" xfId="0" applyNumberFormat="1" applyFill="1" applyBorder="1" applyAlignment="1" applyProtection="1">
      <alignment wrapText="1"/>
      <protection locked="0"/>
    </xf>
    <xf numFmtId="169" fontId="0" fillId="5" borderId="27" xfId="0" applyNumberFormat="1" applyFill="1" applyBorder="1" applyAlignment="1" applyProtection="1">
      <alignment wrapText="1"/>
      <protection locked="0"/>
    </xf>
    <xf numFmtId="0" fontId="11" fillId="3" borderId="33" xfId="0" applyFont="1" applyFill="1" applyBorder="1" applyAlignment="1">
      <alignment horizontal="center" wrapText="1"/>
    </xf>
    <xf numFmtId="0" fontId="11" fillId="3" borderId="69" xfId="0" applyFont="1" applyFill="1" applyBorder="1" applyAlignment="1">
      <alignment horizontal="center" wrapText="1"/>
    </xf>
    <xf numFmtId="164" fontId="13" fillId="3" borderId="0" xfId="4" applyNumberFormat="1" applyFont="1" applyFill="1" applyBorder="1" applyAlignment="1" applyProtection="1">
      <alignment horizontal="left" vertical="center" wrapText="1"/>
      <protection locked="0"/>
    </xf>
    <xf numFmtId="49" fontId="67" fillId="5" borderId="0" xfId="0" applyNumberFormat="1" applyFont="1" applyFill="1" applyBorder="1" applyAlignment="1" applyProtection="1">
      <alignment horizontal="center" wrapText="1"/>
      <protection locked="0"/>
    </xf>
    <xf numFmtId="49" fontId="67" fillId="5" borderId="27" xfId="0" applyNumberFormat="1" applyFont="1" applyFill="1" applyBorder="1" applyAlignment="1" applyProtection="1">
      <alignment horizontal="center" wrapText="1"/>
      <protection locked="0"/>
    </xf>
    <xf numFmtId="14" fontId="67" fillId="5" borderId="0" xfId="0" applyNumberFormat="1" applyFont="1" applyFill="1" applyBorder="1" applyAlignment="1" applyProtection="1">
      <alignment horizontal="center" wrapText="1"/>
      <protection locked="0"/>
    </xf>
    <xf numFmtId="0" fontId="3" fillId="19" borderId="25" xfId="13" applyFont="1" applyFill="1" applyBorder="1" applyAlignment="1">
      <alignment horizontal="left" wrapText="1"/>
    </xf>
    <xf numFmtId="0" fontId="3" fillId="19" borderId="0" xfId="13" applyFont="1" applyFill="1" applyBorder="1" applyAlignment="1">
      <alignment horizontal="left" wrapText="1"/>
    </xf>
    <xf numFmtId="0" fontId="3" fillId="19" borderId="27" xfId="13" applyFont="1" applyFill="1" applyBorder="1" applyAlignment="1">
      <alignment horizontal="left" wrapText="1"/>
    </xf>
    <xf numFmtId="0" fontId="13" fillId="3" borderId="0" xfId="0" applyFont="1" applyFill="1" applyBorder="1" applyAlignment="1">
      <alignment horizontal="center"/>
    </xf>
    <xf numFmtId="0" fontId="0" fillId="3" borderId="6" xfId="0" applyFill="1" applyBorder="1" applyAlignment="1">
      <alignment horizontal="center"/>
    </xf>
    <xf numFmtId="0" fontId="25" fillId="3" borderId="0" xfId="0" applyFont="1" applyFill="1" applyBorder="1" applyAlignment="1" applyProtection="1">
      <alignment horizontal="left"/>
      <protection locked="0"/>
    </xf>
    <xf numFmtId="0" fontId="0" fillId="0" borderId="0" xfId="0"/>
    <xf numFmtId="169" fontId="0" fillId="5" borderId="0" xfId="0" applyNumberFormat="1" applyFill="1" applyBorder="1" applyAlignment="1" applyProtection="1">
      <alignment horizontal="justify" wrapText="1"/>
      <protection locked="0"/>
    </xf>
    <xf numFmtId="184" fontId="8" fillId="3" borderId="0" xfId="0" applyNumberFormat="1" applyFont="1" applyFill="1"/>
    <xf numFmtId="0" fontId="8" fillId="3" borderId="0" xfId="0" quotePrefix="1" applyFont="1" applyFill="1" applyAlignment="1">
      <alignment horizontal="center"/>
    </xf>
    <xf numFmtId="174" fontId="3" fillId="2" borderId="0" xfId="4" applyNumberFormat="1" applyFont="1" applyFill="1" applyAlignment="1">
      <alignment horizontal="center"/>
    </xf>
    <xf numFmtId="14" fontId="3" fillId="19" borderId="0" xfId="4" applyNumberFormat="1" applyFont="1" applyFill="1" applyAlignment="1">
      <alignment horizontal="center"/>
    </xf>
    <xf numFmtId="0" fontId="3" fillId="2" borderId="0" xfId="0" applyFont="1" applyFill="1"/>
    <xf numFmtId="174" fontId="3" fillId="13" borderId="0" xfId="4" applyNumberFormat="1" applyFont="1" applyFill="1" applyAlignment="1">
      <alignment horizontal="center"/>
    </xf>
    <xf numFmtId="0" fontId="23" fillId="2" borderId="0" xfId="0" applyFont="1" applyFill="1" applyAlignment="1">
      <alignment horizontal="left"/>
    </xf>
    <xf numFmtId="169" fontId="3" fillId="5" borderId="0" xfId="0" applyNumberFormat="1" applyFont="1" applyFill="1" applyBorder="1" applyProtection="1">
      <protection locked="0"/>
    </xf>
    <xf numFmtId="169" fontId="79" fillId="5" borderId="0" xfId="3" applyNumberFormat="1" applyFont="1" applyFill="1" applyBorder="1" applyAlignment="1" applyProtection="1">
      <alignment horizontal="left"/>
      <protection locked="0"/>
    </xf>
    <xf numFmtId="0" fontId="3" fillId="5" borderId="0" xfId="3" applyFont="1" applyFill="1" applyBorder="1" applyAlignment="1" applyProtection="1">
      <alignment horizontal="left"/>
    </xf>
    <xf numFmtId="3" fontId="8" fillId="3" borderId="60" xfId="0" applyNumberFormat="1" applyFont="1" applyFill="1" applyBorder="1" applyAlignment="1">
      <alignment horizontal="center"/>
    </xf>
    <xf numFmtId="0" fontId="3" fillId="8" borderId="33" xfId="15" applyFill="1" applyBorder="1" applyAlignment="1"/>
    <xf numFmtId="0" fontId="3" fillId="3" borderId="33" xfId="15" applyFill="1" applyBorder="1"/>
    <xf numFmtId="0" fontId="3" fillId="3" borderId="36" xfId="15" applyFill="1" applyBorder="1"/>
    <xf numFmtId="0" fontId="3" fillId="3" borderId="69" xfId="15" applyFill="1" applyBorder="1"/>
    <xf numFmtId="0" fontId="3" fillId="0" borderId="0" xfId="15"/>
    <xf numFmtId="0" fontId="3" fillId="3" borderId="0" xfId="15" applyFill="1" applyBorder="1" applyAlignment="1"/>
    <xf numFmtId="0" fontId="3" fillId="3" borderId="0" xfId="15" applyFill="1" applyBorder="1"/>
    <xf numFmtId="1" fontId="3" fillId="3" borderId="0" xfId="15" applyNumberFormat="1" applyFill="1" applyBorder="1"/>
    <xf numFmtId="0" fontId="3" fillId="3" borderId="10" xfId="15" applyFill="1" applyBorder="1" applyAlignment="1">
      <alignment horizontal="center"/>
    </xf>
    <xf numFmtId="1" fontId="3" fillId="3" borderId="13" xfId="15" applyNumberFormat="1" applyFill="1" applyBorder="1"/>
    <xf numFmtId="0" fontId="3" fillId="3" borderId="27" xfId="15" applyFill="1" applyBorder="1"/>
    <xf numFmtId="0" fontId="3" fillId="3" borderId="10" xfId="15" applyFill="1" applyBorder="1"/>
    <xf numFmtId="0" fontId="3" fillId="3" borderId="13" xfId="15" applyFill="1" applyBorder="1"/>
    <xf numFmtId="0" fontId="3" fillId="5" borderId="6" xfId="15" applyFill="1" applyBorder="1"/>
    <xf numFmtId="0" fontId="3" fillId="3" borderId="6" xfId="15" applyFill="1" applyBorder="1" applyAlignment="1">
      <alignment horizontal="center"/>
    </xf>
    <xf numFmtId="14" fontId="3" fillId="5" borderId="6" xfId="15" applyNumberFormat="1" applyFill="1" applyBorder="1" applyProtection="1"/>
    <xf numFmtId="0" fontId="3" fillId="3" borderId="6" xfId="15" applyFill="1" applyBorder="1"/>
    <xf numFmtId="0" fontId="3" fillId="3" borderId="19" xfId="15" applyFill="1" applyBorder="1"/>
    <xf numFmtId="169" fontId="10" fillId="3" borderId="28" xfId="15" applyNumberFormat="1" applyFont="1" applyFill="1" applyBorder="1" applyAlignment="1" applyProtection="1">
      <alignment horizontal="center"/>
    </xf>
    <xf numFmtId="169" fontId="3" fillId="3" borderId="0" xfId="15" applyNumberFormat="1" applyFill="1" applyBorder="1" applyAlignment="1" applyProtection="1">
      <alignment horizontal="center"/>
    </xf>
    <xf numFmtId="169" fontId="3" fillId="3" borderId="96" xfId="15" applyNumberFormat="1" applyFill="1" applyBorder="1" applyAlignment="1" applyProtection="1">
      <alignment horizontal="center"/>
    </xf>
    <xf numFmtId="0" fontId="3" fillId="3" borderId="0" xfId="15" applyFill="1" applyBorder="1" applyAlignment="1">
      <alignment horizontal="center"/>
    </xf>
    <xf numFmtId="169" fontId="3" fillId="3" borderId="78" xfId="15" applyNumberFormat="1" applyFill="1" applyBorder="1" applyAlignment="1" applyProtection="1">
      <alignment horizontal="center"/>
    </xf>
    <xf numFmtId="169" fontId="3" fillId="3" borderId="25" xfId="15" applyNumberFormat="1" applyFill="1" applyBorder="1" applyAlignment="1" applyProtection="1">
      <alignment horizontal="center"/>
    </xf>
    <xf numFmtId="14" fontId="3" fillId="5" borderId="60" xfId="15" applyNumberFormat="1" applyFill="1" applyBorder="1"/>
    <xf numFmtId="14" fontId="3" fillId="5" borderId="0" xfId="15" applyNumberFormat="1" applyFill="1" applyBorder="1"/>
    <xf numFmtId="1" fontId="3" fillId="8" borderId="0" xfId="15" applyNumberFormat="1" applyFill="1" applyBorder="1" applyProtection="1">
      <protection locked="0"/>
    </xf>
    <xf numFmtId="2" fontId="3" fillId="5" borderId="0" xfId="15" applyNumberFormat="1" applyFill="1" applyBorder="1" applyProtection="1">
      <protection locked="0"/>
    </xf>
    <xf numFmtId="2" fontId="3" fillId="8" borderId="0" xfId="15" applyNumberFormat="1" applyFill="1" applyBorder="1" applyProtection="1"/>
    <xf numFmtId="2" fontId="3" fillId="8" borderId="78" xfId="15" applyNumberFormat="1" applyFill="1" applyBorder="1" applyProtection="1"/>
    <xf numFmtId="0" fontId="3" fillId="3" borderId="25" xfId="15" applyFill="1" applyBorder="1"/>
    <xf numFmtId="2" fontId="3" fillId="8" borderId="62" xfId="15" applyNumberFormat="1" applyFill="1" applyBorder="1" applyProtection="1"/>
    <xf numFmtId="0" fontId="3" fillId="3" borderId="78" xfId="15" applyFill="1" applyBorder="1"/>
    <xf numFmtId="169" fontId="3" fillId="3" borderId="62" xfId="15" applyNumberFormat="1" applyFill="1" applyBorder="1" applyProtection="1">
      <protection locked="0"/>
    </xf>
    <xf numFmtId="2" fontId="3" fillId="3" borderId="62" xfId="15" applyNumberFormat="1" applyFill="1" applyBorder="1" applyProtection="1">
      <protection locked="0"/>
    </xf>
    <xf numFmtId="2" fontId="3" fillId="3" borderId="0" xfId="15" applyNumberFormat="1" applyFill="1" applyBorder="1" applyProtection="1"/>
    <xf numFmtId="2" fontId="3" fillId="3" borderId="78" xfId="15" applyNumberFormat="1" applyFill="1" applyBorder="1" applyProtection="1"/>
    <xf numFmtId="0" fontId="3" fillId="3" borderId="78" xfId="15" applyFill="1" applyBorder="1" applyProtection="1"/>
    <xf numFmtId="2" fontId="3" fillId="8" borderId="78" xfId="15" applyNumberFormat="1" applyFill="1" applyBorder="1"/>
    <xf numFmtId="2" fontId="3" fillId="8" borderId="77" xfId="15" applyNumberFormat="1" applyFill="1" applyBorder="1" applyProtection="1"/>
    <xf numFmtId="0" fontId="3" fillId="5" borderId="0" xfId="15" applyFill="1" applyBorder="1"/>
    <xf numFmtId="0" fontId="3" fillId="8" borderId="78" xfId="15" applyFill="1" applyBorder="1"/>
    <xf numFmtId="0" fontId="3" fillId="3" borderId="26" xfId="15" applyFill="1" applyBorder="1"/>
    <xf numFmtId="2" fontId="3" fillId="8" borderId="95" xfId="15" applyNumberFormat="1" applyFill="1" applyBorder="1"/>
    <xf numFmtId="0" fontId="3" fillId="5" borderId="10" xfId="13" applyFill="1" applyBorder="1" applyAlignment="1">
      <alignment horizontal="center"/>
    </xf>
    <xf numFmtId="0" fontId="3" fillId="5" borderId="6" xfId="13" applyFont="1" applyFill="1" applyBorder="1"/>
    <xf numFmtId="0" fontId="24" fillId="19" borderId="25" xfId="13" applyFont="1" applyFill="1" applyBorder="1"/>
    <xf numFmtId="1" fontId="3" fillId="19" borderId="97" xfId="13" applyNumberFormat="1" applyFont="1" applyFill="1" applyBorder="1" applyAlignment="1" applyProtection="1">
      <alignment horizontal="center" vertical="center" wrapText="1"/>
      <protection locked="0"/>
    </xf>
    <xf numFmtId="0" fontId="3" fillId="19" borderId="72" xfId="13" applyFont="1" applyFill="1" applyBorder="1" applyAlignment="1">
      <alignment horizontal="center" vertical="center" wrapText="1"/>
    </xf>
    <xf numFmtId="169" fontId="3" fillId="19" borderId="72" xfId="13" applyNumberFormat="1" applyFont="1" applyFill="1" applyBorder="1" applyAlignment="1" applyProtection="1">
      <alignment horizontal="center" vertical="center" wrapText="1"/>
      <protection locked="0"/>
    </xf>
    <xf numFmtId="0" fontId="3" fillId="19" borderId="70" xfId="13" applyFont="1" applyFill="1" applyBorder="1" applyAlignment="1">
      <alignment horizontal="center" vertical="center" wrapText="1"/>
    </xf>
    <xf numFmtId="0" fontId="3" fillId="19" borderId="71" xfId="13" applyFont="1" applyFill="1" applyBorder="1" applyAlignment="1">
      <alignment horizontal="center" vertical="center" wrapText="1"/>
    </xf>
    <xf numFmtId="169" fontId="3" fillId="19" borderId="72" xfId="13" applyNumberFormat="1" applyFont="1" applyFill="1" applyBorder="1" applyAlignment="1" applyProtection="1">
      <alignment horizontal="center" vertical="center" wrapText="1"/>
    </xf>
    <xf numFmtId="169" fontId="3" fillId="0" borderId="0" xfId="13" applyNumberFormat="1" applyBorder="1" applyAlignment="1" applyProtection="1">
      <alignment horizontal="left" vertical="center" wrapText="1"/>
      <protection locked="0"/>
    </xf>
    <xf numFmtId="0" fontId="3" fillId="0" borderId="0" xfId="13" applyAlignment="1">
      <alignment horizontal="left" vertical="center" wrapText="1"/>
    </xf>
    <xf numFmtId="0" fontId="3" fillId="0" borderId="0" xfId="13" applyAlignment="1">
      <alignment vertical="center" wrapText="1"/>
    </xf>
    <xf numFmtId="1" fontId="3" fillId="19" borderId="61" xfId="13" applyNumberFormat="1" applyFill="1" applyBorder="1" applyProtection="1">
      <protection locked="0"/>
    </xf>
    <xf numFmtId="14" fontId="3" fillId="19" borderId="62" xfId="13" applyNumberFormat="1" applyFill="1" applyBorder="1" applyProtection="1">
      <protection locked="0"/>
    </xf>
    <xf numFmtId="4" fontId="3" fillId="19" borderId="62" xfId="13" applyNumberFormat="1" applyFill="1" applyBorder="1"/>
    <xf numFmtId="0" fontId="3" fillId="19" borderId="67" xfId="13" applyFill="1" applyBorder="1"/>
    <xf numFmtId="3" fontId="3" fillId="19" borderId="0" xfId="13" applyNumberFormat="1" applyFill="1" applyBorder="1" applyProtection="1"/>
    <xf numFmtId="169" fontId="3" fillId="19" borderId="7" xfId="13" applyNumberFormat="1" applyFill="1" applyBorder="1" applyProtection="1"/>
    <xf numFmtId="0" fontId="3" fillId="19" borderId="0" xfId="13" applyFill="1" applyBorder="1" applyProtection="1"/>
    <xf numFmtId="169" fontId="10" fillId="19" borderId="7" xfId="13" applyNumberFormat="1" applyFont="1" applyFill="1" applyBorder="1" applyProtection="1">
      <protection locked="0"/>
    </xf>
    <xf numFmtId="1" fontId="10" fillId="19" borderId="0" xfId="13" applyNumberFormat="1" applyFont="1" applyFill="1" applyBorder="1" applyAlignment="1" applyProtection="1">
      <alignment horizontal="right"/>
      <protection locked="0"/>
    </xf>
    <xf numFmtId="0" fontId="10" fillId="19" borderId="27" xfId="13" applyFont="1" applyFill="1" applyBorder="1"/>
    <xf numFmtId="0" fontId="10" fillId="0" borderId="0" xfId="13" applyFont="1"/>
    <xf numFmtId="3" fontId="3" fillId="21" borderId="62" xfId="13" applyNumberFormat="1" applyFill="1" applyBorder="1" applyProtection="1">
      <protection locked="0"/>
    </xf>
    <xf numFmtId="9" fontId="10" fillId="21" borderId="2" xfId="13" applyNumberFormat="1" applyFont="1" applyFill="1" applyBorder="1" applyProtection="1">
      <protection locked="0"/>
    </xf>
    <xf numFmtId="0" fontId="3" fillId="19" borderId="33" xfId="13" applyFill="1" applyBorder="1" applyAlignment="1">
      <alignment horizontal="center"/>
    </xf>
    <xf numFmtId="0" fontId="3" fillId="19" borderId="69" xfId="13" applyFill="1" applyBorder="1" applyAlignment="1">
      <alignment horizontal="center"/>
    </xf>
    <xf numFmtId="0" fontId="3" fillId="19" borderId="6" xfId="13" applyFill="1" applyBorder="1" applyAlignment="1">
      <alignment horizontal="center"/>
    </xf>
    <xf numFmtId="0" fontId="3" fillId="19" borderId="29" xfId="13" applyFill="1" applyBorder="1" applyAlignment="1">
      <alignment horizontal="center"/>
    </xf>
    <xf numFmtId="14" fontId="30" fillId="8" borderId="0" xfId="0" applyNumberFormat="1" applyFont="1" applyFill="1" applyBorder="1" applyAlignment="1" applyProtection="1">
      <alignment horizontal="center" wrapText="1"/>
      <protection locked="0"/>
    </xf>
    <xf numFmtId="0" fontId="30" fillId="8" borderId="0" xfId="0" applyFont="1" applyFill="1" applyAlignment="1">
      <alignment horizontal="center" wrapText="1"/>
    </xf>
    <xf numFmtId="0" fontId="30" fillId="8" borderId="0" xfId="0" applyNumberFormat="1" applyFont="1" applyFill="1" applyBorder="1" applyAlignment="1" applyProtection="1">
      <alignment horizontal="center" vertical="center" wrapText="1"/>
      <protection locked="0"/>
    </xf>
    <xf numFmtId="174" fontId="0" fillId="20" borderId="0" xfId="4" applyNumberFormat="1" applyFont="1" applyFill="1"/>
    <xf numFmtId="166" fontId="0" fillId="20" borderId="0" xfId="0" applyNumberFormat="1" applyFill="1"/>
    <xf numFmtId="0" fontId="3" fillId="0" borderId="0" xfId="0" applyFont="1"/>
    <xf numFmtId="0" fontId="3" fillId="3" borderId="0" xfId="0" applyFont="1" applyFill="1" applyBorder="1" applyAlignment="1">
      <alignment horizontal="center" vertical="center" wrapText="1"/>
    </xf>
    <xf numFmtId="0" fontId="10" fillId="3" borderId="0" xfId="0" applyFont="1" applyFill="1" applyBorder="1" applyAlignment="1">
      <alignment horizontal="center" vertical="center" wrapText="1"/>
    </xf>
    <xf numFmtId="174" fontId="10" fillId="5" borderId="0" xfId="4" applyNumberFormat="1" applyFont="1" applyFill="1" applyBorder="1"/>
    <xf numFmtId="178" fontId="10" fillId="3" borderId="0" xfId="0" applyNumberFormat="1" applyFont="1" applyFill="1" applyBorder="1" applyAlignment="1">
      <alignment horizontal="right"/>
    </xf>
    <xf numFmtId="184" fontId="10" fillId="5" borderId="0" xfId="0" applyNumberFormat="1" applyFont="1" applyFill="1" applyBorder="1" applyAlignment="1">
      <alignment horizontal="right"/>
    </xf>
    <xf numFmtId="174" fontId="10" fillId="5" borderId="0" xfId="4" applyNumberFormat="1" applyFont="1" applyFill="1" applyBorder="1" applyAlignment="1">
      <alignment horizontal="right"/>
    </xf>
    <xf numFmtId="0" fontId="98" fillId="19" borderId="0" xfId="15" applyFont="1" applyFill="1" applyAlignment="1">
      <alignment horizontal="left" vertical="center" readingOrder="1"/>
    </xf>
    <xf numFmtId="0" fontId="3" fillId="19" borderId="0" xfId="15" applyFill="1"/>
    <xf numFmtId="0" fontId="93" fillId="19" borderId="0" xfId="15" applyFont="1" applyFill="1" applyAlignment="1">
      <alignment horizontal="left" vertical="center" readingOrder="1"/>
    </xf>
    <xf numFmtId="169" fontId="0" fillId="3" borderId="42" xfId="0" applyNumberFormat="1" applyFill="1" applyBorder="1" applyAlignment="1" applyProtection="1">
      <alignment horizontal="center"/>
    </xf>
    <xf numFmtId="1" fontId="0" fillId="5" borderId="62" xfId="0" applyNumberFormat="1" applyFill="1" applyBorder="1" applyProtection="1">
      <protection locked="0"/>
    </xf>
    <xf numFmtId="1" fontId="0" fillId="5" borderId="63" xfId="0" applyNumberFormat="1" applyFill="1" applyBorder="1" applyProtection="1">
      <protection locked="0"/>
    </xf>
    <xf numFmtId="1" fontId="0" fillId="5" borderId="11" xfId="0" applyNumberFormat="1" applyFill="1" applyBorder="1" applyProtection="1">
      <protection locked="0"/>
    </xf>
    <xf numFmtId="1" fontId="0" fillId="5" borderId="2" xfId="0" applyNumberFormat="1" applyFill="1" applyBorder="1" applyProtection="1">
      <protection locked="0"/>
    </xf>
    <xf numFmtId="1" fontId="0" fillId="5" borderId="3" xfId="0" applyNumberFormat="1" applyFill="1" applyBorder="1" applyProtection="1">
      <protection locked="0"/>
    </xf>
    <xf numFmtId="2" fontId="0" fillId="8" borderId="7" xfId="0" applyNumberFormat="1" applyFill="1" applyBorder="1" applyProtection="1"/>
    <xf numFmtId="2" fontId="0" fillId="8" borderId="8" xfId="0" applyNumberFormat="1" applyFill="1" applyBorder="1" applyProtection="1"/>
    <xf numFmtId="2" fontId="0" fillId="8" borderId="60" xfId="0" applyNumberFormat="1" applyFill="1" applyBorder="1" applyProtection="1"/>
    <xf numFmtId="2" fontId="0" fillId="8" borderId="42" xfId="0" applyNumberFormat="1" applyFill="1" applyBorder="1" applyProtection="1"/>
    <xf numFmtId="2" fontId="0" fillId="0" borderId="0" xfId="0" applyNumberFormat="1"/>
    <xf numFmtId="0" fontId="3" fillId="0" borderId="0" xfId="0" applyFont="1" applyAlignment="1" applyProtection="1">
      <alignment horizontal="right"/>
    </xf>
    <xf numFmtId="0" fontId="3" fillId="19" borderId="0" xfId="15" applyFont="1" applyFill="1"/>
    <xf numFmtId="169" fontId="11" fillId="3" borderId="25" xfId="0" applyNumberFormat="1" applyFont="1" applyFill="1" applyBorder="1" applyAlignment="1" applyProtection="1">
      <alignment horizontal="center" wrapText="1"/>
      <protection locked="0"/>
    </xf>
    <xf numFmtId="169" fontId="11" fillId="3" borderId="0" xfId="0" applyNumberFormat="1" applyFont="1" applyFill="1" applyBorder="1" applyAlignment="1" applyProtection="1">
      <alignment horizontal="center" wrapText="1"/>
      <protection locked="0"/>
    </xf>
    <xf numFmtId="0" fontId="11" fillId="3" borderId="27" xfId="0" applyFont="1" applyFill="1" applyBorder="1" applyAlignment="1">
      <alignment horizontal="center" wrapText="1"/>
    </xf>
    <xf numFmtId="0" fontId="3" fillId="19" borderId="0" xfId="13" applyFont="1" applyFill="1" applyBorder="1" applyAlignment="1">
      <alignment horizontal="left" vertical="top" wrapText="1"/>
    </xf>
    <xf numFmtId="0" fontId="3" fillId="19" borderId="27" xfId="13" applyFont="1" applyFill="1" applyBorder="1" applyAlignment="1">
      <alignment horizontal="left" vertical="top" wrapText="1"/>
    </xf>
    <xf numFmtId="14" fontId="25" fillId="5" borderId="90" xfId="0" applyNumberFormat="1" applyFont="1" applyFill="1" applyBorder="1" applyAlignment="1" applyProtection="1">
      <alignment horizontal="center"/>
      <protection locked="0"/>
    </xf>
    <xf numFmtId="0" fontId="43" fillId="5" borderId="60" xfId="3" applyFill="1" applyBorder="1" applyAlignment="1" applyProtection="1">
      <alignment horizontal="left"/>
      <protection locked="0"/>
    </xf>
    <xf numFmtId="4" fontId="25" fillId="5" borderId="11" xfId="0" applyNumberFormat="1" applyFont="1" applyFill="1" applyBorder="1" applyAlignment="1" applyProtection="1">
      <alignment horizontal="center" vertical="center"/>
      <protection locked="0"/>
    </xf>
    <xf numFmtId="4" fontId="0" fillId="0" borderId="0" xfId="0" applyNumberFormat="1" applyAlignment="1">
      <alignment horizontal="center"/>
    </xf>
    <xf numFmtId="10" fontId="25" fillId="8" borderId="95" xfId="0" applyNumberFormat="1" applyFont="1" applyFill="1" applyBorder="1" applyAlignment="1">
      <alignment horizontal="right"/>
    </xf>
    <xf numFmtId="0" fontId="3" fillId="3" borderId="88" xfId="0" applyFont="1" applyFill="1" applyBorder="1" applyAlignment="1">
      <alignment horizontal="center" vertical="center"/>
    </xf>
    <xf numFmtId="0" fontId="3" fillId="3" borderId="24" xfId="0" applyFont="1" applyFill="1" applyBorder="1" applyAlignment="1">
      <alignment horizontal="center" vertical="center"/>
    </xf>
    <xf numFmtId="0" fontId="3" fillId="3" borderId="71" xfId="0" applyFont="1" applyFill="1" applyBorder="1" applyAlignment="1">
      <alignment horizontal="center" vertical="center"/>
    </xf>
    <xf numFmtId="0" fontId="3" fillId="3" borderId="70" xfId="0" applyFont="1" applyFill="1" applyBorder="1" applyAlignment="1">
      <alignment horizontal="center" vertical="center"/>
    </xf>
    <xf numFmtId="0" fontId="3" fillId="3" borderId="24" xfId="0" applyFont="1" applyFill="1" applyBorder="1" applyAlignment="1">
      <alignment horizontal="center" vertical="center" wrapText="1"/>
    </xf>
    <xf numFmtId="4" fontId="25" fillId="8" borderId="7" xfId="0" applyNumberFormat="1" applyFont="1" applyFill="1" applyBorder="1" applyAlignment="1">
      <alignment horizontal="right"/>
    </xf>
    <xf numFmtId="4" fontId="25" fillId="8" borderId="8" xfId="0" applyNumberFormat="1" applyFont="1" applyFill="1" applyBorder="1" applyAlignment="1">
      <alignment horizontal="right"/>
    </xf>
    <xf numFmtId="0" fontId="37" fillId="0" borderId="26" xfId="0" applyFont="1" applyBorder="1" applyAlignment="1" applyProtection="1">
      <alignment horizontal="center"/>
      <protection locked="0"/>
    </xf>
    <xf numFmtId="0" fontId="37" fillId="0" borderId="26" xfId="0" applyFont="1" applyBorder="1" applyProtection="1">
      <protection locked="0"/>
    </xf>
    <xf numFmtId="0" fontId="0" fillId="0" borderId="10" xfId="0" applyBorder="1"/>
    <xf numFmtId="0" fontId="3" fillId="19" borderId="60" xfId="0" applyFont="1" applyFill="1" applyBorder="1"/>
    <xf numFmtId="0" fontId="0" fillId="19" borderId="42" xfId="0" applyFill="1" applyBorder="1"/>
    <xf numFmtId="4" fontId="25" fillId="20" borderId="95" xfId="0" applyNumberFormat="1" applyFont="1" applyFill="1" applyBorder="1" applyAlignment="1">
      <alignment horizontal="right"/>
    </xf>
    <xf numFmtId="14" fontId="67" fillId="19" borderId="25" xfId="0" applyNumberFormat="1" applyFont="1" applyFill="1" applyBorder="1" applyAlignment="1" applyProtection="1">
      <alignment horizontal="left" wrapText="1"/>
      <protection locked="0"/>
    </xf>
    <xf numFmtId="14" fontId="67" fillId="19" borderId="0" xfId="0" applyNumberFormat="1" applyFont="1" applyFill="1" applyBorder="1" applyAlignment="1" applyProtection="1">
      <alignment horizontal="left" wrapText="1"/>
      <protection locked="0"/>
    </xf>
    <xf numFmtId="0" fontId="67" fillId="19" borderId="0" xfId="0" applyNumberFormat="1" applyFont="1" applyFill="1" applyBorder="1" applyAlignment="1" applyProtection="1">
      <alignment horizontal="center" wrapText="1"/>
      <protection locked="0"/>
    </xf>
    <xf numFmtId="173" fontId="67" fillId="19" borderId="0" xfId="1" applyFont="1" applyFill="1" applyBorder="1" applyAlignment="1" applyProtection="1">
      <alignment horizontal="left" wrapText="1"/>
      <protection locked="0"/>
    </xf>
    <xf numFmtId="49" fontId="67" fillId="19" borderId="0" xfId="0" applyNumberFormat="1" applyFont="1" applyFill="1" applyBorder="1" applyAlignment="1" applyProtection="1">
      <alignment horizontal="left" wrapText="1"/>
      <protection locked="0"/>
    </xf>
    <xf numFmtId="49" fontId="67" fillId="19" borderId="27" xfId="0" applyNumberFormat="1" applyFont="1" applyFill="1" applyBorder="1" applyAlignment="1" applyProtection="1">
      <alignment horizontal="left" wrapText="1"/>
      <protection locked="0"/>
    </xf>
    <xf numFmtId="14" fontId="24" fillId="19" borderId="25" xfId="0" applyNumberFormat="1" applyFont="1" applyFill="1" applyBorder="1" applyAlignment="1" applyProtection="1">
      <alignment horizontal="left" wrapText="1"/>
      <protection locked="0"/>
    </xf>
    <xf numFmtId="1" fontId="3" fillId="19" borderId="26" xfId="0" applyNumberFormat="1" applyFont="1" applyFill="1" applyBorder="1" applyAlignment="1" applyProtection="1">
      <alignment horizontal="center" wrapText="1"/>
      <protection locked="0"/>
    </xf>
    <xf numFmtId="1" fontId="3" fillId="19" borderId="6" xfId="0" applyNumberFormat="1" applyFont="1" applyFill="1" applyBorder="1" applyAlignment="1" applyProtection="1">
      <alignment horizontal="center" wrapText="1"/>
      <protection locked="0"/>
    </xf>
    <xf numFmtId="1" fontId="3" fillId="19" borderId="29" xfId="0" applyNumberFormat="1" applyFont="1" applyFill="1" applyBorder="1" applyAlignment="1" applyProtection="1">
      <alignment horizontal="center" wrapText="1"/>
      <protection locked="0"/>
    </xf>
    <xf numFmtId="49" fontId="67" fillId="19" borderId="0" xfId="0" applyNumberFormat="1" applyFont="1" applyFill="1" applyBorder="1" applyAlignment="1" applyProtection="1">
      <alignment horizontal="center" wrapText="1"/>
      <protection locked="0"/>
    </xf>
    <xf numFmtId="49" fontId="67" fillId="19" borderId="27" xfId="0" applyNumberFormat="1" applyFont="1" applyFill="1" applyBorder="1" applyAlignment="1" applyProtection="1">
      <alignment horizontal="center" wrapText="1"/>
      <protection locked="0"/>
    </xf>
    <xf numFmtId="3" fontId="11" fillId="24" borderId="24" xfId="13" applyNumberFormat="1" applyFont="1" applyFill="1" applyBorder="1" applyAlignment="1">
      <alignment vertical="top" wrapText="1"/>
    </xf>
    <xf numFmtId="10" fontId="11" fillId="24" borderId="24" xfId="13" applyNumberFormat="1" applyFont="1" applyFill="1" applyBorder="1" applyAlignment="1">
      <alignment vertical="top" wrapText="1"/>
    </xf>
    <xf numFmtId="0" fontId="92" fillId="20" borderId="24" xfId="13" applyFont="1" applyFill="1" applyBorder="1" applyAlignment="1">
      <alignment vertical="top" wrapText="1"/>
    </xf>
    <xf numFmtId="3" fontId="8" fillId="20" borderId="24" xfId="13" applyNumberFormat="1" applyFont="1" applyFill="1" applyBorder="1" applyAlignment="1">
      <alignment vertical="top" wrapText="1"/>
    </xf>
    <xf numFmtId="0" fontId="92" fillId="20" borderId="40" xfId="13" applyFont="1" applyFill="1" applyBorder="1" applyAlignment="1">
      <alignment horizontal="right" vertical="top" wrapText="1"/>
    </xf>
    <xf numFmtId="3" fontId="8" fillId="20" borderId="40" xfId="13" applyNumberFormat="1" applyFont="1" applyFill="1" applyBorder="1" applyAlignment="1">
      <alignment horizontal="right" vertical="top" wrapText="1"/>
    </xf>
    <xf numFmtId="0" fontId="0" fillId="19" borderId="25" xfId="0" applyFill="1" applyBorder="1" applyAlignment="1"/>
    <xf numFmtId="0" fontId="0" fillId="19" borderId="0" xfId="0" applyFill="1" applyBorder="1" applyAlignment="1"/>
    <xf numFmtId="0" fontId="0" fillId="19" borderId="27" xfId="0" applyFill="1" applyBorder="1" applyAlignment="1"/>
    <xf numFmtId="0" fontId="24" fillId="19" borderId="25" xfId="0" applyFont="1" applyFill="1" applyBorder="1" applyAlignment="1"/>
    <xf numFmtId="0" fontId="3" fillId="19" borderId="0" xfId="0" applyFont="1" applyFill="1" applyBorder="1" applyAlignment="1"/>
    <xf numFmtId="0" fontId="14" fillId="19" borderId="25" xfId="0" applyFont="1" applyFill="1" applyBorder="1" applyAlignment="1"/>
    <xf numFmtId="0" fontId="14" fillId="19" borderId="0" xfId="0" applyFont="1" applyFill="1" applyBorder="1" applyAlignment="1"/>
    <xf numFmtId="187" fontId="3" fillId="19" borderId="0" xfId="1" applyNumberFormat="1" applyFill="1" applyBorder="1" applyAlignment="1">
      <alignment horizontal="center"/>
    </xf>
    <xf numFmtId="173" fontId="3" fillId="19" borderId="0" xfId="1" applyFill="1" applyBorder="1" applyAlignment="1">
      <alignment horizontal="center"/>
    </xf>
    <xf numFmtId="0" fontId="3" fillId="19" borderId="0" xfId="0" applyFont="1" applyFill="1" applyBorder="1" applyAlignment="1">
      <alignment horizontal="center"/>
    </xf>
    <xf numFmtId="0" fontId="3" fillId="19" borderId="27" xfId="0" applyFont="1" applyFill="1" applyBorder="1" applyAlignment="1">
      <alignment horizontal="center"/>
    </xf>
    <xf numFmtId="0" fontId="23" fillId="19" borderId="26" xfId="0" applyFont="1" applyFill="1" applyBorder="1" applyAlignment="1"/>
    <xf numFmtId="0" fontId="23" fillId="19" borderId="6" xfId="0" applyFont="1" applyFill="1" applyBorder="1" applyAlignment="1"/>
    <xf numFmtId="187" fontId="3" fillId="19" borderId="6" xfId="1" applyNumberFormat="1" applyFill="1" applyBorder="1" applyAlignment="1">
      <alignment horizontal="center"/>
    </xf>
    <xf numFmtId="173" fontId="3" fillId="19" borderId="6" xfId="1" applyFill="1" applyBorder="1" applyAlignment="1">
      <alignment horizontal="center"/>
    </xf>
    <xf numFmtId="0" fontId="3" fillId="19" borderId="6" xfId="0" applyFont="1" applyFill="1" applyBorder="1" applyAlignment="1">
      <alignment horizontal="center"/>
    </xf>
    <xf numFmtId="0" fontId="3" fillId="19" borderId="29" xfId="0" applyFont="1" applyFill="1" applyBorder="1" applyAlignment="1">
      <alignment horizontal="center"/>
    </xf>
    <xf numFmtId="14" fontId="3" fillId="19" borderId="25" xfId="0" applyNumberFormat="1" applyFont="1" applyFill="1" applyBorder="1" applyAlignment="1" applyProtection="1">
      <alignment horizontal="left" wrapText="1"/>
      <protection locked="0"/>
    </xf>
    <xf numFmtId="14" fontId="3" fillId="19" borderId="0" xfId="0" applyNumberFormat="1" applyFont="1" applyFill="1" applyBorder="1" applyAlignment="1" applyProtection="1">
      <alignment horizontal="left" wrapText="1"/>
      <protection locked="0"/>
    </xf>
    <xf numFmtId="0" fontId="3" fillId="19" borderId="0" xfId="0" applyNumberFormat="1" applyFont="1" applyFill="1" applyBorder="1" applyAlignment="1" applyProtection="1">
      <alignment horizontal="center" wrapText="1"/>
      <protection locked="0"/>
    </xf>
    <xf numFmtId="173" fontId="3" fillId="19" borderId="0" xfId="1" applyFont="1" applyFill="1" applyBorder="1" applyAlignment="1" applyProtection="1">
      <alignment horizontal="left" wrapText="1"/>
      <protection locked="0"/>
    </xf>
    <xf numFmtId="3" fontId="11" fillId="20" borderId="24" xfId="13" applyNumberFormat="1" applyFont="1" applyFill="1" applyBorder="1" applyAlignment="1">
      <alignment vertical="top" wrapText="1"/>
    </xf>
    <xf numFmtId="49" fontId="3" fillId="20" borderId="66" xfId="13" applyNumberFormat="1" applyFont="1" applyFill="1" applyBorder="1" applyAlignment="1" applyProtection="1">
      <alignment horizontal="left"/>
      <protection locked="0"/>
    </xf>
    <xf numFmtId="14" fontId="3" fillId="20" borderId="62" xfId="13" applyNumberFormat="1" applyFont="1" applyFill="1" applyBorder="1"/>
    <xf numFmtId="4" fontId="3" fillId="20" borderId="62" xfId="13" applyNumberFormat="1" applyFont="1" applyFill="1" applyBorder="1" applyProtection="1">
      <protection locked="0"/>
    </xf>
    <xf numFmtId="3" fontId="3" fillId="20" borderId="63" xfId="13" applyNumberFormat="1" applyFont="1" applyFill="1" applyBorder="1" applyProtection="1"/>
    <xf numFmtId="14" fontId="3" fillId="20" borderId="61" xfId="13" applyNumberFormat="1" applyFont="1" applyFill="1" applyBorder="1" applyProtection="1"/>
    <xf numFmtId="4" fontId="3" fillId="20" borderId="62" xfId="13" applyNumberFormat="1" applyFont="1" applyFill="1" applyBorder="1"/>
    <xf numFmtId="0" fontId="43" fillId="20" borderId="96" xfId="3" applyFill="1" applyBorder="1" applyAlignment="1" applyProtection="1"/>
    <xf numFmtId="49" fontId="3" fillId="20" borderId="98" xfId="13" applyNumberFormat="1" applyFont="1" applyFill="1" applyBorder="1" applyAlignment="1" applyProtection="1">
      <alignment horizontal="left"/>
      <protection locked="0"/>
    </xf>
    <xf numFmtId="1" fontId="3" fillId="20" borderId="2" xfId="13" applyNumberFormat="1" applyFont="1" applyFill="1" applyBorder="1" applyAlignment="1" applyProtection="1">
      <alignment horizontal="left"/>
    </xf>
    <xf numFmtId="169" fontId="3" fillId="20" borderId="2" xfId="13" applyNumberFormat="1" applyFont="1" applyFill="1" applyBorder="1" applyAlignment="1" applyProtection="1">
      <alignment horizontal="left"/>
    </xf>
    <xf numFmtId="14" fontId="3" fillId="20" borderId="2" xfId="13" applyNumberFormat="1" applyFont="1" applyFill="1" applyBorder="1"/>
    <xf numFmtId="4" fontId="3" fillId="20" borderId="2" xfId="13" applyNumberFormat="1" applyFont="1" applyFill="1" applyBorder="1" applyProtection="1">
      <protection locked="0"/>
    </xf>
    <xf numFmtId="3" fontId="8" fillId="20" borderId="3" xfId="13" applyNumberFormat="1" applyFont="1" applyFill="1" applyBorder="1" applyAlignment="1" applyProtection="1">
      <alignment horizontal="left" vertical="top" wrapText="1"/>
    </xf>
    <xf numFmtId="14" fontId="3" fillId="20" borderId="8" xfId="13" applyNumberFormat="1" applyFont="1" applyFill="1" applyBorder="1" applyProtection="1"/>
    <xf numFmtId="4" fontId="3" fillId="20" borderId="2" xfId="13" applyNumberFormat="1" applyFont="1" applyFill="1" applyBorder="1"/>
    <xf numFmtId="0" fontId="8" fillId="20" borderId="79" xfId="3" applyFont="1" applyFill="1" applyBorder="1" applyAlignment="1" applyProtection="1">
      <alignment horizontal="left" wrapText="1"/>
    </xf>
    <xf numFmtId="49" fontId="3" fillId="20" borderId="66" xfId="13" applyNumberFormat="1" applyFont="1" applyFill="1" applyBorder="1" applyAlignment="1" applyProtection="1">
      <alignment horizontal="left" vertical="top"/>
      <protection locked="0"/>
    </xf>
    <xf numFmtId="14" fontId="3" fillId="20" borderId="62" xfId="13" applyNumberFormat="1" applyFont="1" applyFill="1" applyBorder="1" applyAlignment="1" applyProtection="1">
      <alignment horizontal="right" vertical="top"/>
      <protection locked="0"/>
    </xf>
    <xf numFmtId="4" fontId="3" fillId="20" borderId="62" xfId="13" applyNumberFormat="1" applyFont="1" applyFill="1" applyBorder="1" applyAlignment="1" applyProtection="1">
      <alignment vertical="top"/>
    </xf>
    <xf numFmtId="3" fontId="3" fillId="20" borderId="63" xfId="13" applyNumberFormat="1" applyFont="1" applyFill="1" applyBorder="1" applyAlignment="1" applyProtection="1">
      <alignment vertical="top"/>
    </xf>
    <xf numFmtId="14" fontId="3" fillId="20" borderId="61" xfId="13" applyNumberFormat="1" applyFont="1" applyFill="1" applyBorder="1" applyAlignment="1" applyProtection="1">
      <alignment vertical="top"/>
    </xf>
    <xf numFmtId="4" fontId="3" fillId="20" borderId="62" xfId="13" applyNumberFormat="1" applyFont="1" applyFill="1" applyBorder="1" applyAlignment="1">
      <alignment vertical="top"/>
    </xf>
    <xf numFmtId="1" fontId="3" fillId="20" borderId="2" xfId="13" applyNumberFormat="1" applyFont="1" applyFill="1" applyBorder="1" applyAlignment="1" applyProtection="1">
      <alignment horizontal="left"/>
      <protection locked="0"/>
    </xf>
    <xf numFmtId="14" fontId="3" fillId="20" borderId="2" xfId="13" applyNumberFormat="1" applyFont="1" applyFill="1" applyBorder="1" applyAlignment="1" applyProtection="1">
      <alignment horizontal="right"/>
      <protection locked="0"/>
    </xf>
    <xf numFmtId="4" fontId="3" fillId="20" borderId="2" xfId="13" applyNumberFormat="1" applyFont="1" applyFill="1" applyBorder="1" applyProtection="1"/>
    <xf numFmtId="174" fontId="3" fillId="19" borderId="0" xfId="4" applyNumberFormat="1" applyFill="1"/>
    <xf numFmtId="0" fontId="0" fillId="19" borderId="27" xfId="0" applyFill="1" applyBorder="1"/>
    <xf numFmtId="0" fontId="24" fillId="19" borderId="25" xfId="0" applyFont="1" applyFill="1" applyBorder="1" applyAlignment="1">
      <alignment horizontal="left" vertical="top"/>
    </xf>
    <xf numFmtId="0" fontId="24" fillId="19" borderId="0" xfId="0" applyFont="1" applyFill="1" applyBorder="1" applyAlignment="1">
      <alignment horizontal="left" vertical="top"/>
    </xf>
    <xf numFmtId="0" fontId="24" fillId="19" borderId="27" xfId="0" applyFont="1" applyFill="1" applyBorder="1" applyAlignment="1">
      <alignment horizontal="left" vertical="top"/>
    </xf>
    <xf numFmtId="0" fontId="3" fillId="3" borderId="20" xfId="15" applyFill="1" applyBorder="1"/>
    <xf numFmtId="0" fontId="3" fillId="3" borderId="12" xfId="15" applyFill="1" applyBorder="1"/>
    <xf numFmtId="0" fontId="3" fillId="3" borderId="31" xfId="15" applyFill="1" applyBorder="1"/>
    <xf numFmtId="0" fontId="3" fillId="3" borderId="18" xfId="15" applyFill="1" applyBorder="1"/>
    <xf numFmtId="0" fontId="3" fillId="3" borderId="0" xfId="15" applyFill="1"/>
    <xf numFmtId="1" fontId="3" fillId="3" borderId="0" xfId="15" applyNumberFormat="1" applyFill="1"/>
    <xf numFmtId="0" fontId="3" fillId="5" borderId="10" xfId="15" applyFill="1" applyBorder="1" applyAlignment="1">
      <alignment horizontal="center"/>
    </xf>
    <xf numFmtId="14" fontId="3" fillId="5" borderId="0" xfId="15" applyNumberFormat="1" applyFill="1" applyBorder="1" applyProtection="1"/>
    <xf numFmtId="0" fontId="3" fillId="0" borderId="146" xfId="15" applyBorder="1"/>
    <xf numFmtId="0" fontId="3" fillId="0" borderId="0" xfId="15" applyBorder="1"/>
    <xf numFmtId="0" fontId="13" fillId="19" borderId="0" xfId="15" applyFont="1" applyFill="1" applyBorder="1" applyAlignment="1">
      <alignment horizontal="center"/>
    </xf>
    <xf numFmtId="0" fontId="24" fillId="19" borderId="0" xfId="15" applyFont="1" applyFill="1"/>
    <xf numFmtId="0" fontId="100" fillId="19" borderId="0" xfId="15" applyFont="1" applyFill="1"/>
    <xf numFmtId="49" fontId="3" fillId="19" borderId="0" xfId="15" applyNumberFormat="1" applyFont="1" applyFill="1"/>
    <xf numFmtId="49" fontId="3" fillId="19" borderId="0" xfId="15" applyNumberFormat="1" applyFill="1"/>
    <xf numFmtId="49" fontId="43" fillId="19" borderId="0" xfId="3" applyNumberFormat="1" applyFill="1" applyAlignment="1" applyProtection="1"/>
    <xf numFmtId="49" fontId="3" fillId="19" borderId="0" xfId="15" quotePrefix="1" applyNumberFormat="1" applyFill="1"/>
    <xf numFmtId="188" fontId="10" fillId="19" borderId="0" xfId="4" applyNumberFormat="1" applyFont="1" applyFill="1"/>
    <xf numFmtId="0" fontId="10" fillId="19" borderId="0" xfId="15" applyFont="1" applyFill="1"/>
    <xf numFmtId="174" fontId="0" fillId="19" borderId="0" xfId="4" applyNumberFormat="1" applyFont="1" applyFill="1"/>
    <xf numFmtId="0" fontId="90" fillId="19" borderId="0" xfId="15" applyFont="1" applyFill="1"/>
    <xf numFmtId="0" fontId="0" fillId="20" borderId="0" xfId="0" applyFill="1" applyBorder="1" applyAlignment="1">
      <alignment horizontal="justify" wrapText="1"/>
    </xf>
    <xf numFmtId="169" fontId="0" fillId="20" borderId="0" xfId="0" applyNumberFormat="1" applyFill="1" applyBorder="1" applyAlignment="1" applyProtection="1">
      <alignment horizontal="justify" wrapText="1"/>
      <protection locked="0"/>
    </xf>
    <xf numFmtId="169" fontId="25" fillId="3" borderId="4" xfId="0" applyNumberFormat="1" applyFont="1" applyFill="1" applyBorder="1" applyAlignment="1" applyProtection="1">
      <protection locked="0"/>
    </xf>
    <xf numFmtId="169" fontId="25" fillId="3" borderId="0" xfId="0" applyNumberFormat="1" applyFont="1" applyFill="1" applyAlignment="1" applyProtection="1">
      <protection locked="0"/>
    </xf>
    <xf numFmtId="169" fontId="25" fillId="3" borderId="0" xfId="0" applyNumberFormat="1" applyFont="1" applyFill="1" applyBorder="1" applyAlignment="1" applyProtection="1">
      <protection locked="0"/>
    </xf>
    <xf numFmtId="1" fontId="25" fillId="3" borderId="4" xfId="0" applyNumberFormat="1" applyFont="1" applyFill="1" applyBorder="1" applyAlignment="1" applyProtection="1">
      <alignment horizontal="center"/>
      <protection locked="0"/>
    </xf>
    <xf numFmtId="0" fontId="25" fillId="2" borderId="13" xfId="0" applyFont="1" applyFill="1" applyBorder="1"/>
    <xf numFmtId="1" fontId="25" fillId="8" borderId="0" xfId="0" applyNumberFormat="1" applyFont="1" applyFill="1" applyAlignment="1" applyProtection="1">
      <alignment horizontal="center"/>
      <protection locked="0"/>
    </xf>
    <xf numFmtId="169" fontId="50" fillId="3" borderId="0" xfId="0" applyNumberFormat="1" applyFont="1" applyFill="1" applyBorder="1" applyProtection="1">
      <protection locked="0"/>
    </xf>
    <xf numFmtId="169" fontId="25" fillId="3" borderId="0" xfId="0" applyNumberFormat="1" applyFont="1" applyFill="1" applyBorder="1" applyAlignment="1" applyProtection="1">
      <alignment horizontal="center"/>
      <protection locked="0"/>
    </xf>
    <xf numFmtId="0" fontId="0" fillId="0" borderId="0" xfId="0"/>
    <xf numFmtId="0" fontId="0" fillId="3" borderId="0" xfId="0" applyFill="1" applyAlignment="1">
      <alignment wrapText="1"/>
    </xf>
    <xf numFmtId="0" fontId="0" fillId="3" borderId="0" xfId="0" applyFill="1" applyBorder="1" applyAlignment="1">
      <alignment wrapText="1"/>
    </xf>
    <xf numFmtId="0" fontId="25" fillId="3" borderId="0" xfId="0" applyFont="1" applyFill="1" applyBorder="1" applyAlignment="1" applyProtection="1">
      <alignment horizontal="left"/>
      <protection locked="0"/>
    </xf>
    <xf numFmtId="169" fontId="103" fillId="14" borderId="0" xfId="0" applyNumberFormat="1" applyFont="1" applyFill="1" applyAlignment="1" applyProtection="1">
      <alignment horizontal="left"/>
    </xf>
    <xf numFmtId="0" fontId="104" fillId="3" borderId="0" xfId="0" applyFont="1" applyFill="1" applyProtection="1">
      <protection locked="0"/>
    </xf>
    <xf numFmtId="0" fontId="3" fillId="25" borderId="0" xfId="0" applyFont="1" applyFill="1" applyProtection="1"/>
    <xf numFmtId="0" fontId="0" fillId="25" borderId="0" xfId="0" applyFill="1" applyProtection="1"/>
    <xf numFmtId="169" fontId="30" fillId="3" borderId="45" xfId="0" applyNumberFormat="1" applyFont="1" applyFill="1" applyBorder="1" applyAlignment="1" applyProtection="1">
      <alignment horizontal="center"/>
      <protection locked="0"/>
    </xf>
    <xf numFmtId="0" fontId="0" fillId="3" borderId="2" xfId="0" applyNumberFormat="1" applyFill="1" applyBorder="1" applyAlignment="1" applyProtection="1">
      <protection locked="0"/>
    </xf>
    <xf numFmtId="169" fontId="3" fillId="5" borderId="62" xfId="0" applyNumberFormat="1" applyFont="1" applyFill="1" applyBorder="1" applyAlignment="1" applyProtection="1">
      <protection locked="0"/>
    </xf>
    <xf numFmtId="0" fontId="0" fillId="5" borderId="62" xfId="0" applyFill="1" applyBorder="1" applyAlignment="1" applyProtection="1">
      <protection locked="0"/>
    </xf>
    <xf numFmtId="169" fontId="0" fillId="25" borderId="0" xfId="0" applyNumberFormat="1" applyFill="1" applyAlignment="1" applyProtection="1">
      <alignment vertical="top" wrapText="1"/>
      <protection locked="0"/>
    </xf>
    <xf numFmtId="0" fontId="0" fillId="25" borderId="0" xfId="0" applyFill="1" applyAlignment="1">
      <alignment vertical="top" wrapText="1"/>
    </xf>
    <xf numFmtId="14" fontId="0" fillId="5" borderId="0" xfId="0" applyNumberFormat="1" applyFill="1" applyBorder="1" applyAlignment="1" applyProtection="1">
      <alignment horizontal="center"/>
      <protection locked="0"/>
    </xf>
    <xf numFmtId="0" fontId="0" fillId="5" borderId="0" xfId="0" applyFill="1" applyBorder="1" applyAlignment="1"/>
    <xf numFmtId="169" fontId="0" fillId="8" borderId="0" xfId="0" applyNumberFormat="1" applyFill="1" applyAlignment="1" applyProtection="1"/>
    <xf numFmtId="169" fontId="10" fillId="5" borderId="0" xfId="0" applyNumberFormat="1" applyFont="1" applyFill="1" applyAlignment="1" applyProtection="1">
      <alignment horizontal="center"/>
      <protection locked="0"/>
    </xf>
    <xf numFmtId="0" fontId="0" fillId="5" borderId="0" xfId="0" applyFill="1" applyAlignment="1" applyProtection="1">
      <protection locked="0"/>
    </xf>
    <xf numFmtId="1" fontId="0" fillId="5" borderId="25" xfId="0" applyNumberFormat="1" applyFill="1" applyBorder="1" applyAlignment="1" applyProtection="1">
      <alignment vertical="top" wrapText="1"/>
      <protection locked="0"/>
    </xf>
    <xf numFmtId="0" fontId="0" fillId="5" borderId="0" xfId="0" applyFill="1" applyBorder="1" applyAlignment="1" applyProtection="1">
      <alignment vertical="top" wrapText="1"/>
      <protection locked="0"/>
    </xf>
    <xf numFmtId="0" fontId="0" fillId="5" borderId="27" xfId="0" applyFill="1" applyBorder="1" applyAlignment="1" applyProtection="1">
      <alignment vertical="top" wrapText="1"/>
      <protection locked="0"/>
    </xf>
    <xf numFmtId="0" fontId="0" fillId="5" borderId="25" xfId="0" applyFill="1" applyBorder="1" applyAlignment="1" applyProtection="1">
      <alignment vertical="top" wrapText="1"/>
      <protection locked="0"/>
    </xf>
    <xf numFmtId="169" fontId="0" fillId="5" borderId="25" xfId="0" applyNumberFormat="1" applyFill="1" applyBorder="1" applyAlignment="1" applyProtection="1">
      <alignment vertical="top" wrapText="1"/>
      <protection locked="0"/>
    </xf>
    <xf numFmtId="169" fontId="0" fillId="5" borderId="25" xfId="0" applyNumberFormat="1" applyFill="1" applyBorder="1" applyAlignment="1" applyProtection="1">
      <protection locked="0"/>
    </xf>
    <xf numFmtId="0" fontId="0" fillId="5" borderId="27" xfId="0" applyFill="1" applyBorder="1" applyAlignment="1" applyProtection="1">
      <protection locked="0"/>
    </xf>
    <xf numFmtId="1" fontId="0" fillId="5" borderId="25" xfId="0" applyNumberFormat="1" applyFill="1" applyBorder="1" applyAlignment="1" applyProtection="1">
      <protection locked="0"/>
    </xf>
    <xf numFmtId="0" fontId="0" fillId="5" borderId="26" xfId="0" applyFill="1" applyBorder="1" applyAlignment="1" applyProtection="1">
      <alignment vertical="top" wrapText="1"/>
      <protection locked="0"/>
    </xf>
    <xf numFmtId="0" fontId="0" fillId="5" borderId="6" xfId="0" applyFill="1" applyBorder="1" applyAlignment="1" applyProtection="1">
      <alignment vertical="top" wrapText="1"/>
      <protection locked="0"/>
    </xf>
    <xf numFmtId="0" fontId="0" fillId="5" borderId="29" xfId="0" applyFill="1" applyBorder="1" applyAlignment="1" applyProtection="1">
      <alignment vertical="top" wrapText="1"/>
      <protection locked="0"/>
    </xf>
    <xf numFmtId="169" fontId="0" fillId="8" borderId="0" xfId="0" applyNumberFormat="1" applyFill="1" applyBorder="1" applyAlignment="1" applyProtection="1"/>
    <xf numFmtId="0" fontId="0" fillId="8" borderId="0" xfId="0" applyFill="1" applyBorder="1" applyAlignment="1"/>
    <xf numFmtId="169" fontId="0" fillId="5" borderId="71" xfId="0" applyNumberFormat="1" applyFill="1" applyBorder="1" applyAlignment="1" applyProtection="1">
      <protection locked="0"/>
    </xf>
    <xf numFmtId="0" fontId="0" fillId="5" borderId="70" xfId="0" applyFill="1" applyBorder="1" applyAlignment="1" applyProtection="1">
      <protection locked="0"/>
    </xf>
    <xf numFmtId="1" fontId="0" fillId="5" borderId="20" xfId="0" applyNumberFormat="1" applyFill="1" applyBorder="1" applyAlignment="1" applyProtection="1">
      <alignment vertical="top" wrapText="1"/>
      <protection locked="0"/>
    </xf>
    <xf numFmtId="0" fontId="0" fillId="5" borderId="12" xfId="0" applyFill="1" applyBorder="1" applyAlignment="1" applyProtection="1">
      <alignment vertical="top" wrapText="1"/>
      <protection locked="0"/>
    </xf>
    <xf numFmtId="0" fontId="0" fillId="5" borderId="83" xfId="0" applyFill="1" applyBorder="1" applyAlignment="1" applyProtection="1">
      <alignment vertical="top" wrapText="1"/>
      <protection locked="0"/>
    </xf>
    <xf numFmtId="169" fontId="0" fillId="5" borderId="20" xfId="0" applyNumberFormat="1" applyFill="1" applyBorder="1" applyAlignment="1" applyProtection="1">
      <alignment vertical="top" wrapText="1"/>
      <protection locked="0"/>
    </xf>
    <xf numFmtId="14" fontId="12" fillId="8" borderId="0" xfId="0" applyNumberFormat="1" applyFont="1" applyFill="1" applyBorder="1" applyAlignment="1" applyProtection="1">
      <alignment horizontal="center"/>
    </xf>
    <xf numFmtId="14" fontId="0" fillId="8" borderId="0" xfId="0" applyNumberFormat="1" applyFill="1" applyBorder="1" applyAlignment="1"/>
    <xf numFmtId="14" fontId="0" fillId="19" borderId="0" xfId="0" applyNumberFormat="1" applyFill="1" applyBorder="1" applyProtection="1"/>
    <xf numFmtId="14" fontId="0" fillId="19" borderId="27" xfId="0" applyNumberFormat="1" applyFill="1" applyBorder="1" applyProtection="1"/>
    <xf numFmtId="169" fontId="0" fillId="5" borderId="20" xfId="0" applyNumberFormat="1" applyFill="1" applyBorder="1" applyAlignment="1" applyProtection="1">
      <protection locked="0"/>
    </xf>
    <xf numFmtId="0" fontId="0" fillId="5" borderId="83" xfId="0" applyFill="1" applyBorder="1" applyAlignment="1" applyProtection="1">
      <protection locked="0"/>
    </xf>
    <xf numFmtId="1" fontId="40" fillId="5" borderId="0" xfId="0" applyNumberFormat="1" applyFont="1" applyFill="1" applyAlignment="1" applyProtection="1">
      <alignment vertical="top" wrapText="1"/>
      <protection locked="0"/>
    </xf>
    <xf numFmtId="0" fontId="0" fillId="5" borderId="0" xfId="0" applyFill="1" applyAlignment="1">
      <alignment vertical="top" wrapText="1"/>
    </xf>
    <xf numFmtId="0" fontId="0" fillId="0" borderId="0" xfId="0" applyBorder="1" applyAlignment="1" applyProtection="1">
      <alignment vertical="top" wrapText="1"/>
      <protection locked="0"/>
    </xf>
    <xf numFmtId="0" fontId="0" fillId="0" borderId="27" xfId="0" applyBorder="1" applyAlignment="1" applyProtection="1">
      <alignment vertical="top" wrapText="1"/>
      <protection locked="0"/>
    </xf>
    <xf numFmtId="0" fontId="0" fillId="0" borderId="25" xfId="0" applyBorder="1" applyAlignment="1" applyProtection="1">
      <alignment vertical="top" wrapText="1"/>
      <protection locked="0"/>
    </xf>
    <xf numFmtId="1" fontId="0" fillId="5" borderId="4" xfId="0" applyNumberFormat="1" applyFill="1" applyBorder="1" applyAlignment="1" applyProtection="1">
      <alignment vertical="top" wrapText="1"/>
      <protection locked="0"/>
    </xf>
    <xf numFmtId="0" fontId="0" fillId="0" borderId="4" xfId="0" applyBorder="1" applyAlignment="1" applyProtection="1">
      <alignment vertical="top" wrapText="1"/>
      <protection locked="0"/>
    </xf>
    <xf numFmtId="1" fontId="0" fillId="5" borderId="14" xfId="0" applyNumberFormat="1" applyFill="1" applyBorder="1" applyAlignment="1" applyProtection="1">
      <alignment vertical="top" wrapText="1"/>
      <protection locked="0"/>
    </xf>
    <xf numFmtId="1" fontId="0" fillId="5" borderId="12" xfId="0" applyNumberFormat="1" applyFill="1" applyBorder="1" applyAlignment="1" applyProtection="1">
      <alignment vertical="top" wrapText="1"/>
      <protection locked="0"/>
    </xf>
    <xf numFmtId="1" fontId="0" fillId="5" borderId="83" xfId="0" applyNumberFormat="1" applyFill="1" applyBorder="1" applyAlignment="1" applyProtection="1">
      <alignment vertical="top" wrapText="1"/>
      <protection locked="0"/>
    </xf>
    <xf numFmtId="1" fontId="3" fillId="5" borderId="4" xfId="0" applyNumberFormat="1" applyFont="1" applyFill="1" applyBorder="1" applyAlignment="1" applyProtection="1">
      <alignment vertical="top" wrapText="1"/>
      <protection locked="0"/>
    </xf>
    <xf numFmtId="1" fontId="0" fillId="5" borderId="0" xfId="0" applyNumberFormat="1" applyFill="1" applyBorder="1" applyAlignment="1" applyProtection="1">
      <alignment vertical="top" wrapText="1"/>
      <protection locked="0"/>
    </xf>
    <xf numFmtId="1" fontId="0" fillId="5" borderId="27" xfId="0" applyNumberFormat="1" applyFill="1" applyBorder="1" applyAlignment="1" applyProtection="1">
      <alignment vertical="top" wrapText="1"/>
      <protection locked="0"/>
    </xf>
    <xf numFmtId="1" fontId="3" fillId="5" borderId="0" xfId="0" applyNumberFormat="1" applyFont="1" applyFill="1" applyBorder="1" applyAlignment="1" applyProtection="1">
      <alignment vertical="top" wrapText="1"/>
      <protection locked="0"/>
    </xf>
    <xf numFmtId="1" fontId="3" fillId="5" borderId="27" xfId="0" applyNumberFormat="1" applyFont="1" applyFill="1" applyBorder="1" applyAlignment="1" applyProtection="1">
      <alignment vertical="top" wrapText="1"/>
      <protection locked="0"/>
    </xf>
    <xf numFmtId="0" fontId="0" fillId="0" borderId="5" xfId="0"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29" xfId="0" applyBorder="1" applyAlignment="1" applyProtection="1">
      <alignment vertical="top" wrapText="1"/>
      <protection locked="0"/>
    </xf>
    <xf numFmtId="0" fontId="0" fillId="0" borderId="26" xfId="0" applyBorder="1" applyAlignment="1" applyProtection="1">
      <alignment vertical="top" wrapText="1"/>
      <protection locked="0"/>
    </xf>
    <xf numFmtId="169" fontId="0" fillId="3" borderId="1" xfId="0" applyNumberFormat="1" applyFill="1" applyBorder="1" applyAlignment="1" applyProtection="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169" fontId="0" fillId="3" borderId="22" xfId="0" applyNumberFormat="1" applyFill="1" applyBorder="1" applyAlignment="1" applyProtection="1">
      <alignment horizontal="center" vertical="center"/>
    </xf>
    <xf numFmtId="169" fontId="15" fillId="8" borderId="0" xfId="0" applyNumberFormat="1" applyFont="1" applyFill="1" applyBorder="1" applyAlignment="1" applyProtection="1"/>
    <xf numFmtId="0" fontId="0" fillId="8" borderId="0" xfId="0" applyFill="1" applyBorder="1" applyAlignment="1" applyProtection="1"/>
    <xf numFmtId="0" fontId="40" fillId="0" borderId="25" xfId="0" applyFont="1" applyBorder="1" applyAlignment="1">
      <alignment horizontal="center" vertical="center"/>
    </xf>
    <xf numFmtId="0" fontId="0" fillId="0" borderId="0" xfId="0" applyBorder="1" applyAlignment="1">
      <alignment horizontal="center" vertical="center"/>
    </xf>
    <xf numFmtId="0" fontId="0" fillId="0" borderId="27" xfId="0" applyBorder="1" applyAlignment="1">
      <alignment horizontal="center" vertical="center"/>
    </xf>
    <xf numFmtId="0" fontId="0" fillId="5" borderId="25" xfId="0" applyFill="1" applyBorder="1" applyAlignment="1">
      <alignment vertical="top" wrapText="1"/>
    </xf>
    <xf numFmtId="0" fontId="0" fillId="5" borderId="0" xfId="0" applyFill="1" applyBorder="1" applyAlignment="1">
      <alignment vertical="top" wrapText="1"/>
    </xf>
    <xf numFmtId="0" fontId="0" fillId="5" borderId="27" xfId="0" applyFill="1" applyBorder="1" applyAlignment="1">
      <alignment vertical="top" wrapText="1"/>
    </xf>
    <xf numFmtId="0" fontId="0" fillId="5" borderId="26" xfId="0" applyFill="1" applyBorder="1" applyAlignment="1">
      <alignment vertical="top" wrapText="1"/>
    </xf>
    <xf numFmtId="0" fontId="0" fillId="5" borderId="6" xfId="0" applyFill="1" applyBorder="1" applyAlignment="1">
      <alignment vertical="top" wrapText="1"/>
    </xf>
    <xf numFmtId="0" fontId="0" fillId="5" borderId="29" xfId="0" applyFill="1" applyBorder="1" applyAlignment="1">
      <alignment vertical="top" wrapText="1"/>
    </xf>
    <xf numFmtId="1" fontId="87" fillId="5" borderId="25" xfId="3" applyNumberFormat="1" applyFont="1" applyFill="1" applyBorder="1" applyAlignment="1" applyProtection="1">
      <alignment vertical="top" wrapText="1"/>
      <protection locked="0"/>
    </xf>
    <xf numFmtId="1" fontId="87" fillId="5" borderId="0" xfId="3" applyNumberFormat="1" applyFont="1" applyFill="1" applyBorder="1" applyAlignment="1" applyProtection="1">
      <alignment vertical="top" wrapText="1"/>
      <protection locked="0"/>
    </xf>
    <xf numFmtId="1" fontId="87" fillId="5" borderId="27" xfId="3" applyNumberFormat="1" applyFont="1" applyFill="1" applyBorder="1" applyAlignment="1" applyProtection="1">
      <alignment vertical="top" wrapText="1"/>
      <protection locked="0"/>
    </xf>
    <xf numFmtId="0" fontId="0" fillId="0" borderId="26" xfId="0" applyBorder="1" applyAlignment="1">
      <alignment vertical="top" wrapText="1"/>
    </xf>
    <xf numFmtId="0" fontId="0" fillId="0" borderId="6" xfId="0" applyBorder="1" applyAlignment="1">
      <alignment vertical="top" wrapText="1"/>
    </xf>
    <xf numFmtId="0" fontId="0" fillId="0" borderId="29" xfId="0" applyBorder="1" applyAlignment="1">
      <alignment vertical="top" wrapText="1"/>
    </xf>
    <xf numFmtId="1" fontId="40" fillId="5" borderId="25" xfId="0" applyNumberFormat="1" applyFont="1" applyFill="1" applyBorder="1" applyAlignment="1" applyProtection="1">
      <alignment vertical="top" wrapText="1"/>
      <protection locked="0"/>
    </xf>
    <xf numFmtId="0" fontId="3" fillId="5" borderId="25" xfId="0" applyFont="1" applyFill="1" applyBorder="1" applyAlignment="1">
      <alignment vertical="top" wrapText="1"/>
    </xf>
    <xf numFmtId="0" fontId="3" fillId="5" borderId="0" xfId="0" applyFont="1" applyFill="1" applyBorder="1" applyAlignment="1">
      <alignment vertical="top" wrapText="1"/>
    </xf>
    <xf numFmtId="0" fontId="3" fillId="5" borderId="27" xfId="0" applyFont="1" applyFill="1" applyBorder="1" applyAlignment="1">
      <alignment vertical="top" wrapText="1"/>
    </xf>
    <xf numFmtId="169" fontId="17" fillId="3" borderId="119" xfId="0" applyNumberFormat="1" applyFont="1" applyFill="1" applyBorder="1" applyAlignment="1" applyProtection="1">
      <alignment horizontal="center"/>
    </xf>
    <xf numFmtId="0" fontId="0" fillId="0" borderId="17" xfId="0" applyBorder="1" applyAlignment="1"/>
    <xf numFmtId="0" fontId="0" fillId="0" borderId="120" xfId="0" applyBorder="1" applyAlignment="1"/>
    <xf numFmtId="14" fontId="0" fillId="5" borderId="0" xfId="0" applyNumberFormat="1" applyFill="1" applyBorder="1" applyProtection="1"/>
    <xf numFmtId="14" fontId="0" fillId="5" borderId="27" xfId="0" applyNumberFormat="1" applyFill="1" applyBorder="1" applyProtection="1"/>
    <xf numFmtId="169" fontId="0" fillId="3" borderId="33" xfId="0" applyNumberFormat="1" applyFill="1" applyBorder="1" applyAlignment="1" applyProtection="1">
      <alignment horizontal="right"/>
      <protection locked="0"/>
    </xf>
    <xf numFmtId="0" fontId="0" fillId="0" borderId="33" xfId="0" applyBorder="1" applyAlignment="1">
      <alignment horizontal="right"/>
    </xf>
    <xf numFmtId="169" fontId="43" fillId="3" borderId="33" xfId="3" applyNumberFormat="1" applyFill="1" applyBorder="1" applyAlignment="1" applyProtection="1">
      <protection locked="0"/>
    </xf>
    <xf numFmtId="1" fontId="0" fillId="5" borderId="25" xfId="0" applyNumberFormat="1" applyFill="1" applyBorder="1" applyAlignment="1" applyProtection="1">
      <alignment horizontal="justify" vertical="top" wrapText="1"/>
      <protection locked="0"/>
    </xf>
    <xf numFmtId="1" fontId="0" fillId="5" borderId="0" xfId="0" applyNumberFormat="1" applyFill="1" applyBorder="1" applyAlignment="1" applyProtection="1">
      <alignment horizontal="justify" vertical="top" wrapText="1"/>
      <protection locked="0"/>
    </xf>
    <xf numFmtId="1" fontId="0" fillId="5" borderId="27" xfId="0" applyNumberFormat="1" applyFill="1" applyBorder="1" applyAlignment="1" applyProtection="1">
      <alignment horizontal="justify" vertical="top" wrapText="1"/>
      <protection locked="0"/>
    </xf>
    <xf numFmtId="0" fontId="72" fillId="5" borderId="25" xfId="0" applyFont="1" applyFill="1" applyBorder="1" applyAlignment="1">
      <alignment horizontal="left" vertical="top" wrapText="1"/>
    </xf>
    <xf numFmtId="0" fontId="72" fillId="5" borderId="0" xfId="0" applyFont="1" applyFill="1" applyBorder="1" applyAlignment="1">
      <alignment horizontal="left" vertical="top" wrapText="1"/>
    </xf>
    <xf numFmtId="0" fontId="0" fillId="8" borderId="33" xfId="0" applyFill="1" applyBorder="1" applyAlignment="1"/>
    <xf numFmtId="14" fontId="0" fillId="8" borderId="0" xfId="0" applyNumberFormat="1" applyFill="1" applyBorder="1" applyAlignment="1">
      <alignment horizontal="center"/>
    </xf>
    <xf numFmtId="0" fontId="72" fillId="3" borderId="39" xfId="0" applyFont="1" applyFill="1" applyBorder="1" applyAlignment="1">
      <alignment horizontal="center" vertical="center" wrapText="1"/>
    </xf>
    <xf numFmtId="0" fontId="72" fillId="3" borderId="33" xfId="0" applyFont="1" applyFill="1" applyBorder="1" applyAlignment="1">
      <alignment horizontal="center" vertical="center" wrapText="1"/>
    </xf>
    <xf numFmtId="0" fontId="72" fillId="3" borderId="69" xfId="0" applyFont="1" applyFill="1" applyBorder="1" applyAlignment="1">
      <alignment horizontal="center" vertical="center" wrapText="1"/>
    </xf>
    <xf numFmtId="0" fontId="72" fillId="3" borderId="25" xfId="0" applyFont="1" applyFill="1" applyBorder="1" applyAlignment="1">
      <alignment horizontal="center" vertical="center" wrapText="1"/>
    </xf>
    <xf numFmtId="0" fontId="72" fillId="3" borderId="0" xfId="0" applyFont="1" applyFill="1" applyBorder="1" applyAlignment="1">
      <alignment horizontal="center" vertical="center" wrapText="1"/>
    </xf>
    <xf numFmtId="0" fontId="72" fillId="3" borderId="27" xfId="0" applyFont="1" applyFill="1" applyBorder="1" applyAlignment="1">
      <alignment horizontal="center" vertical="center" wrapText="1"/>
    </xf>
    <xf numFmtId="0" fontId="72" fillId="3" borderId="26" xfId="0" applyFont="1" applyFill="1" applyBorder="1" applyAlignment="1">
      <alignment horizontal="center" vertical="center" wrapText="1"/>
    </xf>
    <xf numFmtId="0" fontId="72" fillId="3" borderId="6" xfId="0" applyFont="1" applyFill="1" applyBorder="1" applyAlignment="1">
      <alignment horizontal="center" vertical="center" wrapText="1"/>
    </xf>
    <xf numFmtId="0" fontId="72" fillId="3" borderId="29" xfId="0" applyFont="1" applyFill="1" applyBorder="1" applyAlignment="1">
      <alignment horizontal="center" vertical="center" wrapText="1"/>
    </xf>
    <xf numFmtId="0" fontId="10" fillId="5" borderId="25"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0" fillId="3" borderId="25" xfId="0" applyFill="1" applyBorder="1" applyAlignment="1">
      <alignment vertical="top" wrapText="1"/>
    </xf>
    <xf numFmtId="0" fontId="0" fillId="3" borderId="0" xfId="0" applyFill="1" applyBorder="1" applyAlignment="1">
      <alignment vertical="top" wrapText="1"/>
    </xf>
    <xf numFmtId="0" fontId="0" fillId="3" borderId="27" xfId="0" applyFill="1" applyBorder="1" applyAlignment="1">
      <alignment vertical="top" wrapText="1"/>
    </xf>
    <xf numFmtId="0" fontId="0" fillId="2" borderId="0" xfId="0" applyFill="1" applyAlignment="1">
      <alignment wrapText="1"/>
    </xf>
    <xf numFmtId="0" fontId="0" fillId="0" borderId="0" xfId="0" applyFill="1"/>
    <xf numFmtId="0" fontId="70" fillId="3" borderId="0" xfId="0" applyFont="1" applyFill="1" applyAlignment="1">
      <alignment horizontal="center"/>
    </xf>
    <xf numFmtId="0" fontId="71" fillId="0" borderId="0" xfId="0" applyFont="1" applyFill="1" applyAlignment="1">
      <alignment horizontal="center"/>
    </xf>
    <xf numFmtId="1" fontId="13" fillId="2" borderId="0" xfId="0" applyNumberFormat="1" applyFont="1" applyFill="1" applyAlignment="1">
      <alignment horizontal="right"/>
    </xf>
    <xf numFmtId="0" fontId="13" fillId="2" borderId="0" xfId="0" applyFont="1" applyFill="1" applyAlignment="1">
      <alignment horizontal="right"/>
    </xf>
    <xf numFmtId="16" fontId="13" fillId="2" borderId="0" xfId="0" applyNumberFormat="1" applyFont="1" applyFill="1" applyAlignment="1">
      <alignment horizontal="right"/>
    </xf>
    <xf numFmtId="0" fontId="13" fillId="2" borderId="0" xfId="0" applyNumberFormat="1" applyFont="1" applyFill="1" applyAlignment="1">
      <alignment horizontal="right"/>
    </xf>
    <xf numFmtId="0" fontId="3" fillId="0" borderId="0" xfId="0" applyFont="1" applyFill="1" applyAlignment="1">
      <alignment horizontal="justify"/>
    </xf>
    <xf numFmtId="0" fontId="0" fillId="0" borderId="0" xfId="0" applyFill="1" applyAlignment="1">
      <alignment horizontal="justify"/>
    </xf>
    <xf numFmtId="0" fontId="3" fillId="0" borderId="0" xfId="0" applyFont="1" applyFill="1" applyBorder="1" applyAlignment="1">
      <alignment horizontal="justify"/>
    </xf>
    <xf numFmtId="0" fontId="0" fillId="0" borderId="0" xfId="0" applyFill="1" applyBorder="1"/>
    <xf numFmtId="169" fontId="0" fillId="5" borderId="0" xfId="0" applyNumberFormat="1" applyFill="1" applyBorder="1" applyAlignment="1" applyProtection="1">
      <alignment horizontal="right"/>
      <protection locked="0"/>
    </xf>
    <xf numFmtId="184" fontId="0" fillId="5" borderId="0" xfId="0" applyNumberFormat="1" applyFill="1" applyBorder="1" applyAlignment="1" applyProtection="1">
      <protection locked="0"/>
    </xf>
    <xf numFmtId="1" fontId="0" fillId="5" borderId="123" xfId="0" applyNumberFormat="1" applyFill="1" applyBorder="1" applyAlignment="1" applyProtection="1">
      <alignment wrapText="1"/>
      <protection locked="0"/>
    </xf>
    <xf numFmtId="1" fontId="0" fillId="5" borderId="121" xfId="0" applyNumberFormat="1" applyFill="1" applyBorder="1" applyAlignment="1" applyProtection="1">
      <alignment wrapText="1"/>
      <protection locked="0"/>
    </xf>
    <xf numFmtId="1" fontId="0" fillId="5" borderId="122" xfId="0" applyNumberFormat="1" applyFill="1" applyBorder="1" applyAlignment="1" applyProtection="1">
      <alignment wrapText="1"/>
      <protection locked="0"/>
    </xf>
    <xf numFmtId="1" fontId="40" fillId="5" borderId="4" xfId="0" applyNumberFormat="1" applyFont="1" applyFill="1" applyBorder="1" applyAlignment="1" applyProtection="1">
      <alignment vertical="top" wrapText="1"/>
      <protection locked="0"/>
    </xf>
    <xf numFmtId="0" fontId="0" fillId="0" borderId="0" xfId="0" applyBorder="1"/>
    <xf numFmtId="0" fontId="0" fillId="0" borderId="13" xfId="0" applyBorder="1"/>
    <xf numFmtId="1" fontId="40" fillId="5" borderId="123" xfId="0" applyNumberFormat="1" applyFont="1" applyFill="1" applyBorder="1" applyAlignment="1" applyProtection="1">
      <alignment wrapText="1"/>
      <protection locked="0"/>
    </xf>
    <xf numFmtId="1" fontId="0" fillId="5" borderId="140" xfId="0" applyNumberFormat="1" applyFill="1" applyBorder="1" applyAlignment="1" applyProtection="1">
      <alignment wrapText="1"/>
      <protection locked="0"/>
    </xf>
    <xf numFmtId="1" fontId="0" fillId="5" borderId="141" xfId="0" applyNumberFormat="1" applyFill="1" applyBorder="1" applyAlignment="1" applyProtection="1">
      <alignment wrapText="1"/>
      <protection locked="0"/>
    </xf>
    <xf numFmtId="1" fontId="0" fillId="5" borderId="142" xfId="0" applyNumberFormat="1" applyFill="1" applyBorder="1" applyAlignment="1" applyProtection="1">
      <alignment wrapText="1"/>
      <protection locked="0"/>
    </xf>
    <xf numFmtId="1" fontId="40" fillId="5" borderId="131" xfId="0" applyNumberFormat="1" applyFont="1" applyFill="1" applyBorder="1" applyAlignment="1" applyProtection="1">
      <alignment wrapText="1"/>
      <protection locked="0"/>
    </xf>
    <xf numFmtId="1" fontId="0" fillId="5" borderId="132" xfId="0" applyNumberFormat="1" applyFill="1" applyBorder="1" applyAlignment="1" applyProtection="1">
      <alignment wrapText="1"/>
      <protection locked="0"/>
    </xf>
    <xf numFmtId="1" fontId="0" fillId="5" borderId="143" xfId="0" applyNumberFormat="1" applyFill="1" applyBorder="1" applyAlignment="1" applyProtection="1">
      <alignment wrapText="1"/>
      <protection locked="0"/>
    </xf>
    <xf numFmtId="1" fontId="0" fillId="5" borderId="144" xfId="0" applyNumberFormat="1" applyFill="1" applyBorder="1" applyAlignment="1" applyProtection="1">
      <alignment wrapText="1"/>
      <protection locked="0"/>
    </xf>
    <xf numFmtId="1" fontId="0" fillId="5" borderId="145" xfId="0" applyNumberFormat="1" applyFill="1" applyBorder="1" applyAlignment="1" applyProtection="1">
      <alignment wrapText="1"/>
      <protection locked="0"/>
    </xf>
    <xf numFmtId="0" fontId="0" fillId="0" borderId="0" xfId="0" applyBorder="1" applyAlignment="1">
      <alignment wrapText="1"/>
    </xf>
    <xf numFmtId="0" fontId="0" fillId="0" borderId="13" xfId="0" applyBorder="1" applyAlignment="1">
      <alignment wrapText="1"/>
    </xf>
    <xf numFmtId="0" fontId="0" fillId="0" borderId="4" xfId="0" applyBorder="1" applyAlignment="1">
      <alignment wrapText="1"/>
    </xf>
    <xf numFmtId="3" fontId="0" fillId="8" borderId="0" xfId="0" applyNumberFormat="1" applyFill="1" applyBorder="1" applyAlignment="1" applyProtection="1">
      <protection locked="0"/>
    </xf>
    <xf numFmtId="1" fontId="39" fillId="5" borderId="4" xfId="0" applyNumberFormat="1" applyFont="1" applyFill="1" applyBorder="1" applyAlignment="1" applyProtection="1">
      <alignment horizontal="justify" vertical="top" wrapText="1"/>
      <protection locked="0"/>
    </xf>
    <xf numFmtId="0" fontId="39" fillId="0" borderId="0" xfId="0" applyFont="1" applyBorder="1"/>
    <xf numFmtId="0" fontId="39" fillId="0" borderId="13" xfId="0" applyFont="1" applyBorder="1"/>
    <xf numFmtId="1" fontId="0" fillId="5" borderId="129" xfId="0" applyNumberFormat="1" applyFill="1" applyBorder="1" applyAlignment="1" applyProtection="1">
      <alignment wrapText="1"/>
      <protection locked="0"/>
    </xf>
    <xf numFmtId="1" fontId="0" fillId="5" borderId="124" xfId="0" applyNumberFormat="1" applyFill="1" applyBorder="1" applyAlignment="1" applyProtection="1">
      <alignment wrapText="1"/>
      <protection locked="0"/>
    </xf>
    <xf numFmtId="1" fontId="0" fillId="5" borderId="47" xfId="0" applyNumberFormat="1" applyFill="1" applyBorder="1" applyAlignment="1" applyProtection="1">
      <alignment wrapText="1"/>
      <protection locked="0"/>
    </xf>
    <xf numFmtId="1" fontId="0" fillId="5" borderId="46" xfId="0" applyNumberFormat="1" applyFill="1" applyBorder="1" applyAlignment="1" applyProtection="1">
      <alignment wrapText="1"/>
      <protection locked="0"/>
    </xf>
    <xf numFmtId="1" fontId="0" fillId="5" borderId="127" xfId="0" applyNumberFormat="1" applyFill="1" applyBorder="1" applyAlignment="1" applyProtection="1">
      <alignment wrapText="1"/>
      <protection locked="0"/>
    </xf>
    <xf numFmtId="1" fontId="0" fillId="5" borderId="128" xfId="0" applyNumberFormat="1" applyFill="1" applyBorder="1" applyAlignment="1" applyProtection="1">
      <alignment wrapText="1"/>
      <protection locked="0"/>
    </xf>
    <xf numFmtId="1" fontId="90" fillId="5" borderId="4" xfId="0" applyNumberFormat="1" applyFont="1" applyFill="1" applyBorder="1" applyAlignment="1" applyProtection="1">
      <alignment vertical="top" wrapText="1"/>
      <protection locked="0"/>
    </xf>
    <xf numFmtId="0" fontId="90" fillId="0" borderId="0" xfId="0" applyFont="1" applyBorder="1" applyAlignment="1"/>
    <xf numFmtId="0" fontId="90" fillId="0" borderId="13" xfId="0" applyFont="1" applyBorder="1" applyAlignment="1"/>
    <xf numFmtId="0" fontId="90" fillId="0" borderId="4" xfId="0" applyFont="1" applyBorder="1" applyAlignment="1"/>
    <xf numFmtId="0" fontId="90" fillId="0" borderId="9" xfId="0" applyFont="1" applyBorder="1" applyAlignment="1"/>
    <xf numFmtId="0" fontId="90" fillId="0" borderId="1" xfId="0" applyFont="1" applyBorder="1" applyAlignment="1"/>
    <xf numFmtId="0" fontId="90" fillId="0" borderId="15" xfId="0" applyFont="1" applyBorder="1" applyAlignment="1"/>
    <xf numFmtId="1" fontId="0" fillId="5" borderId="134" xfId="0" applyNumberFormat="1" applyFill="1" applyBorder="1" applyAlignment="1" applyProtection="1">
      <alignment wrapText="1"/>
      <protection locked="0"/>
    </xf>
    <xf numFmtId="1" fontId="0" fillId="5" borderId="135" xfId="0" applyNumberFormat="1" applyFill="1" applyBorder="1" applyAlignment="1" applyProtection="1">
      <alignment wrapText="1"/>
      <protection locked="0"/>
    </xf>
    <xf numFmtId="1" fontId="40" fillId="5" borderId="136" xfId="0" applyNumberFormat="1" applyFont="1" applyFill="1" applyBorder="1" applyAlignment="1" applyProtection="1">
      <alignment horizontal="center" wrapText="1"/>
      <protection locked="0"/>
    </xf>
    <xf numFmtId="1" fontId="0" fillId="5" borderId="31" xfId="0" applyNumberFormat="1" applyFill="1" applyBorder="1" applyAlignment="1" applyProtection="1">
      <alignment horizontal="center" wrapText="1"/>
      <protection locked="0"/>
    </xf>
    <xf numFmtId="1" fontId="0" fillId="5" borderId="137" xfId="0" applyNumberFormat="1" applyFill="1" applyBorder="1" applyAlignment="1" applyProtection="1">
      <alignment horizontal="center" wrapText="1"/>
      <protection locked="0"/>
    </xf>
    <xf numFmtId="1" fontId="0" fillId="5" borderId="138" xfId="0" applyNumberFormat="1" applyFill="1" applyBorder="1" applyAlignment="1" applyProtection="1">
      <alignment wrapText="1"/>
      <protection locked="0"/>
    </xf>
    <xf numFmtId="1" fontId="0" fillId="5" borderId="85" xfId="0" applyNumberFormat="1" applyFill="1" applyBorder="1" applyAlignment="1" applyProtection="1">
      <alignment wrapText="1"/>
      <protection locked="0"/>
    </xf>
    <xf numFmtId="1" fontId="0" fillId="5" borderId="59" xfId="0" applyNumberFormat="1" applyFill="1" applyBorder="1" applyAlignment="1" applyProtection="1">
      <alignment wrapText="1"/>
      <protection locked="0"/>
    </xf>
    <xf numFmtId="1" fontId="0" fillId="5" borderId="56" xfId="0" applyNumberFormat="1" applyFill="1" applyBorder="1" applyAlignment="1" applyProtection="1">
      <alignment wrapText="1"/>
      <protection locked="0"/>
    </xf>
    <xf numFmtId="1" fontId="0" fillId="5" borderId="139" xfId="0" applyNumberFormat="1" applyFill="1" applyBorder="1" applyAlignment="1" applyProtection="1">
      <alignment wrapText="1"/>
      <protection locked="0"/>
    </xf>
    <xf numFmtId="0" fontId="0" fillId="0" borderId="0" xfId="0" applyBorder="1" applyAlignment="1">
      <alignment vertical="top" wrapText="1"/>
    </xf>
    <xf numFmtId="0" fontId="0" fillId="0" borderId="13" xfId="0" applyBorder="1" applyAlignment="1">
      <alignment vertical="top" wrapText="1"/>
    </xf>
    <xf numFmtId="0" fontId="0" fillId="0" borderId="4" xfId="0" applyBorder="1" applyAlignment="1">
      <alignment vertical="top" wrapText="1"/>
    </xf>
    <xf numFmtId="14" fontId="12" fillId="8" borderId="0" xfId="0" applyNumberFormat="1" applyFont="1" applyFill="1" applyAlignment="1" applyProtection="1">
      <alignment horizontal="center"/>
    </xf>
    <xf numFmtId="14" fontId="0" fillId="8" borderId="0" xfId="0" applyNumberFormat="1" applyFill="1" applyAlignment="1"/>
    <xf numFmtId="0" fontId="0" fillId="0" borderId="125" xfId="0" applyBorder="1" applyAlignment="1"/>
    <xf numFmtId="1" fontId="78" fillId="3" borderId="9" xfId="3" applyNumberFormat="1" applyFont="1" applyFill="1" applyBorder="1" applyAlignment="1" applyProtection="1">
      <alignment horizontal="center"/>
      <protection locked="0"/>
    </xf>
    <xf numFmtId="1" fontId="78" fillId="3" borderId="1" xfId="3" applyNumberFormat="1" applyFont="1" applyFill="1" applyBorder="1" applyAlignment="1" applyProtection="1">
      <alignment horizontal="center"/>
      <protection locked="0"/>
    </xf>
    <xf numFmtId="1" fontId="78" fillId="3" borderId="15" xfId="3" applyNumberFormat="1" applyFont="1" applyFill="1" applyBorder="1" applyAlignment="1" applyProtection="1">
      <alignment horizontal="center"/>
      <protection locked="0"/>
    </xf>
    <xf numFmtId="14" fontId="0" fillId="5" borderId="1" xfId="0" applyNumberFormat="1" applyFill="1" applyBorder="1" applyProtection="1"/>
    <xf numFmtId="14" fontId="0" fillId="5" borderId="15" xfId="0" applyNumberFormat="1" applyFill="1" applyBorder="1" applyProtection="1"/>
    <xf numFmtId="169" fontId="0" fillId="5" borderId="12" xfId="0" applyNumberFormat="1" applyFill="1" applyBorder="1" applyAlignment="1" applyProtection="1">
      <alignment horizontal="right"/>
      <protection locked="0"/>
    </xf>
    <xf numFmtId="0" fontId="0" fillId="5" borderId="12" xfId="0" applyFill="1" applyBorder="1" applyAlignment="1">
      <alignment horizontal="right"/>
    </xf>
    <xf numFmtId="1" fontId="40" fillId="5" borderId="4" xfId="0" applyNumberFormat="1" applyFont="1" applyFill="1" applyBorder="1" applyAlignment="1" applyProtection="1">
      <alignment horizontal="justify" vertical="top" wrapText="1"/>
      <protection locked="0"/>
    </xf>
    <xf numFmtId="1" fontId="3" fillId="5" borderId="0" xfId="0" applyNumberFormat="1" applyFont="1" applyFill="1" applyBorder="1" applyAlignment="1" applyProtection="1">
      <alignment horizontal="justify" vertical="top" wrapText="1"/>
      <protection locked="0"/>
    </xf>
    <xf numFmtId="1" fontId="3" fillId="5" borderId="13" xfId="0" applyNumberFormat="1" applyFont="1" applyFill="1" applyBorder="1" applyAlignment="1" applyProtection="1">
      <alignment horizontal="justify" vertical="top" wrapText="1"/>
      <protection locked="0"/>
    </xf>
    <xf numFmtId="1" fontId="3" fillId="5" borderId="4" xfId="0" applyNumberFormat="1" applyFont="1" applyFill="1" applyBorder="1" applyAlignment="1" applyProtection="1">
      <alignment horizontal="justify" vertical="top" wrapText="1"/>
      <protection locked="0"/>
    </xf>
    <xf numFmtId="0" fontId="39" fillId="0" borderId="0" xfId="0" applyFont="1" applyBorder="1" applyAlignment="1">
      <alignment wrapText="1"/>
    </xf>
    <xf numFmtId="0" fontId="39" fillId="0" borderId="13" xfId="0" applyFont="1" applyBorder="1" applyAlignment="1">
      <alignment wrapText="1"/>
    </xf>
    <xf numFmtId="0" fontId="40" fillId="0" borderId="4" xfId="0" applyFont="1" applyBorder="1" applyAlignment="1">
      <alignment wrapText="1"/>
    </xf>
    <xf numFmtId="0" fontId="40" fillId="0" borderId="0" xfId="0" applyFont="1" applyBorder="1" applyAlignment="1">
      <alignment wrapText="1"/>
    </xf>
    <xf numFmtId="0" fontId="40" fillId="0" borderId="13" xfId="0" applyFont="1" applyBorder="1" applyAlignment="1">
      <alignment wrapText="1"/>
    </xf>
    <xf numFmtId="1" fontId="0" fillId="5" borderId="126" xfId="0" applyNumberFormat="1" applyFill="1" applyBorder="1" applyAlignment="1" applyProtection="1">
      <alignment wrapText="1"/>
      <protection locked="0"/>
    </xf>
    <xf numFmtId="1" fontId="40" fillId="5" borderId="4" xfId="0" applyNumberFormat="1" applyFont="1" applyFill="1" applyBorder="1" applyAlignment="1" applyProtection="1">
      <alignment wrapText="1"/>
      <protection locked="0"/>
    </xf>
    <xf numFmtId="1" fontId="0" fillId="5" borderId="0" xfId="0" applyNumberFormat="1" applyFill="1" applyBorder="1" applyAlignment="1" applyProtection="1">
      <alignment wrapText="1"/>
      <protection locked="0"/>
    </xf>
    <xf numFmtId="1" fontId="0" fillId="5" borderId="13" xfId="0" applyNumberFormat="1" applyFill="1" applyBorder="1" applyAlignment="1" applyProtection="1">
      <alignment wrapText="1"/>
      <protection locked="0"/>
    </xf>
    <xf numFmtId="1" fontId="0" fillId="5" borderId="133" xfId="0" applyNumberFormat="1" applyFill="1" applyBorder="1" applyAlignment="1" applyProtection="1">
      <alignment wrapText="1"/>
      <protection locked="0"/>
    </xf>
    <xf numFmtId="3" fontId="0" fillId="8" borderId="12" xfId="0" applyNumberFormat="1" applyFill="1" applyBorder="1" applyAlignment="1" applyProtection="1">
      <protection locked="0"/>
    </xf>
    <xf numFmtId="1" fontId="0" fillId="5" borderId="130" xfId="0" applyNumberFormat="1" applyFill="1" applyBorder="1" applyAlignment="1" applyProtection="1">
      <alignment wrapText="1"/>
      <protection locked="0"/>
    </xf>
    <xf numFmtId="0" fontId="0" fillId="5" borderId="0" xfId="0" applyFill="1" applyBorder="1"/>
    <xf numFmtId="0" fontId="0" fillId="5" borderId="13" xfId="0" applyFill="1" applyBorder="1"/>
    <xf numFmtId="169" fontId="40" fillId="3" borderId="0" xfId="0" applyNumberFormat="1" applyFont="1" applyFill="1" applyBorder="1" applyProtection="1">
      <protection locked="0"/>
    </xf>
    <xf numFmtId="14" fontId="0" fillId="3" borderId="0" xfId="0" applyNumberFormat="1" applyFill="1" applyBorder="1" applyProtection="1">
      <protection locked="0"/>
    </xf>
    <xf numFmtId="14" fontId="0" fillId="3" borderId="13" xfId="0" applyNumberFormat="1" applyFill="1" applyBorder="1" applyProtection="1">
      <protection locked="0"/>
    </xf>
    <xf numFmtId="169" fontId="40" fillId="3" borderId="0" xfId="0" applyNumberFormat="1" applyFont="1" applyFill="1" applyBorder="1" applyProtection="1"/>
    <xf numFmtId="169" fontId="10" fillId="3" borderId="0" xfId="0" applyNumberFormat="1" applyFont="1" applyFill="1" applyBorder="1" applyProtection="1">
      <protection locked="0"/>
    </xf>
    <xf numFmtId="170" fontId="0" fillId="8" borderId="0" xfId="0" applyNumberFormat="1" applyFill="1" applyBorder="1" applyAlignment="1" applyProtection="1">
      <protection locked="0"/>
    </xf>
    <xf numFmtId="14" fontId="0" fillId="3" borderId="0" xfId="0" applyNumberFormat="1" applyFill="1" applyBorder="1" applyAlignment="1" applyProtection="1">
      <alignment horizontal="center"/>
      <protection locked="0"/>
    </xf>
    <xf numFmtId="14" fontId="0" fillId="3" borderId="13" xfId="0" applyNumberFormat="1" applyFill="1" applyBorder="1" applyAlignment="1" applyProtection="1">
      <alignment horizontal="center"/>
      <protection locked="0"/>
    </xf>
    <xf numFmtId="169" fontId="15" fillId="8" borderId="0" xfId="0" applyNumberFormat="1" applyFont="1" applyFill="1" applyBorder="1" applyProtection="1"/>
    <xf numFmtId="14" fontId="0" fillId="5" borderId="13" xfId="0" applyNumberFormat="1" applyFill="1" applyBorder="1" applyAlignment="1" applyProtection="1">
      <alignment horizontal="center"/>
      <protection locked="0"/>
    </xf>
    <xf numFmtId="169" fontId="0" fillId="5" borderId="0" xfId="0" applyNumberFormat="1" applyFill="1" applyProtection="1">
      <protection locked="0"/>
    </xf>
    <xf numFmtId="14" fontId="0" fillId="5" borderId="0" xfId="0" applyNumberFormat="1" applyFill="1" applyAlignment="1" applyProtection="1">
      <alignment horizontal="left"/>
      <protection locked="0"/>
    </xf>
    <xf numFmtId="14" fontId="0" fillId="19" borderId="13" xfId="0" applyNumberFormat="1" applyFill="1" applyBorder="1" applyProtection="1"/>
    <xf numFmtId="169" fontId="40" fillId="5" borderId="0" xfId="0" applyNumberFormat="1" applyFont="1" applyFill="1" applyProtection="1">
      <protection locked="0"/>
    </xf>
    <xf numFmtId="169" fontId="25" fillId="3" borderId="0" xfId="0" applyNumberFormat="1" applyFont="1" applyFill="1" applyAlignment="1" applyProtection="1">
      <alignment horizontal="right"/>
      <protection locked="0"/>
    </xf>
    <xf numFmtId="169" fontId="25" fillId="3" borderId="0" xfId="0" applyNumberFormat="1" applyFont="1" applyFill="1" applyAlignment="1" applyProtection="1">
      <alignment horizontal="right" wrapText="1"/>
      <protection locked="0"/>
    </xf>
    <xf numFmtId="0" fontId="0" fillId="0" borderId="0" xfId="0" applyAlignment="1">
      <alignment horizontal="right" wrapText="1"/>
    </xf>
    <xf numFmtId="0" fontId="0" fillId="3" borderId="0" xfId="0" applyFill="1" applyAlignment="1">
      <alignment horizontal="right"/>
    </xf>
    <xf numFmtId="169" fontId="80" fillId="3" borderId="0" xfId="3" applyNumberFormat="1" applyFont="1" applyFill="1" applyAlignment="1" applyProtection="1">
      <alignment horizontal="center"/>
      <protection locked="0"/>
    </xf>
    <xf numFmtId="169" fontId="80" fillId="3" borderId="13" xfId="3" applyNumberFormat="1" applyFont="1" applyFill="1" applyBorder="1" applyAlignment="1" applyProtection="1">
      <alignment horizontal="center"/>
      <protection locked="0"/>
    </xf>
    <xf numFmtId="169" fontId="50" fillId="3" borderId="0" xfId="0" applyNumberFormat="1" applyFont="1" applyFill="1" applyAlignment="1" applyProtection="1">
      <alignment wrapText="1"/>
      <protection locked="0"/>
    </xf>
    <xf numFmtId="0" fontId="104" fillId="3" borderId="0" xfId="0" applyFont="1" applyFill="1" applyAlignment="1">
      <alignment wrapText="1"/>
    </xf>
    <xf numFmtId="0" fontId="104" fillId="3" borderId="13" xfId="0" applyFont="1" applyFill="1" applyBorder="1" applyAlignment="1">
      <alignment wrapText="1"/>
    </xf>
    <xf numFmtId="169" fontId="25" fillId="3" borderId="14" xfId="0" applyNumberFormat="1" applyFont="1" applyFill="1" applyBorder="1" applyAlignment="1" applyProtection="1">
      <protection locked="0"/>
    </xf>
    <xf numFmtId="169" fontId="25" fillId="3" borderId="12" xfId="0" applyNumberFormat="1" applyFont="1" applyFill="1" applyBorder="1" applyAlignment="1" applyProtection="1">
      <protection locked="0"/>
    </xf>
    <xf numFmtId="169" fontId="25" fillId="3" borderId="4" xfId="0" applyNumberFormat="1" applyFont="1" applyFill="1" applyBorder="1" applyAlignment="1" applyProtection="1">
      <protection locked="0"/>
    </xf>
    <xf numFmtId="169" fontId="25" fillId="3" borderId="0" xfId="0" applyNumberFormat="1" applyFont="1" applyFill="1" applyBorder="1" applyAlignment="1" applyProtection="1">
      <protection locked="0"/>
    </xf>
    <xf numFmtId="169" fontId="25" fillId="14" borderId="12" xfId="0" applyNumberFormat="1" applyFont="1" applyFill="1" applyBorder="1" applyAlignment="1" applyProtection="1">
      <alignment horizontal="center" wrapText="1"/>
      <protection locked="0"/>
    </xf>
    <xf numFmtId="0" fontId="0" fillId="14" borderId="12" xfId="0" applyFill="1" applyBorder="1" applyAlignment="1">
      <alignment horizontal="center" wrapText="1"/>
    </xf>
    <xf numFmtId="169" fontId="25" fillId="14" borderId="0" xfId="0" applyNumberFormat="1" applyFont="1" applyFill="1" applyBorder="1" applyAlignment="1" applyProtection="1">
      <alignment horizontal="center" wrapText="1"/>
      <protection locked="0"/>
    </xf>
    <xf numFmtId="0" fontId="0" fillId="14" borderId="0" xfId="0" applyFill="1" applyBorder="1" applyAlignment="1">
      <alignment horizontal="center" wrapText="1"/>
    </xf>
    <xf numFmtId="0" fontId="0" fillId="0" borderId="0" xfId="0" applyAlignment="1">
      <alignment horizontal="center" wrapText="1"/>
    </xf>
    <xf numFmtId="169" fontId="25" fillId="15" borderId="0" xfId="0" applyNumberFormat="1" applyFont="1" applyFill="1" applyBorder="1" applyAlignment="1" applyProtection="1">
      <alignment horizontal="center"/>
      <protection locked="0"/>
    </xf>
    <xf numFmtId="0" fontId="0" fillId="15" borderId="0" xfId="0" applyFill="1" applyAlignment="1"/>
    <xf numFmtId="1" fontId="25" fillId="3" borderId="4" xfId="0" applyNumberFormat="1" applyFont="1" applyFill="1" applyBorder="1" applyAlignment="1" applyProtection="1">
      <alignment horizontal="center"/>
      <protection locked="0"/>
    </xf>
    <xf numFmtId="0" fontId="0" fillId="3" borderId="0" xfId="0" applyFill="1" applyAlignment="1">
      <alignment horizontal="center"/>
    </xf>
    <xf numFmtId="0" fontId="0" fillId="3" borderId="13" xfId="0" applyFill="1" applyBorder="1" applyAlignment="1">
      <alignment horizontal="center"/>
    </xf>
    <xf numFmtId="169" fontId="25" fillId="5" borderId="4" xfId="0" applyNumberFormat="1" applyFont="1" applyFill="1" applyBorder="1" applyAlignment="1" applyProtection="1">
      <alignment horizontal="center"/>
      <protection locked="0"/>
    </xf>
    <xf numFmtId="169" fontId="25" fillId="5" borderId="0" xfId="0" applyNumberFormat="1" applyFont="1" applyFill="1" applyBorder="1" applyAlignment="1" applyProtection="1">
      <alignment horizontal="center"/>
      <protection locked="0"/>
    </xf>
    <xf numFmtId="169" fontId="25" fillId="3" borderId="0" xfId="0" applyNumberFormat="1" applyFont="1" applyFill="1" applyAlignment="1" applyProtection="1">
      <protection locked="0"/>
    </xf>
    <xf numFmtId="0" fontId="25" fillId="3" borderId="0" xfId="0" applyFont="1" applyFill="1" applyAlignment="1">
      <alignment horizontal="center"/>
    </xf>
    <xf numFmtId="0" fontId="25" fillId="3" borderId="13" xfId="0" applyFont="1" applyFill="1" applyBorder="1" applyAlignment="1">
      <alignment horizontal="center"/>
    </xf>
    <xf numFmtId="169" fontId="25" fillId="3" borderId="0" xfId="0" applyNumberFormat="1" applyFont="1" applyFill="1" applyAlignment="1" applyProtection="1">
      <alignment horizontal="justify"/>
      <protection locked="0"/>
    </xf>
    <xf numFmtId="169" fontId="25" fillId="3" borderId="13" xfId="0" applyNumberFormat="1" applyFont="1" applyFill="1" applyBorder="1" applyAlignment="1" applyProtection="1">
      <alignment horizontal="justify"/>
      <protection locked="0"/>
    </xf>
    <xf numFmtId="0" fontId="25" fillId="2" borderId="0" xfId="0" applyFont="1" applyFill="1" applyBorder="1"/>
    <xf numFmtId="0" fontId="25" fillId="2" borderId="13" xfId="0" applyFont="1" applyFill="1" applyBorder="1"/>
    <xf numFmtId="169" fontId="50" fillId="3" borderId="13" xfId="0" applyNumberFormat="1" applyFont="1" applyFill="1" applyBorder="1" applyAlignment="1" applyProtection="1">
      <alignment wrapText="1"/>
      <protection locked="0"/>
    </xf>
    <xf numFmtId="0" fontId="43" fillId="0" borderId="0" xfId="3" applyAlignment="1" applyProtection="1"/>
    <xf numFmtId="0" fontId="104" fillId="0" borderId="0" xfId="0" applyFont="1" applyAlignment="1">
      <alignment wrapText="1"/>
    </xf>
    <xf numFmtId="0" fontId="50" fillId="3" borderId="0" xfId="0" applyFont="1" applyFill="1" applyAlignment="1" applyProtection="1">
      <alignment wrapText="1"/>
      <protection locked="0"/>
    </xf>
    <xf numFmtId="0" fontId="50" fillId="3" borderId="13" xfId="0" applyFont="1" applyFill="1" applyBorder="1" applyAlignment="1" applyProtection="1">
      <alignment wrapText="1"/>
      <protection locked="0"/>
    </xf>
    <xf numFmtId="169" fontId="25" fillId="5" borderId="13" xfId="0" applyNumberFormat="1" applyFont="1" applyFill="1" applyBorder="1" applyAlignment="1" applyProtection="1">
      <alignment horizontal="center"/>
      <protection locked="0"/>
    </xf>
    <xf numFmtId="0" fontId="50" fillId="3" borderId="0" xfId="0" applyFont="1" applyFill="1" applyAlignment="1">
      <alignment wrapText="1"/>
    </xf>
    <xf numFmtId="0" fontId="50" fillId="3" borderId="13" xfId="0" applyFont="1" applyFill="1" applyBorder="1" applyAlignment="1">
      <alignment wrapText="1"/>
    </xf>
    <xf numFmtId="169" fontId="50" fillId="3" borderId="0" xfId="0" applyNumberFormat="1" applyFont="1" applyFill="1" applyBorder="1" applyAlignment="1" applyProtection="1">
      <alignment wrapText="1"/>
      <protection locked="0"/>
    </xf>
    <xf numFmtId="0" fontId="50" fillId="0" borderId="0" xfId="0" applyFont="1" applyAlignment="1">
      <alignment wrapText="1"/>
    </xf>
    <xf numFmtId="0" fontId="25" fillId="3" borderId="4" xfId="0" applyFont="1" applyFill="1" applyBorder="1" applyAlignment="1" applyProtection="1">
      <protection locked="0"/>
    </xf>
    <xf numFmtId="0" fontId="25" fillId="3" borderId="0" xfId="0" applyFont="1" applyFill="1" applyAlignment="1" applyProtection="1">
      <protection locked="0"/>
    </xf>
    <xf numFmtId="169" fontId="50" fillId="3" borderId="0" xfId="0" applyNumberFormat="1" applyFont="1" applyFill="1" applyBorder="1" applyProtection="1">
      <protection locked="0"/>
    </xf>
    <xf numFmtId="169" fontId="50" fillId="3" borderId="12" xfId="0" applyNumberFormat="1" applyFont="1" applyFill="1" applyBorder="1" applyAlignment="1" applyProtection="1">
      <alignment wrapText="1"/>
      <protection locked="0"/>
    </xf>
    <xf numFmtId="169" fontId="50" fillId="3" borderId="18" xfId="0" applyNumberFormat="1" applyFont="1" applyFill="1" applyBorder="1" applyAlignment="1" applyProtection="1">
      <alignment wrapText="1"/>
      <protection locked="0"/>
    </xf>
    <xf numFmtId="0" fontId="2" fillId="0" borderId="0" xfId="0" applyFont="1" applyAlignment="1">
      <alignment wrapText="1"/>
    </xf>
    <xf numFmtId="0" fontId="2" fillId="0" borderId="13" xfId="0" applyFont="1" applyBorder="1" applyAlignment="1">
      <alignment wrapText="1"/>
    </xf>
    <xf numFmtId="0" fontId="104" fillId="0" borderId="13" xfId="0" applyFont="1" applyBorder="1" applyAlignment="1">
      <alignment wrapText="1"/>
    </xf>
    <xf numFmtId="0" fontId="25" fillId="3" borderId="0" xfId="0" applyFont="1" applyFill="1" applyBorder="1" applyAlignment="1">
      <alignment horizontal="justify" vertical="top"/>
    </xf>
    <xf numFmtId="0" fontId="25" fillId="3" borderId="13" xfId="0" applyFont="1" applyFill="1" applyBorder="1" applyAlignment="1">
      <alignment horizontal="justify" vertical="top"/>
    </xf>
    <xf numFmtId="169" fontId="25" fillId="3" borderId="4" xfId="0" applyNumberFormat="1" applyFont="1" applyFill="1" applyBorder="1" applyAlignment="1" applyProtection="1">
      <alignment horizontal="center"/>
      <protection locked="0"/>
    </xf>
    <xf numFmtId="169" fontId="25" fillId="3" borderId="0" xfId="0" applyNumberFormat="1" applyFont="1" applyFill="1" applyBorder="1" applyAlignment="1" applyProtection="1">
      <alignment horizontal="center"/>
      <protection locked="0"/>
    </xf>
    <xf numFmtId="169" fontId="25" fillId="3" borderId="13" xfId="0" applyNumberFormat="1" applyFont="1" applyFill="1" applyBorder="1" applyAlignment="1" applyProtection="1">
      <alignment horizontal="center"/>
      <protection locked="0"/>
    </xf>
    <xf numFmtId="0" fontId="82" fillId="6" borderId="25" xfId="0" applyFont="1" applyFill="1" applyBorder="1" applyAlignment="1">
      <alignment horizontal="justify" wrapText="1"/>
    </xf>
    <xf numFmtId="0" fontId="0" fillId="6" borderId="0" xfId="0" applyFill="1" applyAlignment="1">
      <alignment wrapText="1"/>
    </xf>
    <xf numFmtId="0" fontId="0" fillId="6" borderId="13" xfId="0" applyFill="1" applyBorder="1" applyAlignment="1">
      <alignment wrapText="1"/>
    </xf>
    <xf numFmtId="0" fontId="0" fillId="6" borderId="25" xfId="0" applyFill="1" applyBorder="1" applyAlignment="1">
      <alignment wrapText="1"/>
    </xf>
    <xf numFmtId="0" fontId="82" fillId="6" borderId="0" xfId="0" applyFont="1" applyFill="1" applyBorder="1" applyAlignment="1">
      <alignment horizontal="justify" wrapText="1"/>
    </xf>
    <xf numFmtId="0" fontId="0" fillId="3" borderId="0" xfId="0" applyFill="1" applyAlignment="1">
      <alignment wrapText="1"/>
    </xf>
    <xf numFmtId="0" fontId="0" fillId="3" borderId="13" xfId="0" applyFill="1" applyBorder="1" applyAlignment="1">
      <alignment wrapText="1"/>
    </xf>
    <xf numFmtId="0" fontId="82" fillId="6" borderId="25" xfId="0" applyFont="1" applyFill="1" applyBorder="1" applyAlignment="1">
      <alignment horizontal="left" wrapText="1"/>
    </xf>
    <xf numFmtId="0" fontId="0" fillId="0" borderId="0" xfId="0"/>
    <xf numFmtId="0" fontId="82" fillId="6" borderId="13" xfId="0" applyFont="1" applyFill="1" applyBorder="1" applyAlignment="1">
      <alignment horizontal="justify" wrapText="1"/>
    </xf>
    <xf numFmtId="0" fontId="0" fillId="0" borderId="0" xfId="0" applyAlignment="1">
      <alignment wrapText="1"/>
    </xf>
    <xf numFmtId="0" fontId="35" fillId="0" borderId="65" xfId="0" applyFont="1" applyBorder="1" applyAlignment="1" applyProtection="1">
      <alignment horizontal="center" vertical="center"/>
      <protection locked="0"/>
    </xf>
    <xf numFmtId="0" fontId="0" fillId="0" borderId="146" xfId="0" applyBorder="1" applyAlignment="1">
      <alignment horizontal="center" vertical="center"/>
    </xf>
    <xf numFmtId="169" fontId="35" fillId="0" borderId="65" xfId="0" applyNumberFormat="1" applyFont="1" applyBorder="1" applyAlignment="1" applyProtection="1">
      <alignment horizontal="center" vertical="center"/>
      <protection locked="0"/>
    </xf>
    <xf numFmtId="0" fontId="0" fillId="0" borderId="57" xfId="0" applyBorder="1" applyAlignment="1">
      <alignment horizontal="center" vertical="center"/>
    </xf>
    <xf numFmtId="0" fontId="37" fillId="0" borderId="65" xfId="0" applyFont="1" applyBorder="1" applyAlignment="1" applyProtection="1">
      <alignment horizontal="center"/>
      <protection locked="0"/>
    </xf>
    <xf numFmtId="0" fontId="0" fillId="0" borderId="146" xfId="0" applyBorder="1" applyAlignment="1">
      <alignment horizontal="center"/>
    </xf>
    <xf numFmtId="169" fontId="41" fillId="8" borderId="65" xfId="0" applyNumberFormat="1" applyFont="1" applyFill="1" applyBorder="1" applyAlignment="1" applyProtection="1">
      <alignment horizontal="center" vertical="center"/>
      <protection locked="0"/>
    </xf>
    <xf numFmtId="0" fontId="0" fillId="8" borderId="146" xfId="0" applyFill="1" applyBorder="1" applyAlignment="1">
      <alignment horizontal="center" vertical="center"/>
    </xf>
    <xf numFmtId="169" fontId="37" fillId="0" borderId="65" xfId="0" applyNumberFormat="1" applyFont="1" applyBorder="1" applyAlignment="1" applyProtection="1">
      <alignment horizontal="center" vertical="center"/>
      <protection locked="0"/>
    </xf>
    <xf numFmtId="169" fontId="37" fillId="0" borderId="57" xfId="0" applyNumberFormat="1" applyFont="1" applyBorder="1" applyAlignment="1" applyProtection="1">
      <alignment horizontal="center" vertical="center"/>
      <protection locked="0"/>
    </xf>
    <xf numFmtId="169" fontId="37" fillId="0" borderId="146" xfId="0" applyNumberFormat="1" applyFont="1" applyBorder="1" applyAlignment="1" applyProtection="1">
      <alignment horizontal="center" vertical="center"/>
      <protection locked="0"/>
    </xf>
    <xf numFmtId="169" fontId="42" fillId="10" borderId="39" xfId="0" applyNumberFormat="1" applyFont="1" applyFill="1" applyBorder="1" applyAlignment="1" applyProtection="1">
      <alignment horizontal="center" vertical="center"/>
      <protection locked="0"/>
    </xf>
    <xf numFmtId="0" fontId="0" fillId="10" borderId="33" xfId="0" applyFill="1" applyBorder="1" applyAlignment="1">
      <alignment horizontal="center" vertical="center"/>
    </xf>
    <xf numFmtId="0" fontId="0" fillId="10" borderId="69" xfId="0" applyFill="1" applyBorder="1" applyAlignment="1">
      <alignment horizontal="center" vertical="center"/>
    </xf>
    <xf numFmtId="0" fontId="0" fillId="10" borderId="25" xfId="0" applyFill="1" applyBorder="1" applyAlignment="1">
      <alignment horizontal="center" vertical="center"/>
    </xf>
    <xf numFmtId="0" fontId="0" fillId="10" borderId="0" xfId="0" applyFill="1" applyBorder="1" applyAlignment="1">
      <alignment horizontal="center" vertical="center"/>
    </xf>
    <xf numFmtId="0" fontId="0" fillId="10" borderId="27" xfId="0" applyFill="1" applyBorder="1" applyAlignment="1">
      <alignment horizontal="center" vertical="center"/>
    </xf>
    <xf numFmtId="0" fontId="37" fillId="5" borderId="65" xfId="0" applyFont="1" applyFill="1" applyBorder="1" applyAlignment="1" applyProtection="1">
      <alignment horizontal="center" vertical="center"/>
      <protection locked="0"/>
    </xf>
    <xf numFmtId="0" fontId="0" fillId="5" borderId="146" xfId="0" applyFill="1" applyBorder="1" applyAlignment="1">
      <alignment horizontal="center" vertical="center"/>
    </xf>
    <xf numFmtId="169" fontId="10" fillId="5" borderId="0" xfId="0" applyNumberFormat="1" applyFont="1" applyFill="1" applyBorder="1" applyAlignment="1" applyProtection="1">
      <alignment horizontal="justify" wrapText="1"/>
      <protection locked="0"/>
    </xf>
    <xf numFmtId="0" fontId="10" fillId="0" borderId="0" xfId="0" applyFont="1" applyBorder="1" applyAlignment="1">
      <alignment horizontal="justify" wrapText="1"/>
    </xf>
    <xf numFmtId="169" fontId="3" fillId="5" borderId="0" xfId="0" applyNumberFormat="1" applyFont="1" applyFill="1" applyBorder="1" applyAlignment="1" applyProtection="1">
      <alignment horizontal="justify" wrapText="1"/>
      <protection locked="0"/>
    </xf>
    <xf numFmtId="0" fontId="0" fillId="0" borderId="0" xfId="0" applyBorder="1" applyAlignment="1">
      <alignment horizontal="justify" wrapText="1"/>
    </xf>
    <xf numFmtId="169" fontId="0" fillId="5" borderId="0" xfId="0" applyNumberFormat="1" applyFill="1" applyBorder="1" applyAlignment="1" applyProtection="1">
      <alignment horizontal="justify" wrapText="1"/>
      <protection locked="0"/>
    </xf>
    <xf numFmtId="169" fontId="0" fillId="5" borderId="6" xfId="0" applyNumberFormat="1" applyFill="1" applyBorder="1" applyAlignment="1" applyProtection="1">
      <alignment horizontal="justify" wrapText="1"/>
      <protection locked="0"/>
    </xf>
    <xf numFmtId="0" fontId="0" fillId="0" borderId="6" xfId="0" applyBorder="1" applyAlignment="1">
      <alignment horizontal="justify" wrapText="1"/>
    </xf>
    <xf numFmtId="0" fontId="0" fillId="5" borderId="7" xfId="0" applyFill="1" applyBorder="1" applyAlignment="1" applyProtection="1">
      <alignment horizontal="center"/>
      <protection locked="0"/>
    </xf>
    <xf numFmtId="0" fontId="0" fillId="5" borderId="0" xfId="0" applyFill="1" applyBorder="1" applyAlignment="1">
      <alignment horizontal="center"/>
    </xf>
    <xf numFmtId="0" fontId="0" fillId="5" borderId="11" xfId="0" applyFill="1" applyBorder="1" applyAlignment="1">
      <alignment horizontal="center"/>
    </xf>
    <xf numFmtId="174" fontId="0" fillId="5" borderId="8" xfId="4" applyNumberFormat="1" applyFont="1" applyFill="1" applyBorder="1" applyAlignment="1" applyProtection="1"/>
    <xf numFmtId="174" fontId="0" fillId="5" borderId="3" xfId="4" applyNumberFormat="1" applyFont="1" applyFill="1" applyBorder="1" applyAlignment="1"/>
    <xf numFmtId="0" fontId="0" fillId="0" borderId="27" xfId="0" applyBorder="1" applyAlignment="1"/>
    <xf numFmtId="0" fontId="0" fillId="5" borderId="98" xfId="0" applyFill="1" applyBorder="1" applyAlignment="1">
      <alignment vertical="top" wrapText="1"/>
    </xf>
    <xf numFmtId="0" fontId="0" fillId="5" borderId="2" xfId="0" applyFill="1" applyBorder="1" applyAlignment="1">
      <alignment vertical="top" wrapText="1"/>
    </xf>
    <xf numFmtId="0" fontId="0" fillId="0" borderId="28" xfId="0" applyBorder="1" applyAlignment="1"/>
    <xf numFmtId="0" fontId="0" fillId="5" borderId="61" xfId="0" applyFill="1" applyBorder="1" applyAlignment="1" applyProtection="1">
      <alignment horizontal="center"/>
    </xf>
    <xf numFmtId="0" fontId="0" fillId="5" borderId="62" xfId="0" applyFill="1" applyBorder="1" applyAlignment="1">
      <alignment horizontal="center"/>
    </xf>
    <xf numFmtId="0" fontId="0" fillId="5" borderId="63" xfId="0" applyFill="1" applyBorder="1" applyAlignment="1">
      <alignment horizontal="center"/>
    </xf>
    <xf numFmtId="0" fontId="88" fillId="3" borderId="39" xfId="0" applyFont="1" applyFill="1" applyBorder="1" applyAlignment="1" applyProtection="1">
      <alignment wrapText="1"/>
    </xf>
    <xf numFmtId="0" fontId="0" fillId="0" borderId="33" xfId="0" applyBorder="1" applyAlignment="1">
      <alignment wrapText="1"/>
    </xf>
    <xf numFmtId="0" fontId="0" fillId="0" borderId="25" xfId="0" applyBorder="1" applyAlignment="1">
      <alignment wrapText="1"/>
    </xf>
    <xf numFmtId="174" fontId="0" fillId="5" borderId="2" xfId="4" applyNumberFormat="1" applyFont="1" applyFill="1" applyBorder="1" applyAlignment="1"/>
    <xf numFmtId="169" fontId="0" fillId="3" borderId="32" xfId="0" applyNumberFormat="1" applyFill="1" applyBorder="1" applyAlignment="1" applyProtection="1">
      <alignment horizontal="center"/>
    </xf>
    <xf numFmtId="0" fontId="0" fillId="0" borderId="34" xfId="0" applyBorder="1" applyAlignment="1">
      <alignment horizontal="center"/>
    </xf>
    <xf numFmtId="0" fontId="0" fillId="0" borderId="33" xfId="0" applyBorder="1" applyAlignment="1"/>
    <xf numFmtId="169" fontId="0" fillId="8" borderId="33" xfId="0" applyNumberFormat="1" applyFill="1" applyBorder="1" applyAlignment="1" applyProtection="1"/>
    <xf numFmtId="179" fontId="0" fillId="5" borderId="0" xfId="0" applyNumberFormat="1" applyFill="1" applyBorder="1" applyAlignment="1" applyProtection="1">
      <protection locked="0"/>
    </xf>
    <xf numFmtId="169" fontId="0" fillId="5" borderId="0" xfId="0" applyNumberFormat="1" applyFill="1" applyBorder="1" applyAlignment="1" applyProtection="1">
      <alignment horizontal="center"/>
      <protection locked="0"/>
    </xf>
    <xf numFmtId="0" fontId="0" fillId="0" borderId="34" xfId="0" applyBorder="1" applyAlignment="1"/>
    <xf numFmtId="14" fontId="0" fillId="8" borderId="33" xfId="0" applyNumberFormat="1" applyFill="1" applyBorder="1" applyAlignment="1" applyProtection="1">
      <alignment horizontal="center"/>
    </xf>
    <xf numFmtId="14" fontId="0" fillId="8" borderId="33" xfId="0" applyNumberFormat="1" applyFill="1" applyBorder="1" applyAlignment="1"/>
    <xf numFmtId="0" fontId="0" fillId="5" borderId="11" xfId="0" applyFill="1" applyBorder="1" applyAlignment="1"/>
    <xf numFmtId="169" fontId="0" fillId="5" borderId="0" xfId="0" applyNumberFormat="1" applyFill="1" applyBorder="1" applyAlignment="1" applyProtection="1">
      <alignment horizontal="right"/>
    </xf>
    <xf numFmtId="0" fontId="0" fillId="0" borderId="0" xfId="0" applyBorder="1" applyAlignment="1"/>
    <xf numFmtId="174" fontId="0" fillId="5" borderId="8" xfId="4" applyNumberFormat="1" applyFont="1" applyFill="1" applyBorder="1" applyAlignment="1" applyProtection="1">
      <alignment horizontal="center"/>
    </xf>
    <xf numFmtId="174" fontId="0" fillId="5" borderId="3" xfId="4" applyNumberFormat="1" applyFont="1" applyFill="1" applyBorder="1" applyAlignment="1">
      <alignment horizontal="center"/>
    </xf>
    <xf numFmtId="1" fontId="0" fillId="5" borderId="0" xfId="0" applyNumberFormat="1" applyFill="1" applyBorder="1" applyAlignment="1" applyProtection="1">
      <protection locked="0"/>
    </xf>
    <xf numFmtId="169" fontId="0" fillId="5" borderId="0" xfId="0" applyNumberFormat="1" applyFill="1" applyBorder="1" applyAlignment="1" applyProtection="1">
      <protection locked="0"/>
    </xf>
    <xf numFmtId="0" fontId="88" fillId="3" borderId="25" xfId="0" applyFont="1" applyFill="1" applyBorder="1" applyAlignment="1" applyProtection="1">
      <alignment wrapText="1"/>
    </xf>
    <xf numFmtId="174" fontId="0" fillId="5" borderId="2" xfId="4" applyNumberFormat="1" applyFont="1" applyFill="1" applyBorder="1" applyAlignment="1">
      <alignment horizontal="center"/>
    </xf>
    <xf numFmtId="0" fontId="88" fillId="3" borderId="0" xfId="0" applyFont="1" applyFill="1" applyAlignment="1" applyProtection="1">
      <alignment wrapText="1"/>
    </xf>
    <xf numFmtId="0" fontId="88" fillId="0" borderId="0" xfId="0" applyFont="1" applyAlignment="1">
      <alignment wrapText="1"/>
    </xf>
    <xf numFmtId="0" fontId="40" fillId="3" borderId="0" xfId="0" applyFont="1" applyFill="1" applyAlignment="1" applyProtection="1"/>
    <xf numFmtId="0" fontId="0" fillId="3" borderId="0" xfId="0" applyFill="1" applyAlignment="1" applyProtection="1"/>
    <xf numFmtId="0" fontId="0" fillId="5" borderId="0" xfId="0" applyFill="1" applyAlignment="1">
      <alignment horizontal="center"/>
    </xf>
    <xf numFmtId="169" fontId="0" fillId="8" borderId="12" xfId="0" applyNumberFormat="1" applyFill="1" applyBorder="1" applyProtection="1"/>
    <xf numFmtId="169" fontId="0" fillId="5" borderId="0" xfId="0" applyNumberFormat="1" applyFill="1" applyAlignment="1" applyProtection="1">
      <alignment horizontal="right"/>
    </xf>
    <xf numFmtId="0" fontId="0" fillId="0" borderId="0" xfId="0" applyAlignment="1"/>
    <xf numFmtId="14" fontId="0" fillId="8" borderId="12" xfId="0" applyNumberFormat="1" applyFill="1" applyBorder="1" applyAlignment="1" applyProtection="1">
      <alignment horizontal="center"/>
    </xf>
    <xf numFmtId="14" fontId="0" fillId="8" borderId="12" xfId="0" applyNumberFormat="1" applyFill="1" applyBorder="1" applyAlignment="1"/>
    <xf numFmtId="169" fontId="0" fillId="5" borderId="0" xfId="0" applyNumberFormat="1" applyFill="1" applyAlignment="1" applyProtection="1">
      <alignment horizontal="center"/>
      <protection locked="0"/>
    </xf>
    <xf numFmtId="0" fontId="0" fillId="5" borderId="61" xfId="0" applyFill="1" applyBorder="1" applyAlignment="1" applyProtection="1"/>
    <xf numFmtId="0" fontId="0" fillId="5" borderId="63" xfId="0" applyFill="1" applyBorder="1" applyAlignment="1"/>
    <xf numFmtId="1" fontId="0" fillId="3" borderId="0" xfId="0" applyNumberFormat="1" applyFill="1" applyAlignment="1" applyProtection="1">
      <alignment horizontal="center"/>
      <protection locked="0"/>
    </xf>
    <xf numFmtId="0" fontId="0" fillId="3" borderId="11" xfId="0" applyFill="1" applyBorder="1" applyAlignment="1"/>
    <xf numFmtId="0" fontId="0" fillId="5" borderId="62" xfId="0" applyFill="1" applyBorder="1" applyAlignment="1"/>
    <xf numFmtId="0" fontId="0" fillId="5" borderId="0" xfId="0" applyFill="1" applyAlignment="1" applyProtection="1">
      <alignment vertical="top" wrapText="1"/>
      <protection locked="0"/>
    </xf>
    <xf numFmtId="0" fontId="0" fillId="5" borderId="13" xfId="0" applyFill="1" applyBorder="1" applyAlignment="1">
      <alignment vertical="top" wrapText="1"/>
    </xf>
    <xf numFmtId="0" fontId="0" fillId="5" borderId="1" xfId="0" applyFill="1" applyBorder="1" applyAlignment="1">
      <alignment vertical="top" wrapText="1"/>
    </xf>
    <xf numFmtId="0" fontId="0" fillId="5" borderId="15" xfId="0" applyFill="1" applyBorder="1" applyAlignment="1">
      <alignment vertical="top" wrapText="1"/>
    </xf>
    <xf numFmtId="169" fontId="0" fillId="5" borderId="0" xfId="0" applyNumberFormat="1" applyFill="1" applyAlignment="1" applyProtection="1">
      <alignment vertical="top" wrapText="1"/>
      <protection locked="0"/>
    </xf>
    <xf numFmtId="0" fontId="0" fillId="0" borderId="13" xfId="0" applyBorder="1" applyAlignment="1"/>
    <xf numFmtId="0" fontId="0" fillId="0" borderId="30" xfId="0" applyBorder="1" applyAlignment="1"/>
    <xf numFmtId="14" fontId="0" fillId="8" borderId="12" xfId="0" applyNumberFormat="1" applyFill="1" applyBorder="1" applyAlignment="1" applyProtection="1">
      <alignment horizontal="center" vertical="center"/>
    </xf>
    <xf numFmtId="14" fontId="0" fillId="8" borderId="12" xfId="0" applyNumberFormat="1" applyFill="1" applyBorder="1" applyAlignment="1">
      <alignment horizontal="center" vertical="center"/>
    </xf>
    <xf numFmtId="169" fontId="0" fillId="2" borderId="0" xfId="0" applyNumberFormat="1" applyFill="1" applyAlignment="1" applyProtection="1">
      <protection locked="0"/>
    </xf>
    <xf numFmtId="169" fontId="1" fillId="3" borderId="0" xfId="0" applyNumberFormat="1" applyFont="1" applyFill="1" applyAlignment="1" applyProtection="1"/>
    <xf numFmtId="0" fontId="0" fillId="3" borderId="32" xfId="0" applyFill="1" applyBorder="1" applyAlignment="1" applyProtection="1">
      <alignment horizontal="center"/>
    </xf>
    <xf numFmtId="169" fontId="0" fillId="3" borderId="32" xfId="0" applyNumberFormat="1" applyFill="1" applyBorder="1" applyAlignment="1" applyProtection="1">
      <alignment horizontal="left"/>
    </xf>
    <xf numFmtId="0" fontId="0" fillId="0" borderId="36" xfId="0" applyBorder="1" applyAlignment="1"/>
    <xf numFmtId="169" fontId="0" fillId="3" borderId="7" xfId="0" applyNumberFormat="1" applyFill="1" applyBorder="1" applyAlignment="1" applyProtection="1">
      <alignment horizontal="left"/>
    </xf>
    <xf numFmtId="169" fontId="0" fillId="3" borderId="33" xfId="0" applyNumberFormat="1" applyFill="1" applyBorder="1" applyAlignment="1" applyProtection="1">
      <alignment horizontal="center"/>
    </xf>
    <xf numFmtId="169" fontId="0" fillId="3" borderId="36" xfId="0" applyNumberFormat="1" applyFill="1" applyBorder="1" applyAlignment="1" applyProtection="1">
      <alignment horizontal="center"/>
    </xf>
    <xf numFmtId="0" fontId="0" fillId="3" borderId="4" xfId="0" applyFill="1" applyBorder="1" applyAlignment="1">
      <alignment horizontal="right"/>
    </xf>
    <xf numFmtId="0" fontId="0" fillId="3" borderId="0" xfId="0" applyFill="1" applyBorder="1" applyAlignment="1">
      <alignment horizontal="right"/>
    </xf>
    <xf numFmtId="0" fontId="0" fillId="3" borderId="11" xfId="0" applyFill="1" applyBorder="1" applyAlignment="1">
      <alignment horizontal="right"/>
    </xf>
    <xf numFmtId="0" fontId="0" fillId="5" borderId="147" xfId="0" applyFill="1" applyBorder="1" applyAlignment="1"/>
    <xf numFmtId="0" fontId="0" fillId="5" borderId="56" xfId="0" applyFill="1" applyBorder="1" applyAlignment="1"/>
    <xf numFmtId="0" fontId="0" fillId="5" borderId="148" xfId="0" applyFill="1" applyBorder="1" applyAlignment="1"/>
    <xf numFmtId="0" fontId="0" fillId="8" borderId="12" xfId="0" applyFill="1" applyBorder="1" applyAlignment="1"/>
    <xf numFmtId="0" fontId="24" fillId="3" borderId="33" xfId="0" applyFont="1" applyFill="1" applyBorder="1" applyAlignment="1">
      <alignment horizontal="center"/>
    </xf>
    <xf numFmtId="0" fontId="10" fillId="3" borderId="33" xfId="0" applyFont="1" applyFill="1" applyBorder="1" applyAlignment="1">
      <alignment horizontal="center"/>
    </xf>
    <xf numFmtId="14" fontId="0" fillId="8" borderId="0" xfId="0" applyNumberFormat="1" applyFill="1" applyAlignment="1">
      <alignment horizontal="center"/>
    </xf>
    <xf numFmtId="14" fontId="0" fillId="8" borderId="27" xfId="0" applyNumberFormat="1" applyFill="1" applyBorder="1" applyAlignment="1">
      <alignment horizontal="center"/>
    </xf>
    <xf numFmtId="0" fontId="0" fillId="5" borderId="4" xfId="0" applyFill="1" applyBorder="1" applyAlignment="1">
      <alignment vertical="top" wrapText="1"/>
    </xf>
    <xf numFmtId="0" fontId="0" fillId="5" borderId="9" xfId="0" applyFill="1" applyBorder="1" applyAlignment="1">
      <alignment vertical="top" wrapText="1"/>
    </xf>
    <xf numFmtId="0" fontId="24" fillId="3" borderId="25" xfId="0" applyFont="1" applyFill="1" applyBorder="1" applyAlignment="1">
      <alignment horizontal="center"/>
    </xf>
    <xf numFmtId="0" fontId="3" fillId="3" borderId="4" xfId="0" applyFont="1" applyFill="1" applyBorder="1" applyAlignment="1">
      <alignment horizontal="right"/>
    </xf>
    <xf numFmtId="0" fontId="90" fillId="5" borderId="4" xfId="0" applyFont="1" applyFill="1" applyBorder="1" applyAlignment="1">
      <alignment vertical="top" wrapText="1"/>
    </xf>
    <xf numFmtId="0" fontId="90" fillId="5" borderId="0" xfId="0" applyFont="1" applyFill="1" applyBorder="1" applyAlignment="1">
      <alignment vertical="top" wrapText="1"/>
    </xf>
    <xf numFmtId="0" fontId="90" fillId="5" borderId="13" xfId="0" applyFont="1" applyFill="1" applyBorder="1" applyAlignment="1">
      <alignment vertical="top" wrapText="1"/>
    </xf>
    <xf numFmtId="0" fontId="90" fillId="5" borderId="9" xfId="0" applyFont="1" applyFill="1" applyBorder="1" applyAlignment="1">
      <alignment vertical="top" wrapText="1"/>
    </xf>
    <xf numFmtId="0" fontId="90" fillId="5" borderId="1" xfId="0" applyFont="1" applyFill="1" applyBorder="1" applyAlignment="1">
      <alignment vertical="top" wrapText="1"/>
    </xf>
    <xf numFmtId="0" fontId="90" fillId="5" borderId="15" xfId="0" applyFont="1" applyFill="1" applyBorder="1" applyAlignment="1">
      <alignment vertical="top" wrapText="1"/>
    </xf>
    <xf numFmtId="0" fontId="24" fillId="3" borderId="39" xfId="0" applyFont="1" applyFill="1" applyBorder="1" applyAlignment="1">
      <alignment horizontal="center"/>
    </xf>
    <xf numFmtId="0" fontId="0" fillId="3" borderId="25" xfId="0" applyFill="1" applyBorder="1" applyAlignment="1">
      <alignment horizontal="center"/>
    </xf>
    <xf numFmtId="0" fontId="0" fillId="3" borderId="0" xfId="0" applyFill="1" applyBorder="1" applyAlignment="1">
      <alignment horizontal="center"/>
    </xf>
    <xf numFmtId="0" fontId="10" fillId="5" borderId="4" xfId="0" applyFont="1" applyFill="1" applyBorder="1" applyAlignment="1">
      <alignment vertical="top" wrapText="1"/>
    </xf>
    <xf numFmtId="0" fontId="10" fillId="5" borderId="0" xfId="0" applyFont="1" applyFill="1" applyBorder="1" applyAlignment="1">
      <alignment vertical="top" wrapText="1"/>
    </xf>
    <xf numFmtId="0" fontId="10" fillId="5" borderId="13" xfId="0" applyFont="1" applyFill="1" applyBorder="1" applyAlignment="1">
      <alignment vertical="top" wrapText="1"/>
    </xf>
    <xf numFmtId="169" fontId="90" fillId="5" borderId="0" xfId="0" applyNumberFormat="1" applyFont="1" applyFill="1" applyBorder="1" applyAlignment="1" applyProtection="1">
      <alignment horizontal="justify" wrapText="1"/>
      <protection locked="0"/>
    </xf>
    <xf numFmtId="0" fontId="90" fillId="19" borderId="33" xfId="0" applyFont="1" applyFill="1" applyBorder="1" applyAlignment="1">
      <alignment horizontal="left" vertical="top" wrapText="1"/>
    </xf>
    <xf numFmtId="0" fontId="90" fillId="19" borderId="0" xfId="0" applyFont="1" applyFill="1" applyBorder="1" applyAlignment="1">
      <alignment horizontal="left" vertical="top" wrapText="1"/>
    </xf>
    <xf numFmtId="0" fontId="14" fillId="3" borderId="54" xfId="0" applyFont="1" applyFill="1" applyBorder="1" applyAlignment="1">
      <alignment horizontal="center" vertical="center"/>
    </xf>
    <xf numFmtId="0" fontId="14" fillId="3" borderId="55" xfId="0" applyFont="1" applyFill="1" applyBorder="1" applyAlignment="1">
      <alignment horizontal="center" vertical="center"/>
    </xf>
    <xf numFmtId="169" fontId="10" fillId="3" borderId="25" xfId="0" applyNumberFormat="1" applyFont="1" applyFill="1" applyBorder="1" applyAlignment="1" applyProtection="1">
      <alignment horizontal="right"/>
    </xf>
    <xf numFmtId="0" fontId="10" fillId="3" borderId="0" xfId="0" applyFont="1" applyFill="1" applyBorder="1" applyAlignment="1">
      <alignment horizontal="right"/>
    </xf>
    <xf numFmtId="0" fontId="0" fillId="5" borderId="59" xfId="0" applyFill="1" applyBorder="1" applyAlignment="1">
      <alignment horizontal="right"/>
    </xf>
    <xf numFmtId="0" fontId="0" fillId="5" borderId="56" xfId="0" applyFill="1" applyBorder="1" applyAlignment="1">
      <alignment horizontal="right"/>
    </xf>
    <xf numFmtId="0" fontId="0" fillId="5" borderId="149" xfId="0" applyFill="1" applyBorder="1" applyAlignment="1">
      <alignment horizontal="right"/>
    </xf>
    <xf numFmtId="169" fontId="11" fillId="3" borderId="25" xfId="0" applyNumberFormat="1" applyFont="1" applyFill="1" applyBorder="1" applyAlignment="1" applyProtection="1">
      <alignment horizontal="left" wrapText="1"/>
    </xf>
    <xf numFmtId="0" fontId="10" fillId="3" borderId="0" xfId="0" applyFont="1" applyFill="1" applyBorder="1" applyAlignment="1">
      <alignment horizontal="left" wrapText="1"/>
    </xf>
    <xf numFmtId="0" fontId="0" fillId="3" borderId="25" xfId="0" applyFill="1" applyBorder="1" applyAlignment="1">
      <alignment wrapText="1"/>
    </xf>
    <xf numFmtId="0" fontId="0" fillId="3" borderId="0" xfId="0" applyFill="1" applyBorder="1" applyAlignment="1">
      <alignment wrapText="1"/>
    </xf>
    <xf numFmtId="0" fontId="0" fillId="3" borderId="55" xfId="0" applyFill="1" applyBorder="1" applyAlignment="1">
      <alignment horizontal="center" vertical="center"/>
    </xf>
    <xf numFmtId="169" fontId="0" fillId="5" borderId="59" xfId="0" applyNumberFormat="1" applyFill="1" applyBorder="1" applyAlignment="1" applyProtection="1">
      <alignment horizontal="right"/>
    </xf>
    <xf numFmtId="169" fontId="76" fillId="5" borderId="0" xfId="0" applyNumberFormat="1" applyFont="1" applyFill="1" applyBorder="1" applyAlignment="1" applyProtection="1">
      <alignment horizontal="left" vertical="top" wrapText="1"/>
      <protection locked="0"/>
    </xf>
    <xf numFmtId="0" fontId="25" fillId="0" borderId="0" xfId="0" applyFont="1" applyBorder="1" applyAlignment="1">
      <alignment vertical="top" wrapText="1"/>
    </xf>
    <xf numFmtId="0" fontId="25" fillId="0" borderId="27" xfId="0" applyFont="1" applyBorder="1" applyAlignment="1">
      <alignment vertical="top" wrapText="1"/>
    </xf>
    <xf numFmtId="0" fontId="76" fillId="5" borderId="0" xfId="0" applyFont="1" applyFill="1" applyBorder="1" applyAlignment="1">
      <alignment horizontal="left"/>
    </xf>
    <xf numFmtId="0" fontId="0" fillId="5" borderId="27" xfId="0" applyFill="1" applyBorder="1" applyAlignment="1"/>
    <xf numFmtId="0" fontId="0" fillId="5" borderId="25" xfId="0" applyFill="1" applyBorder="1" applyAlignment="1">
      <alignment vertical="top"/>
    </xf>
    <xf numFmtId="0" fontId="0" fillId="0" borderId="0" xfId="0" applyBorder="1" applyAlignment="1">
      <alignment vertical="top"/>
    </xf>
    <xf numFmtId="0" fontId="0" fillId="0" borderId="27" xfId="0" applyBorder="1" applyAlignment="1">
      <alignment vertical="top"/>
    </xf>
    <xf numFmtId="0" fontId="0" fillId="0" borderId="25" xfId="0" applyBorder="1" applyAlignment="1">
      <alignment vertical="top"/>
    </xf>
    <xf numFmtId="0" fontId="0" fillId="0" borderId="26" xfId="0" applyBorder="1" applyAlignment="1">
      <alignment vertical="top"/>
    </xf>
    <xf numFmtId="0" fontId="0" fillId="0" borderId="6" xfId="0" applyBorder="1" applyAlignment="1">
      <alignment vertical="top"/>
    </xf>
    <xf numFmtId="0" fontId="0" fillId="0" borderId="29" xfId="0" applyBorder="1" applyAlignment="1">
      <alignment vertical="top"/>
    </xf>
    <xf numFmtId="169" fontId="76" fillId="3" borderId="39" xfId="0" applyNumberFormat="1" applyFont="1" applyFill="1" applyBorder="1" applyAlignment="1" applyProtection="1">
      <alignment horizontal="center" vertical="center"/>
    </xf>
    <xf numFmtId="0" fontId="0" fillId="0" borderId="33" xfId="0" applyBorder="1" applyAlignment="1">
      <alignment horizontal="center" vertical="center"/>
    </xf>
    <xf numFmtId="0" fontId="0" fillId="0" borderId="69" xfId="0" applyBorder="1" applyAlignment="1">
      <alignment horizontal="center" vertical="center"/>
    </xf>
    <xf numFmtId="169" fontId="76" fillId="5" borderId="0" xfId="0" applyNumberFormat="1" applyFont="1" applyFill="1" applyBorder="1" applyAlignment="1" applyProtection="1">
      <alignment horizontal="left" vertical="top"/>
    </xf>
    <xf numFmtId="0" fontId="0" fillId="5" borderId="0" xfId="0" applyFill="1" applyBorder="1" applyAlignment="1">
      <alignment vertical="top"/>
    </xf>
    <xf numFmtId="0" fontId="0" fillId="5" borderId="27" xfId="0" applyFill="1" applyBorder="1" applyAlignment="1">
      <alignment vertical="top"/>
    </xf>
    <xf numFmtId="0" fontId="76" fillId="5" borderId="0" xfId="0" applyFont="1" applyFill="1" applyBorder="1" applyAlignment="1">
      <alignment horizontal="left" vertical="top"/>
    </xf>
    <xf numFmtId="169" fontId="0" fillId="3" borderId="25" xfId="0" applyNumberFormat="1" applyFill="1" applyBorder="1" applyAlignment="1" applyProtection="1">
      <alignment horizontal="right"/>
      <protection locked="0"/>
    </xf>
    <xf numFmtId="0" fontId="0" fillId="3" borderId="0" xfId="0" applyFill="1" applyBorder="1" applyAlignment="1"/>
    <xf numFmtId="169" fontId="0" fillId="3" borderId="26" xfId="0" applyNumberFormat="1" applyFill="1" applyBorder="1" applyAlignment="1" applyProtection="1">
      <alignment horizontal="right"/>
      <protection locked="0"/>
    </xf>
    <xf numFmtId="0" fontId="0" fillId="3" borderId="6" xfId="0" applyFill="1" applyBorder="1" applyAlignment="1"/>
    <xf numFmtId="169" fontId="0" fillId="3" borderId="39" xfId="0" applyNumberFormat="1" applyFill="1" applyBorder="1" applyAlignment="1" applyProtection="1">
      <alignment horizontal="right"/>
      <protection locked="0"/>
    </xf>
    <xf numFmtId="0" fontId="0" fillId="3" borderId="33" xfId="0" applyFill="1" applyBorder="1" applyAlignment="1"/>
    <xf numFmtId="2" fontId="76" fillId="0" borderId="6" xfId="0" applyNumberFormat="1" applyFont="1" applyBorder="1" applyAlignment="1">
      <alignment horizontal="right"/>
    </xf>
    <xf numFmtId="2" fontId="0" fillId="3" borderId="0" xfId="0" applyNumberFormat="1" applyFill="1" applyAlignment="1"/>
    <xf numFmtId="0" fontId="0" fillId="3" borderId="27" xfId="0" applyFill="1" applyBorder="1" applyAlignment="1"/>
    <xf numFmtId="0" fontId="0" fillId="3" borderId="29" xfId="0" applyFill="1" applyBorder="1" applyAlignment="1"/>
    <xf numFmtId="1" fontId="76" fillId="0" borderId="0" xfId="0" applyNumberFormat="1" applyFont="1" applyAlignment="1">
      <alignment horizontal="right"/>
    </xf>
    <xf numFmtId="1" fontId="0" fillId="3" borderId="0" xfId="0" applyNumberFormat="1" applyFill="1" applyAlignment="1">
      <alignment horizontal="center"/>
    </xf>
    <xf numFmtId="169" fontId="76" fillId="3" borderId="33" xfId="0" applyNumberFormat="1" applyFont="1" applyFill="1" applyBorder="1" applyAlignment="1" applyProtection="1">
      <alignment horizontal="center" vertical="center"/>
    </xf>
    <xf numFmtId="1" fontId="0" fillId="3" borderId="0" xfId="0" applyNumberFormat="1" applyFill="1" applyAlignment="1"/>
    <xf numFmtId="169" fontId="0" fillId="3" borderId="61" xfId="0" applyNumberFormat="1" applyFill="1" applyBorder="1" applyAlignment="1" applyProtection="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169" fontId="0" fillId="5" borderId="62" xfId="0" applyNumberFormat="1" applyFill="1" applyBorder="1" applyAlignment="1" applyProtection="1">
      <protection locked="0"/>
    </xf>
    <xf numFmtId="0" fontId="0" fillId="0" borderId="62" xfId="0" applyBorder="1" applyAlignment="1"/>
    <xf numFmtId="169" fontId="0" fillId="3" borderId="40" xfId="0" applyNumberFormat="1" applyFill="1" applyBorder="1" applyAlignment="1" applyProtection="1">
      <alignment horizontal="center" vertical="center"/>
    </xf>
    <xf numFmtId="169" fontId="0" fillId="3" borderId="60" xfId="0" applyNumberFormat="1" applyFill="1" applyBorder="1" applyAlignment="1" applyProtection="1">
      <alignment horizontal="center" vertical="center"/>
    </xf>
    <xf numFmtId="169" fontId="0" fillId="3" borderId="42" xfId="0" applyNumberFormat="1" applyFill="1" applyBorder="1" applyAlignment="1" applyProtection="1">
      <alignment horizontal="center" vertical="center"/>
    </xf>
    <xf numFmtId="169" fontId="0" fillId="3" borderId="40" xfId="0" applyNumberFormat="1" applyFill="1" applyBorder="1" applyAlignment="1" applyProtection="1">
      <alignment horizontal="center" vertical="center" wrapText="1"/>
    </xf>
    <xf numFmtId="169" fontId="0" fillId="3" borderId="60" xfId="0" applyNumberFormat="1" applyFill="1" applyBorder="1" applyAlignment="1" applyProtection="1">
      <alignment horizontal="center" vertical="center" wrapText="1"/>
    </xf>
    <xf numFmtId="169" fontId="0" fillId="3" borderId="42" xfId="0" applyNumberFormat="1" applyFill="1" applyBorder="1" applyAlignment="1" applyProtection="1">
      <alignment horizontal="center" vertical="center" wrapText="1"/>
    </xf>
    <xf numFmtId="169" fontId="0" fillId="3" borderId="63" xfId="0" applyNumberFormat="1" applyFill="1" applyBorder="1" applyAlignment="1" applyProtection="1">
      <alignment horizontal="center" vertical="center" wrapText="1"/>
    </xf>
    <xf numFmtId="0" fontId="0" fillId="0" borderId="11" xfId="0" applyBorder="1" applyAlignment="1">
      <alignment horizontal="center" vertical="center" wrapText="1"/>
    </xf>
    <xf numFmtId="0" fontId="0" fillId="0" borderId="3" xfId="0" applyBorder="1" applyAlignment="1">
      <alignment horizontal="center" vertical="center" wrapText="1"/>
    </xf>
    <xf numFmtId="169" fontId="0" fillId="3" borderId="62" xfId="0" applyNumberFormat="1" applyFill="1" applyBorder="1" applyAlignment="1" applyProtection="1">
      <alignment horizontal="center" vertical="center"/>
    </xf>
    <xf numFmtId="0" fontId="0" fillId="0" borderId="62" xfId="0" applyBorder="1" applyAlignment="1">
      <alignment horizontal="center" vertical="center"/>
    </xf>
    <xf numFmtId="0" fontId="0" fillId="0" borderId="2" xfId="0" applyBorder="1" applyAlignment="1">
      <alignment horizontal="center" vertical="center"/>
    </xf>
    <xf numFmtId="169" fontId="0" fillId="3" borderId="71" xfId="0" applyNumberFormat="1" applyFill="1" applyBorder="1" applyAlignment="1" applyProtection="1">
      <alignment horizontal="center"/>
    </xf>
    <xf numFmtId="169" fontId="0" fillId="3" borderId="72" xfId="0" applyNumberFormat="1" applyFill="1" applyBorder="1" applyAlignment="1" applyProtection="1">
      <alignment horizontal="center"/>
    </xf>
    <xf numFmtId="169" fontId="0" fillId="3" borderId="0" xfId="0" applyNumberFormat="1" applyFill="1" applyBorder="1" applyAlignment="1" applyProtection="1">
      <alignment horizontal="center" vertical="center" wrapText="1"/>
    </xf>
    <xf numFmtId="14" fontId="0" fillId="5" borderId="8" xfId="0" applyNumberFormat="1" applyFill="1" applyBorder="1" applyAlignment="1" applyProtection="1">
      <alignment horizontal="center"/>
      <protection locked="0"/>
    </xf>
    <xf numFmtId="14" fontId="0" fillId="5" borderId="2" xfId="0" applyNumberFormat="1" applyFill="1" applyBorder="1" applyAlignment="1">
      <alignment horizontal="center"/>
    </xf>
    <xf numFmtId="14" fontId="0" fillId="5" borderId="7" xfId="0" applyNumberFormat="1" applyFill="1" applyBorder="1" applyAlignment="1" applyProtection="1">
      <alignment horizontal="center"/>
      <protection locked="0"/>
    </xf>
    <xf numFmtId="14" fontId="0" fillId="5" borderId="0" xfId="0" applyNumberFormat="1" applyFill="1" applyBorder="1" applyAlignment="1">
      <alignment horizontal="center"/>
    </xf>
    <xf numFmtId="169" fontId="0" fillId="5" borderId="2" xfId="0" applyNumberFormat="1" applyFill="1" applyBorder="1" applyAlignment="1" applyProtection="1">
      <protection locked="0"/>
    </xf>
    <xf numFmtId="0" fontId="0" fillId="0" borderId="2" xfId="0" applyBorder="1" applyAlignment="1"/>
    <xf numFmtId="169" fontId="0" fillId="3" borderId="0" xfId="0" applyNumberFormat="1" applyFill="1" applyBorder="1" applyAlignment="1" applyProtection="1">
      <protection locked="0"/>
    </xf>
    <xf numFmtId="169" fontId="0" fillId="3" borderId="62" xfId="0" applyNumberFormat="1" applyFill="1" applyBorder="1" applyAlignment="1" applyProtection="1">
      <alignment horizontal="center" vertical="center" wrapText="1"/>
    </xf>
    <xf numFmtId="0" fontId="0" fillId="0" borderId="0" xfId="0" applyBorder="1" applyAlignment="1">
      <alignment horizontal="center" vertical="center" wrapText="1"/>
    </xf>
    <xf numFmtId="0" fontId="0" fillId="0" borderId="2" xfId="0" applyBorder="1" applyAlignment="1">
      <alignment horizontal="center" vertical="center" wrapText="1"/>
    </xf>
    <xf numFmtId="14" fontId="0" fillId="5" borderId="25" xfId="0" applyNumberFormat="1" applyFill="1" applyBorder="1" applyAlignment="1" applyProtection="1">
      <alignment horizontal="center"/>
      <protection locked="0"/>
    </xf>
    <xf numFmtId="169" fontId="3" fillId="3" borderId="40" xfId="0" applyNumberFormat="1" applyFont="1" applyFill="1" applyBorder="1" applyAlignment="1" applyProtection="1">
      <alignment horizontal="center" vertical="center" wrapText="1"/>
    </xf>
    <xf numFmtId="169" fontId="13" fillId="3" borderId="25" xfId="0" applyNumberFormat="1" applyFont="1" applyFill="1" applyBorder="1" applyAlignment="1" applyProtection="1">
      <alignment horizontal="center"/>
    </xf>
    <xf numFmtId="169" fontId="13" fillId="3" borderId="0" xfId="0" applyNumberFormat="1" applyFont="1" applyFill="1" applyBorder="1" applyAlignment="1" applyProtection="1">
      <alignment horizontal="center"/>
    </xf>
    <xf numFmtId="169" fontId="13" fillId="3" borderId="27" xfId="0" applyNumberFormat="1" applyFont="1" applyFill="1" applyBorder="1" applyAlignment="1" applyProtection="1">
      <alignment horizontal="center"/>
    </xf>
    <xf numFmtId="0" fontId="0" fillId="0" borderId="33" xfId="0" applyBorder="1" applyAlignment="1" applyProtection="1">
      <alignment horizontal="center"/>
    </xf>
    <xf numFmtId="0" fontId="0" fillId="0" borderId="0" xfId="0" applyAlignment="1" applyProtection="1">
      <alignment horizontal="center"/>
    </xf>
    <xf numFmtId="169" fontId="10" fillId="3" borderId="25" xfId="0" applyNumberFormat="1" applyFont="1" applyFill="1" applyBorder="1" applyAlignment="1" applyProtection="1">
      <alignment horizontal="center" vertical="center"/>
    </xf>
    <xf numFmtId="169" fontId="10" fillId="3" borderId="0" xfId="0" applyNumberFormat="1" applyFont="1" applyFill="1" applyBorder="1" applyAlignment="1" applyProtection="1">
      <alignment horizontal="center" vertical="center"/>
    </xf>
    <xf numFmtId="0" fontId="0" fillId="3" borderId="39" xfId="0" applyFill="1" applyBorder="1" applyAlignment="1">
      <alignment horizontal="right"/>
    </xf>
    <xf numFmtId="0" fontId="0" fillId="3" borderId="25" xfId="0" applyFill="1" applyBorder="1" applyAlignment="1"/>
    <xf numFmtId="0" fontId="0" fillId="3" borderId="26" xfId="0" applyFill="1" applyBorder="1" applyAlignment="1">
      <alignment horizontal="right"/>
    </xf>
    <xf numFmtId="0" fontId="0" fillId="0" borderId="6" xfId="0" applyBorder="1" applyAlignment="1">
      <alignment horizontal="right"/>
    </xf>
    <xf numFmtId="14" fontId="0" fillId="5" borderId="61" xfId="0" applyNumberFormat="1" applyFill="1" applyBorder="1" applyAlignment="1" applyProtection="1">
      <alignment horizontal="center"/>
      <protection locked="0"/>
    </xf>
    <xf numFmtId="14" fontId="0" fillId="5" borderId="62" xfId="0" applyNumberFormat="1" applyFill="1" applyBorder="1" applyAlignment="1">
      <alignment horizontal="center"/>
    </xf>
    <xf numFmtId="169" fontId="0" fillId="3" borderId="61" xfId="0" applyNumberFormat="1" applyFill="1" applyBorder="1" applyAlignment="1" applyProtection="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6" fillId="3" borderId="25" xfId="7" applyFont="1" applyFill="1" applyBorder="1" applyAlignment="1">
      <alignment horizontal="center"/>
    </xf>
    <xf numFmtId="0" fontId="0" fillId="0" borderId="0" xfId="0" applyBorder="1" applyAlignment="1">
      <alignment horizontal="center"/>
    </xf>
    <xf numFmtId="0" fontId="0" fillId="0" borderId="27" xfId="0" applyBorder="1" applyAlignment="1">
      <alignment horizontal="center"/>
    </xf>
    <xf numFmtId="0" fontId="0" fillId="3" borderId="25" xfId="0" applyFill="1" applyBorder="1" applyAlignment="1">
      <alignment horizontal="center" vertical="center"/>
    </xf>
    <xf numFmtId="0" fontId="0" fillId="3" borderId="0" xfId="0" applyFill="1" applyBorder="1" applyAlignment="1">
      <alignment horizontal="center" vertical="center"/>
    </xf>
    <xf numFmtId="0" fontId="29" fillId="3" borderId="25" xfId="10" applyNumberFormat="1" applyFont="1" applyFill="1" applyBorder="1" applyAlignment="1" applyProtection="1">
      <alignment horizontal="left"/>
      <protection locked="0"/>
    </xf>
    <xf numFmtId="0" fontId="29" fillId="3" borderId="0" xfId="10" applyNumberFormat="1" applyFont="1" applyFill="1" applyBorder="1" applyAlignment="1" applyProtection="1">
      <alignment horizontal="left"/>
      <protection locked="0"/>
    </xf>
    <xf numFmtId="0" fontId="37" fillId="3" borderId="39" xfId="10" applyFont="1" applyFill="1" applyBorder="1" applyAlignment="1">
      <alignment horizontal="center"/>
    </xf>
    <xf numFmtId="0" fontId="37" fillId="3" borderId="33" xfId="10" applyFont="1" applyFill="1" applyBorder="1" applyAlignment="1">
      <alignment horizontal="center"/>
    </xf>
    <xf numFmtId="0" fontId="37" fillId="3" borderId="69" xfId="10" applyFont="1" applyFill="1" applyBorder="1" applyAlignment="1">
      <alignment horizontal="center"/>
    </xf>
    <xf numFmtId="0" fontId="37" fillId="3" borderId="25" xfId="10" applyFont="1" applyFill="1" applyBorder="1" applyAlignment="1">
      <alignment horizontal="center"/>
    </xf>
    <xf numFmtId="0" fontId="37" fillId="3" borderId="0" xfId="10" applyFont="1" applyFill="1" applyBorder="1" applyAlignment="1">
      <alignment horizontal="center"/>
    </xf>
    <xf numFmtId="0" fontId="37" fillId="3" borderId="27" xfId="10" applyFont="1" applyFill="1" applyBorder="1" applyAlignment="1">
      <alignment horizontal="center"/>
    </xf>
    <xf numFmtId="0" fontId="25" fillId="3" borderId="24" xfId="10" applyNumberFormat="1" applyFont="1" applyFill="1" applyBorder="1" applyAlignment="1" applyProtection="1">
      <alignment horizontal="center"/>
      <protection locked="0"/>
    </xf>
    <xf numFmtId="0" fontId="30" fillId="3" borderId="66" xfId="10" applyNumberFormat="1" applyFont="1" applyFill="1" applyBorder="1" applyAlignment="1" applyProtection="1">
      <alignment horizontal="center" vertical="center"/>
      <protection locked="0"/>
    </xf>
    <xf numFmtId="0" fontId="30" fillId="3" borderId="63" xfId="10" applyNumberFormat="1" applyFont="1" applyFill="1" applyBorder="1" applyAlignment="1" applyProtection="1">
      <alignment horizontal="center" vertical="center"/>
      <protection locked="0"/>
    </xf>
    <xf numFmtId="0" fontId="30" fillId="3" borderId="98" xfId="10" applyNumberFormat="1" applyFont="1" applyFill="1" applyBorder="1" applyAlignment="1" applyProtection="1">
      <alignment horizontal="center" vertical="center"/>
      <protection locked="0"/>
    </xf>
    <xf numFmtId="0" fontId="30" fillId="3" borderId="3" xfId="10" applyNumberFormat="1" applyFont="1" applyFill="1" applyBorder="1" applyAlignment="1" applyProtection="1">
      <alignment horizontal="center" vertical="center"/>
      <protection locked="0"/>
    </xf>
    <xf numFmtId="0" fontId="25" fillId="3" borderId="89" xfId="10" applyNumberFormat="1" applyFont="1" applyFill="1" applyBorder="1" applyAlignment="1" applyProtection="1">
      <alignment horizontal="center"/>
      <protection locked="0"/>
    </xf>
    <xf numFmtId="173" fontId="30" fillId="8" borderId="65" xfId="1" applyFont="1" applyFill="1" applyBorder="1" applyAlignment="1" applyProtection="1">
      <alignment horizontal="left"/>
      <protection locked="0"/>
    </xf>
    <xf numFmtId="173" fontId="30" fillId="8" borderId="146" xfId="1" applyFont="1" applyFill="1" applyBorder="1" applyAlignment="1" applyProtection="1">
      <alignment horizontal="left"/>
      <protection locked="0"/>
    </xf>
    <xf numFmtId="173" fontId="12" fillId="8" borderId="24" xfId="1" applyFont="1" applyFill="1" applyBorder="1" applyAlignment="1">
      <alignment horizontal="center"/>
    </xf>
    <xf numFmtId="173" fontId="12" fillId="8" borderId="89" xfId="1" applyFont="1" applyFill="1" applyBorder="1" applyAlignment="1">
      <alignment horizontal="center"/>
    </xf>
    <xf numFmtId="0" fontId="30" fillId="3" borderId="25" xfId="10" applyNumberFormat="1" applyFont="1" applyFill="1" applyBorder="1" applyAlignment="1" applyProtection="1">
      <alignment horizontal="left"/>
      <protection locked="0"/>
    </xf>
    <xf numFmtId="0" fontId="30" fillId="3" borderId="0" xfId="10" applyNumberFormat="1" applyFont="1" applyFill="1" applyBorder="1" applyAlignment="1" applyProtection="1">
      <alignment horizontal="left"/>
      <protection locked="0"/>
    </xf>
    <xf numFmtId="0" fontId="30" fillId="5" borderId="25" xfId="10" applyNumberFormat="1" applyFont="1" applyFill="1" applyBorder="1" applyAlignment="1" applyProtection="1">
      <alignment horizontal="left"/>
      <protection locked="0"/>
    </xf>
    <xf numFmtId="0" fontId="30" fillId="5" borderId="0" xfId="10" applyNumberFormat="1" applyFont="1" applyFill="1" applyBorder="1" applyAlignment="1" applyProtection="1">
      <alignment horizontal="left"/>
      <protection locked="0"/>
    </xf>
    <xf numFmtId="0" fontId="30" fillId="5" borderId="27" xfId="10" applyNumberFormat="1" applyFont="1" applyFill="1" applyBorder="1" applyAlignment="1" applyProtection="1">
      <alignment horizontal="left"/>
      <protection locked="0"/>
    </xf>
    <xf numFmtId="0" fontId="12" fillId="3" borderId="25" xfId="10" applyNumberFormat="1" applyFont="1" applyFill="1" applyBorder="1" applyAlignment="1" applyProtection="1">
      <alignment horizontal="left"/>
      <protection locked="0"/>
    </xf>
    <xf numFmtId="0" fontId="12" fillId="3" borderId="0" xfId="10" applyNumberFormat="1" applyFont="1" applyFill="1" applyBorder="1" applyAlignment="1" applyProtection="1">
      <alignment horizontal="left"/>
      <protection locked="0"/>
    </xf>
    <xf numFmtId="0" fontId="30" fillId="5" borderId="26" xfId="10" applyNumberFormat="1" applyFont="1" applyFill="1" applyBorder="1" applyAlignment="1" applyProtection="1">
      <alignment horizontal="left"/>
      <protection locked="0"/>
    </xf>
    <xf numFmtId="0" fontId="30" fillId="5" borderId="6" xfId="10" applyNumberFormat="1" applyFont="1" applyFill="1" applyBorder="1" applyAlignment="1" applyProtection="1">
      <alignment horizontal="left"/>
      <protection locked="0"/>
    </xf>
    <xf numFmtId="0" fontId="30" fillId="5" borderId="29" xfId="10" applyNumberFormat="1" applyFont="1" applyFill="1" applyBorder="1" applyAlignment="1" applyProtection="1">
      <alignment horizontal="left"/>
      <protection locked="0"/>
    </xf>
    <xf numFmtId="0" fontId="29" fillId="3" borderId="11" xfId="10" applyNumberFormat="1" applyFont="1" applyFill="1" applyBorder="1" applyAlignment="1" applyProtection="1">
      <alignment horizontal="left"/>
      <protection locked="0"/>
    </xf>
    <xf numFmtId="169" fontId="54" fillId="3" borderId="25" xfId="0" applyNumberFormat="1" applyFont="1" applyFill="1" applyBorder="1" applyAlignment="1" applyProtection="1">
      <alignment horizontal="justify" wrapText="1"/>
      <protection locked="0"/>
    </xf>
    <xf numFmtId="169" fontId="54" fillId="3" borderId="0" xfId="0" applyNumberFormat="1" applyFont="1" applyFill="1" applyBorder="1" applyAlignment="1" applyProtection="1">
      <alignment horizontal="justify" wrapText="1"/>
      <protection locked="0"/>
    </xf>
    <xf numFmtId="169" fontId="54" fillId="3" borderId="27" xfId="0" applyNumberFormat="1" applyFont="1" applyFill="1" applyBorder="1" applyAlignment="1" applyProtection="1">
      <alignment horizontal="justify" wrapText="1"/>
      <protection locked="0"/>
    </xf>
    <xf numFmtId="169" fontId="35" fillId="0" borderId="57" xfId="0" applyNumberFormat="1" applyFont="1" applyBorder="1" applyAlignment="1" applyProtection="1">
      <alignment horizontal="center" vertical="center"/>
      <protection locked="0"/>
    </xf>
    <xf numFmtId="169" fontId="35" fillId="0" borderId="146" xfId="0" applyNumberFormat="1" applyFont="1" applyBorder="1" applyAlignment="1" applyProtection="1">
      <alignment horizontal="center" vertical="center"/>
      <protection locked="0"/>
    </xf>
    <xf numFmtId="169" fontId="13" fillId="3" borderId="25" xfId="0" applyNumberFormat="1" applyFont="1" applyFill="1" applyBorder="1" applyAlignment="1" applyProtection="1">
      <alignment horizontal="center" vertical="center" wrapText="1"/>
      <protection locked="0"/>
    </xf>
    <xf numFmtId="169" fontId="13" fillId="3" borderId="0" xfId="0" applyNumberFormat="1" applyFont="1" applyFill="1" applyBorder="1" applyAlignment="1" applyProtection="1">
      <alignment horizontal="center" vertical="center" wrapText="1"/>
      <protection locked="0"/>
    </xf>
    <xf numFmtId="169" fontId="13" fillId="3" borderId="27" xfId="0" applyNumberFormat="1" applyFont="1" applyFill="1" applyBorder="1" applyAlignment="1" applyProtection="1">
      <alignment horizontal="center" vertical="center" wrapText="1"/>
      <protection locked="0"/>
    </xf>
    <xf numFmtId="0" fontId="25" fillId="5" borderId="7" xfId="0" applyFont="1" applyFill="1" applyBorder="1" applyAlignment="1" applyProtection="1">
      <alignment horizontal="left"/>
      <protection locked="0"/>
    </xf>
    <xf numFmtId="0" fontId="0" fillId="0" borderId="11" xfId="0" applyBorder="1" applyAlignment="1"/>
    <xf numFmtId="164" fontId="13" fillId="3" borderId="0" xfId="4" applyNumberFormat="1" applyFont="1" applyFill="1" applyBorder="1" applyAlignment="1" applyProtection="1">
      <alignment horizontal="left" vertical="center" wrapText="1"/>
      <protection locked="0"/>
    </xf>
    <xf numFmtId="0" fontId="3" fillId="19" borderId="25" xfId="13" applyFont="1" applyFill="1" applyBorder="1" applyAlignment="1">
      <alignment horizontal="left" vertical="top" wrapText="1"/>
    </xf>
    <xf numFmtId="0" fontId="3" fillId="19" borderId="0" xfId="13" applyFont="1" applyFill="1" applyBorder="1" applyAlignment="1">
      <alignment horizontal="left" vertical="top" wrapText="1"/>
    </xf>
    <xf numFmtId="0" fontId="3" fillId="19" borderId="27" xfId="13" applyFont="1" applyFill="1" applyBorder="1" applyAlignment="1">
      <alignment horizontal="left" vertical="top" wrapText="1"/>
    </xf>
    <xf numFmtId="0" fontId="43" fillId="19" borderId="25" xfId="3" applyFill="1" applyBorder="1" applyAlignment="1" applyProtection="1">
      <alignment horizontal="left" vertical="top" wrapText="1"/>
    </xf>
    <xf numFmtId="0" fontId="43" fillId="19" borderId="0" xfId="3" applyFill="1" applyBorder="1" applyAlignment="1" applyProtection="1">
      <alignment horizontal="left" vertical="top" wrapText="1"/>
    </xf>
    <xf numFmtId="0" fontId="43" fillId="19" borderId="27" xfId="3" applyFill="1" applyBorder="1" applyAlignment="1" applyProtection="1">
      <alignment horizontal="left" vertical="top" wrapText="1"/>
    </xf>
    <xf numFmtId="14" fontId="90" fillId="19" borderId="25" xfId="0" applyNumberFormat="1" applyFont="1" applyFill="1" applyBorder="1" applyAlignment="1" applyProtection="1">
      <alignment horizontal="left" wrapText="1"/>
      <protection locked="0"/>
    </xf>
    <xf numFmtId="14" fontId="90" fillId="19" borderId="0" xfId="0" applyNumberFormat="1" applyFont="1" applyFill="1" applyBorder="1" applyAlignment="1" applyProtection="1">
      <alignment horizontal="left" wrapText="1"/>
      <protection locked="0"/>
    </xf>
    <xf numFmtId="14" fontId="90" fillId="19" borderId="27" xfId="0" applyNumberFormat="1" applyFont="1" applyFill="1" applyBorder="1" applyAlignment="1" applyProtection="1">
      <alignment horizontal="left" wrapText="1"/>
      <protection locked="0"/>
    </xf>
    <xf numFmtId="0" fontId="25" fillId="5" borderId="8" xfId="0" applyFont="1" applyFill="1" applyBorder="1" applyAlignment="1" applyProtection="1">
      <alignment horizontal="left"/>
      <protection locked="0"/>
    </xf>
    <xf numFmtId="0" fontId="0" fillId="0" borderId="3" xfId="0" applyBorder="1" applyAlignment="1"/>
    <xf numFmtId="4" fontId="25" fillId="8" borderId="57" xfId="0" applyNumberFormat="1" applyFont="1" applyFill="1" applyBorder="1" applyAlignment="1">
      <alignment horizontal="center"/>
    </xf>
    <xf numFmtId="4" fontId="25" fillId="8" borderId="183" xfId="0" applyNumberFormat="1" applyFont="1" applyFill="1" applyBorder="1" applyAlignment="1">
      <alignment horizontal="center"/>
    </xf>
    <xf numFmtId="0" fontId="3" fillId="19" borderId="25" xfId="13" applyFont="1" applyFill="1" applyBorder="1" applyAlignment="1">
      <alignment horizontal="left" wrapText="1"/>
    </xf>
    <xf numFmtId="0" fontId="3" fillId="19" borderId="0" xfId="13" applyFont="1" applyFill="1" applyBorder="1" applyAlignment="1">
      <alignment horizontal="left" wrapText="1"/>
    </xf>
    <xf numFmtId="0" fontId="3" fillId="19" borderId="27" xfId="13" applyFont="1" applyFill="1" applyBorder="1" applyAlignment="1">
      <alignment horizontal="left" wrapText="1"/>
    </xf>
    <xf numFmtId="0" fontId="13" fillId="3" borderId="39" xfId="0" applyFont="1" applyFill="1" applyBorder="1" applyAlignment="1">
      <alignment horizontal="center" wrapText="1"/>
    </xf>
    <xf numFmtId="0" fontId="13" fillId="3" borderId="33" xfId="0" applyFont="1" applyFill="1" applyBorder="1" applyAlignment="1">
      <alignment horizontal="center" wrapText="1"/>
    </xf>
    <xf numFmtId="0" fontId="13" fillId="3" borderId="69" xfId="0" applyFont="1" applyFill="1" applyBorder="1" applyAlignment="1">
      <alignment horizontal="center" wrapText="1"/>
    </xf>
    <xf numFmtId="0" fontId="13" fillId="3" borderId="26" xfId="0" applyFont="1" applyFill="1" applyBorder="1" applyAlignment="1">
      <alignment horizontal="center" wrapText="1"/>
    </xf>
    <xf numFmtId="0" fontId="13" fillId="3" borderId="6" xfId="0" applyFont="1" applyFill="1" applyBorder="1" applyAlignment="1">
      <alignment horizontal="center" wrapText="1"/>
    </xf>
    <xf numFmtId="0" fontId="13" fillId="3" borderId="29" xfId="0" applyFont="1" applyFill="1" applyBorder="1" applyAlignment="1">
      <alignment horizontal="center" wrapText="1"/>
    </xf>
    <xf numFmtId="0" fontId="13" fillId="3" borderId="150" xfId="0" applyFont="1" applyFill="1" applyBorder="1" applyAlignment="1">
      <alignment horizontal="center"/>
    </xf>
    <xf numFmtId="0" fontId="13" fillId="3" borderId="81" xfId="0" applyFont="1" applyFill="1" applyBorder="1" applyAlignment="1">
      <alignment horizontal="center"/>
    </xf>
    <xf numFmtId="0" fontId="13" fillId="3" borderId="151" xfId="0" applyFont="1" applyFill="1" applyBorder="1" applyAlignment="1">
      <alignment horizontal="center"/>
    </xf>
    <xf numFmtId="0" fontId="13" fillId="3" borderId="98" xfId="0" applyFont="1" applyFill="1" applyBorder="1" applyAlignment="1">
      <alignment horizontal="center"/>
    </xf>
    <xf numFmtId="0" fontId="13" fillId="3" borderId="2" xfId="0" applyFont="1" applyFill="1" applyBorder="1" applyAlignment="1">
      <alignment horizontal="center"/>
    </xf>
    <xf numFmtId="0" fontId="13" fillId="3" borderId="28" xfId="0" applyFont="1" applyFill="1" applyBorder="1" applyAlignment="1">
      <alignment horizontal="center"/>
    </xf>
    <xf numFmtId="0" fontId="92" fillId="20" borderId="88" xfId="13" applyFont="1" applyFill="1" applyBorder="1" applyAlignment="1">
      <alignment vertical="top" wrapText="1"/>
    </xf>
    <xf numFmtId="0" fontId="92" fillId="20" borderId="24" xfId="13" applyFont="1" applyFill="1" applyBorder="1" applyAlignment="1">
      <alignment vertical="top" wrapText="1"/>
    </xf>
    <xf numFmtId="0" fontId="8" fillId="20" borderId="71" xfId="13" applyFont="1" applyFill="1" applyBorder="1" applyAlignment="1">
      <alignment vertical="top" wrapText="1"/>
    </xf>
    <xf numFmtId="0" fontId="8" fillId="20" borderId="72" xfId="13" applyFont="1" applyFill="1" applyBorder="1" applyAlignment="1">
      <alignment vertical="top" wrapText="1"/>
    </xf>
    <xf numFmtId="0" fontId="8" fillId="20" borderId="70" xfId="13" applyFont="1" applyFill="1" applyBorder="1" applyAlignment="1">
      <alignment vertical="top" wrapText="1"/>
    </xf>
    <xf numFmtId="0" fontId="11" fillId="19" borderId="88" xfId="13" applyFont="1" applyFill="1" applyBorder="1" applyAlignment="1">
      <alignment vertical="top" wrapText="1"/>
    </xf>
    <xf numFmtId="0" fontId="11" fillId="19" borderId="24" xfId="13" applyFont="1" applyFill="1" applyBorder="1" applyAlignment="1">
      <alignment vertical="top" wrapText="1"/>
    </xf>
    <xf numFmtId="0" fontId="8" fillId="20" borderId="71" xfId="13" applyFont="1" applyFill="1" applyBorder="1" applyAlignment="1">
      <alignment horizontal="left" vertical="top" wrapText="1"/>
    </xf>
    <xf numFmtId="0" fontId="8" fillId="20" borderId="72" xfId="13" applyFont="1" applyFill="1" applyBorder="1" applyAlignment="1">
      <alignment horizontal="left" vertical="top" wrapText="1"/>
    </xf>
    <xf numFmtId="0" fontId="8" fillId="20" borderId="70" xfId="13" applyFont="1" applyFill="1" applyBorder="1" applyAlignment="1">
      <alignment horizontal="left" vertical="top" wrapText="1"/>
    </xf>
    <xf numFmtId="0" fontId="11" fillId="19" borderId="97" xfId="13" applyFont="1" applyFill="1" applyBorder="1" applyAlignment="1">
      <alignment horizontal="left" vertical="top" wrapText="1"/>
    </xf>
    <xf numFmtId="0" fontId="11" fillId="19" borderId="72" xfId="13" applyFont="1" applyFill="1" applyBorder="1" applyAlignment="1">
      <alignment horizontal="left" vertical="top" wrapText="1"/>
    </xf>
    <xf numFmtId="0" fontId="11" fillId="19" borderId="70" xfId="13" applyFont="1" applyFill="1" applyBorder="1" applyAlignment="1">
      <alignment horizontal="left" vertical="top" wrapText="1"/>
    </xf>
    <xf numFmtId="0" fontId="3" fillId="19" borderId="25" xfId="13" applyFont="1" applyFill="1" applyBorder="1" applyAlignment="1">
      <alignment horizontal="left"/>
    </xf>
    <xf numFmtId="0" fontId="3" fillId="19" borderId="0" xfId="13" applyFont="1" applyFill="1" applyBorder="1" applyAlignment="1">
      <alignment horizontal="left"/>
    </xf>
    <xf numFmtId="0" fontId="3" fillId="19" borderId="27" xfId="13" applyFont="1" applyFill="1" applyBorder="1" applyAlignment="1">
      <alignment horizontal="left"/>
    </xf>
    <xf numFmtId="0" fontId="8" fillId="19" borderId="88" xfId="13" applyFont="1" applyFill="1" applyBorder="1" applyAlignment="1">
      <alignment horizontal="center"/>
    </xf>
    <xf numFmtId="0" fontId="8" fillId="19" borderId="24" xfId="13" applyFont="1" applyFill="1" applyBorder="1" applyAlignment="1">
      <alignment horizontal="center"/>
    </xf>
    <xf numFmtId="0" fontId="8" fillId="19" borderId="71" xfId="13" applyFont="1" applyFill="1" applyBorder="1" applyAlignment="1">
      <alignment horizontal="center"/>
    </xf>
    <xf numFmtId="0" fontId="8" fillId="19" borderId="72" xfId="13" applyFont="1" applyFill="1" applyBorder="1" applyAlignment="1">
      <alignment horizontal="center"/>
    </xf>
    <xf numFmtId="0" fontId="8" fillId="19" borderId="70" xfId="13" applyFont="1" applyFill="1" applyBorder="1" applyAlignment="1">
      <alignment horizontal="center"/>
    </xf>
    <xf numFmtId="0" fontId="91" fillId="20" borderId="71" xfId="3" applyFont="1" applyFill="1" applyBorder="1" applyAlignment="1" applyProtection="1">
      <alignment vertical="top" wrapText="1"/>
    </xf>
    <xf numFmtId="0" fontId="91" fillId="20" borderId="72" xfId="3" applyFont="1" applyFill="1" applyBorder="1" applyAlignment="1" applyProtection="1">
      <alignment vertical="top" wrapText="1"/>
    </xf>
    <xf numFmtId="0" fontId="91" fillId="20" borderId="70" xfId="3" applyFont="1" applyFill="1" applyBorder="1" applyAlignment="1" applyProtection="1">
      <alignment vertical="top" wrapText="1"/>
    </xf>
    <xf numFmtId="0" fontId="92" fillId="20" borderId="66" xfId="13" applyFont="1" applyFill="1" applyBorder="1" applyAlignment="1">
      <alignment horizontal="left" vertical="top" wrapText="1"/>
    </xf>
    <xf numFmtId="0" fontId="92" fillId="20" borderId="63" xfId="13" applyFont="1" applyFill="1" applyBorder="1" applyAlignment="1">
      <alignment horizontal="left" vertical="top" wrapText="1"/>
    </xf>
    <xf numFmtId="0" fontId="92" fillId="20" borderId="97" xfId="13" applyFont="1" applyFill="1" applyBorder="1" applyAlignment="1">
      <alignment horizontal="left" vertical="top" wrapText="1"/>
    </xf>
    <xf numFmtId="0" fontId="92" fillId="20" borderId="70" xfId="13" applyFont="1" applyFill="1" applyBorder="1" applyAlignment="1">
      <alignment horizontal="left" vertical="top" wrapText="1"/>
    </xf>
    <xf numFmtId="0" fontId="3" fillId="8" borderId="33" xfId="13" applyFill="1" applyBorder="1" applyAlignment="1"/>
    <xf numFmtId="14" fontId="3" fillId="8" borderId="0" xfId="13" applyNumberFormat="1" applyFill="1" applyBorder="1" applyAlignment="1">
      <alignment horizontal="center"/>
    </xf>
    <xf numFmtId="14" fontId="3" fillId="8" borderId="27" xfId="13" applyNumberFormat="1" applyFill="1" applyBorder="1" applyAlignment="1">
      <alignment horizontal="center"/>
    </xf>
    <xf numFmtId="0" fontId="13" fillId="3" borderId="65" xfId="13" applyFont="1" applyFill="1" applyBorder="1" applyAlignment="1">
      <alignment horizontal="center"/>
    </xf>
    <xf numFmtId="0" fontId="13" fillId="3" borderId="57" xfId="13" applyFont="1" applyFill="1" applyBorder="1" applyAlignment="1">
      <alignment horizontal="center"/>
    </xf>
    <xf numFmtId="0" fontId="13" fillId="3" borderId="146" xfId="13" applyFont="1" applyFill="1" applyBorder="1" applyAlignment="1">
      <alignment horizontal="center"/>
    </xf>
    <xf numFmtId="0" fontId="90" fillId="19" borderId="25" xfId="13" applyFont="1" applyFill="1" applyBorder="1" applyAlignment="1">
      <alignment horizontal="left" wrapText="1"/>
    </xf>
    <xf numFmtId="0" fontId="90" fillId="19" borderId="0" xfId="13" applyFont="1" applyFill="1" applyBorder="1" applyAlignment="1">
      <alignment horizontal="left" wrapText="1"/>
    </xf>
    <xf numFmtId="0" fontId="90" fillId="19" borderId="27" xfId="13" applyFont="1" applyFill="1" applyBorder="1" applyAlignment="1">
      <alignment horizontal="left" wrapText="1"/>
    </xf>
    <xf numFmtId="1" fontId="26" fillId="6" borderId="25" xfId="0" applyNumberFormat="1" applyFont="1" applyFill="1" applyBorder="1" applyAlignment="1" applyProtection="1">
      <alignment horizontal="center"/>
      <protection locked="0"/>
    </xf>
    <xf numFmtId="1" fontId="26" fillId="6" borderId="0" xfId="0" applyNumberFormat="1" applyFont="1" applyFill="1" applyBorder="1" applyAlignment="1" applyProtection="1">
      <alignment horizontal="center"/>
      <protection locked="0"/>
    </xf>
    <xf numFmtId="0" fontId="25" fillId="6" borderId="0" xfId="0" applyFont="1" applyFill="1" applyBorder="1" applyAlignment="1" applyProtection="1">
      <alignment horizontal="left"/>
      <protection locked="0"/>
    </xf>
    <xf numFmtId="0" fontId="0" fillId="6" borderId="0" xfId="0" applyFill="1" applyBorder="1" applyAlignment="1"/>
    <xf numFmtId="0" fontId="13" fillId="3" borderId="39" xfId="0" applyFont="1" applyFill="1" applyBorder="1" applyAlignment="1">
      <alignment horizontal="center"/>
    </xf>
    <xf numFmtId="0" fontId="13" fillId="3" borderId="33" xfId="0" applyFont="1" applyFill="1" applyBorder="1" applyAlignment="1">
      <alignment horizontal="center"/>
    </xf>
    <xf numFmtId="0" fontId="13" fillId="3" borderId="69" xfId="0" applyFont="1" applyFill="1" applyBorder="1" applyAlignment="1">
      <alignment horizontal="center"/>
    </xf>
    <xf numFmtId="0" fontId="13" fillId="3" borderId="25" xfId="0" applyFont="1" applyFill="1" applyBorder="1" applyAlignment="1">
      <alignment horizontal="center"/>
    </xf>
    <xf numFmtId="0" fontId="13" fillId="3" borderId="0" xfId="0" applyFont="1" applyFill="1" applyBorder="1" applyAlignment="1">
      <alignment horizontal="center"/>
    </xf>
    <xf numFmtId="0" fontId="13" fillId="3" borderId="27" xfId="0" applyFont="1" applyFill="1" applyBorder="1" applyAlignment="1">
      <alignment horizontal="center"/>
    </xf>
    <xf numFmtId="0" fontId="25" fillId="7" borderId="0" xfId="0" applyFont="1" applyFill="1" applyBorder="1" applyAlignment="1" applyProtection="1">
      <alignment horizontal="left"/>
      <protection locked="0"/>
    </xf>
    <xf numFmtId="0" fontId="0" fillId="7" borderId="0" xfId="0" applyFill="1" applyBorder="1" applyAlignment="1"/>
    <xf numFmtId="0" fontId="25" fillId="7" borderId="6" xfId="0" applyFont="1" applyFill="1" applyBorder="1" applyAlignment="1" applyProtection="1">
      <alignment horizontal="left"/>
      <protection locked="0"/>
    </xf>
    <xf numFmtId="0" fontId="0" fillId="7" borderId="6" xfId="0" applyFill="1" applyBorder="1" applyAlignment="1"/>
    <xf numFmtId="1" fontId="25" fillId="7" borderId="25" xfId="0" applyNumberFormat="1" applyFont="1" applyFill="1" applyBorder="1" applyAlignment="1" applyProtection="1">
      <alignment horizontal="justify"/>
      <protection locked="0"/>
    </xf>
    <xf numFmtId="1" fontId="25" fillId="7" borderId="0" xfId="0" applyNumberFormat="1" applyFont="1" applyFill="1" applyBorder="1" applyAlignment="1" applyProtection="1">
      <alignment horizontal="justify"/>
      <protection locked="0"/>
    </xf>
    <xf numFmtId="1" fontId="25" fillId="7" borderId="27" xfId="0" applyNumberFormat="1" applyFont="1" applyFill="1" applyBorder="1" applyAlignment="1" applyProtection="1">
      <alignment horizontal="justify"/>
      <protection locked="0"/>
    </xf>
    <xf numFmtId="0" fontId="3" fillId="3" borderId="25" xfId="0" applyFont="1" applyFill="1" applyBorder="1" applyAlignment="1"/>
    <xf numFmtId="0" fontId="3" fillId="3" borderId="0" xfId="0" applyFont="1" applyFill="1" applyBorder="1" applyAlignment="1"/>
    <xf numFmtId="173" fontId="3" fillId="9" borderId="0" xfId="1" applyFont="1" applyFill="1" applyBorder="1" applyAlignment="1"/>
    <xf numFmtId="173" fontId="3" fillId="17" borderId="0" xfId="1" applyFont="1" applyFill="1" applyBorder="1" applyAlignment="1"/>
    <xf numFmtId="0" fontId="3" fillId="3" borderId="26" xfId="0" applyFont="1" applyFill="1" applyBorder="1" applyAlignment="1"/>
    <xf numFmtId="0" fontId="3" fillId="3" borderId="6" xfId="0" applyFont="1" applyFill="1" applyBorder="1" applyAlignment="1"/>
    <xf numFmtId="10" fontId="3" fillId="9" borderId="0" xfId="0" applyNumberFormat="1" applyFont="1" applyFill="1" applyBorder="1" applyAlignment="1"/>
    <xf numFmtId="0" fontId="90" fillId="5" borderId="0" xfId="0" applyFont="1" applyFill="1" applyBorder="1" applyAlignment="1">
      <alignment wrapText="1"/>
    </xf>
    <xf numFmtId="0" fontId="90" fillId="5" borderId="27" xfId="0" applyFont="1" applyFill="1" applyBorder="1" applyAlignment="1">
      <alignment wrapText="1"/>
    </xf>
    <xf numFmtId="0" fontId="3" fillId="3" borderId="8" xfId="0" applyFont="1" applyFill="1" applyBorder="1" applyAlignment="1"/>
    <xf numFmtId="0" fontId="3" fillId="3" borderId="3" xfId="0" applyFont="1" applyFill="1" applyBorder="1" applyAlignment="1"/>
    <xf numFmtId="0" fontId="3" fillId="3" borderId="25" xfId="0" applyFont="1" applyFill="1" applyBorder="1" applyAlignment="1">
      <alignment horizontal="right"/>
    </xf>
    <xf numFmtId="0" fontId="3" fillId="3" borderId="0" xfId="0" applyFont="1" applyFill="1" applyBorder="1" applyAlignment="1">
      <alignment horizontal="right"/>
    </xf>
    <xf numFmtId="0" fontId="3" fillId="5" borderId="98" xfId="0" applyFont="1" applyFill="1" applyBorder="1" applyAlignment="1"/>
    <xf numFmtId="0" fontId="3" fillId="5" borderId="3" xfId="0" applyFont="1" applyFill="1" applyBorder="1" applyAlignment="1"/>
    <xf numFmtId="173" fontId="3" fillId="5" borderId="8" xfId="1" applyFont="1" applyFill="1" applyBorder="1" applyAlignment="1"/>
    <xf numFmtId="173" fontId="3" fillId="5" borderId="3" xfId="1" applyFont="1" applyFill="1" applyBorder="1" applyAlignment="1"/>
    <xf numFmtId="173" fontId="3" fillId="3" borderId="61" xfId="1" applyFont="1" applyFill="1" applyBorder="1" applyAlignment="1"/>
    <xf numFmtId="173" fontId="3" fillId="3" borderId="63" xfId="1" applyFont="1" applyFill="1" applyBorder="1" applyAlignment="1"/>
    <xf numFmtId="173" fontId="3" fillId="8" borderId="7" xfId="1" applyFont="1" applyFill="1" applyBorder="1" applyAlignment="1"/>
    <xf numFmtId="173" fontId="3" fillId="8" borderId="11" xfId="1" applyFont="1" applyFill="1" applyBorder="1" applyAlignment="1"/>
    <xf numFmtId="0" fontId="47" fillId="5" borderId="25" xfId="0" applyFont="1" applyFill="1" applyBorder="1" applyAlignment="1"/>
    <xf numFmtId="0" fontId="47" fillId="5" borderId="11" xfId="0" applyFont="1" applyFill="1" applyBorder="1" applyAlignment="1"/>
    <xf numFmtId="173" fontId="3" fillId="5" borderId="7" xfId="1" applyFont="1" applyFill="1" applyBorder="1" applyAlignment="1"/>
    <xf numFmtId="173" fontId="3" fillId="5" borderId="11" xfId="1" applyFont="1" applyFill="1" applyBorder="1" applyAlignment="1"/>
    <xf numFmtId="173" fontId="3" fillId="5" borderId="7" xfId="1" applyFont="1" applyFill="1" applyBorder="1" applyAlignment="1">
      <alignment horizontal="right"/>
    </xf>
    <xf numFmtId="173" fontId="3" fillId="5" borderId="11" xfId="1" applyFont="1" applyFill="1" applyBorder="1" applyAlignment="1">
      <alignment horizontal="right"/>
    </xf>
    <xf numFmtId="14" fontId="0" fillId="5" borderId="6" xfId="0" applyNumberFormat="1" applyFill="1" applyBorder="1" applyAlignment="1" applyProtection="1">
      <alignment horizontal="center"/>
    </xf>
    <xf numFmtId="0" fontId="0" fillId="5" borderId="66" xfId="0" applyFill="1" applyBorder="1" applyAlignment="1"/>
    <xf numFmtId="173" fontId="0" fillId="5" borderId="61" xfId="1" applyFont="1" applyFill="1" applyBorder="1" applyAlignment="1"/>
    <xf numFmtId="173" fontId="0" fillId="5" borderId="63" xfId="1" applyFont="1" applyFill="1" applyBorder="1" applyAlignment="1"/>
    <xf numFmtId="0" fontId="46" fillId="3" borderId="25" xfId="0" applyFont="1" applyFill="1" applyBorder="1" applyAlignment="1">
      <alignment horizontal="center"/>
    </xf>
    <xf numFmtId="0" fontId="46" fillId="3" borderId="0" xfId="0" applyFont="1" applyFill="1" applyBorder="1" applyAlignment="1">
      <alignment horizontal="center"/>
    </xf>
    <xf numFmtId="0" fontId="46" fillId="3" borderId="27" xfId="0" applyFont="1" applyFill="1" applyBorder="1" applyAlignment="1">
      <alignment horizontal="center"/>
    </xf>
    <xf numFmtId="0" fontId="0" fillId="3" borderId="66" xfId="0" applyFill="1" applyBorder="1" applyAlignment="1">
      <alignment horizontal="center" vertical="center"/>
    </xf>
    <xf numFmtId="0" fontId="0" fillId="3" borderId="63" xfId="0" applyFill="1" applyBorder="1" applyAlignment="1">
      <alignment horizontal="center" vertical="center"/>
    </xf>
    <xf numFmtId="0" fontId="0" fillId="3" borderId="61" xfId="0" applyFill="1" applyBorder="1" applyAlignment="1">
      <alignment horizontal="center" vertical="center"/>
    </xf>
    <xf numFmtId="173" fontId="3" fillId="5" borderId="7" xfId="1" applyFill="1" applyBorder="1" applyAlignment="1">
      <alignment horizontal="center"/>
    </xf>
    <xf numFmtId="173" fontId="3" fillId="5" borderId="0" xfId="1" applyFill="1" applyBorder="1" applyAlignment="1">
      <alignment horizontal="center"/>
    </xf>
    <xf numFmtId="173" fontId="3" fillId="5" borderId="11" xfId="1" applyFill="1" applyBorder="1" applyAlignment="1">
      <alignment horizontal="center"/>
    </xf>
    <xf numFmtId="173" fontId="3" fillId="5" borderId="8" xfId="1" applyFill="1" applyBorder="1" applyAlignment="1">
      <alignment horizontal="center"/>
    </xf>
    <xf numFmtId="173" fontId="3" fillId="5" borderId="2" xfId="1" applyFill="1" applyBorder="1" applyAlignment="1">
      <alignment horizontal="center"/>
    </xf>
    <xf numFmtId="173" fontId="3" fillId="5" borderId="3" xfId="1" applyFill="1" applyBorder="1" applyAlignment="1">
      <alignment horizontal="center"/>
    </xf>
    <xf numFmtId="0" fontId="51" fillId="5" borderId="25" xfId="0" applyFont="1" applyFill="1" applyBorder="1" applyAlignment="1"/>
    <xf numFmtId="0" fontId="51" fillId="5" borderId="11" xfId="0" applyFont="1" applyFill="1" applyBorder="1" applyAlignment="1"/>
    <xf numFmtId="173" fontId="3" fillId="5" borderId="152" xfId="1" applyFill="1" applyBorder="1" applyAlignment="1">
      <alignment horizontal="center"/>
    </xf>
    <xf numFmtId="173" fontId="3" fillId="5" borderId="77" xfId="1" applyFill="1" applyBorder="1" applyAlignment="1">
      <alignment horizontal="center"/>
    </xf>
    <xf numFmtId="173" fontId="3" fillId="5" borderId="153" xfId="1" applyFill="1" applyBorder="1" applyAlignment="1">
      <alignment horizontal="center"/>
    </xf>
    <xf numFmtId="9" fontId="3" fillId="5" borderId="7" xfId="12" applyFill="1" applyBorder="1" applyAlignment="1">
      <alignment horizontal="center"/>
    </xf>
    <xf numFmtId="9" fontId="3" fillId="5" borderId="0" xfId="12" applyFill="1" applyBorder="1" applyAlignment="1">
      <alignment horizontal="center"/>
    </xf>
    <xf numFmtId="9" fontId="3" fillId="5" borderId="11" xfId="12" applyFill="1" applyBorder="1" applyAlignment="1">
      <alignment horizontal="center"/>
    </xf>
    <xf numFmtId="173" fontId="3" fillId="5" borderId="61" xfId="1" applyFill="1" applyBorder="1" applyAlignment="1">
      <alignment horizontal="center"/>
    </xf>
    <xf numFmtId="173" fontId="3" fillId="5" borderId="62" xfId="1" applyFill="1" applyBorder="1" applyAlignment="1">
      <alignment horizontal="center"/>
    </xf>
    <xf numFmtId="173" fontId="3" fillId="5" borderId="63" xfId="1" applyFill="1" applyBorder="1" applyAlignment="1">
      <alignment horizontal="center"/>
    </xf>
    <xf numFmtId="0" fontId="0" fillId="3" borderId="66" xfId="0" applyFill="1" applyBorder="1" applyAlignment="1">
      <alignment horizontal="center"/>
    </xf>
    <xf numFmtId="0" fontId="0" fillId="3" borderId="63" xfId="0" applyFill="1" applyBorder="1" applyAlignment="1">
      <alignment horizontal="center"/>
    </xf>
    <xf numFmtId="0" fontId="0" fillId="3" borderId="71" xfId="0" applyFill="1" applyBorder="1" applyAlignment="1">
      <alignment horizontal="center"/>
    </xf>
    <xf numFmtId="0" fontId="0" fillId="3" borderId="72" xfId="0" applyFill="1" applyBorder="1" applyAlignment="1">
      <alignment horizontal="center"/>
    </xf>
    <xf numFmtId="0" fontId="0" fillId="3" borderId="70" xfId="0" applyFill="1" applyBorder="1" applyAlignment="1">
      <alignment horizontal="center"/>
    </xf>
    <xf numFmtId="169" fontId="90" fillId="5" borderId="0" xfId="0" applyNumberFormat="1" applyFont="1" applyFill="1" applyBorder="1" applyAlignment="1" applyProtection="1">
      <alignment wrapText="1"/>
      <protection locked="0"/>
    </xf>
    <xf numFmtId="49" fontId="67" fillId="5" borderId="0" xfId="0" applyNumberFormat="1" applyFont="1" applyFill="1" applyBorder="1" applyAlignment="1" applyProtection="1">
      <alignment horizontal="left" wrapText="1"/>
      <protection locked="0"/>
    </xf>
    <xf numFmtId="49" fontId="67" fillId="5" borderId="27" xfId="0" applyNumberFormat="1" applyFont="1" applyFill="1" applyBorder="1" applyAlignment="1" applyProtection="1">
      <alignment horizontal="left" wrapText="1"/>
      <protection locked="0"/>
    </xf>
    <xf numFmtId="169" fontId="0" fillId="19" borderId="25" xfId="0" applyNumberFormat="1" applyFill="1" applyBorder="1" applyAlignment="1" applyProtection="1">
      <alignment wrapText="1"/>
      <protection locked="0"/>
    </xf>
    <xf numFmtId="169" fontId="0" fillId="19" borderId="0" xfId="0" applyNumberFormat="1" applyFill="1" applyBorder="1" applyAlignment="1" applyProtection="1">
      <alignment wrapText="1"/>
      <protection locked="0"/>
    </xf>
    <xf numFmtId="169" fontId="0" fillId="19" borderId="27" xfId="0" applyNumberFormat="1" applyFill="1" applyBorder="1" applyAlignment="1" applyProtection="1">
      <alignment wrapText="1"/>
      <protection locked="0"/>
    </xf>
    <xf numFmtId="49" fontId="67" fillId="5" borderId="0" xfId="0" applyNumberFormat="1" applyFont="1" applyFill="1" applyBorder="1" applyAlignment="1" applyProtection="1">
      <alignment horizontal="center" wrapText="1"/>
      <protection locked="0"/>
    </xf>
    <xf numFmtId="49" fontId="67" fillId="5" borderId="27" xfId="0" applyNumberFormat="1" applyFont="1" applyFill="1" applyBorder="1" applyAlignment="1" applyProtection="1">
      <alignment horizontal="center" wrapText="1"/>
      <protection locked="0"/>
    </xf>
    <xf numFmtId="169" fontId="3" fillId="3" borderId="25" xfId="0" applyNumberFormat="1" applyFont="1" applyFill="1" applyBorder="1" applyAlignment="1" applyProtection="1">
      <alignment horizontal="justify" wrapText="1"/>
      <protection locked="0"/>
    </xf>
    <xf numFmtId="169" fontId="3" fillId="3" borderId="0" xfId="0" applyNumberFormat="1" applyFont="1" applyFill="1" applyBorder="1" applyAlignment="1" applyProtection="1">
      <alignment horizontal="justify" wrapText="1"/>
      <protection locked="0"/>
    </xf>
    <xf numFmtId="169" fontId="3" fillId="3" borderId="27" xfId="0" applyNumberFormat="1" applyFont="1" applyFill="1" applyBorder="1" applyAlignment="1" applyProtection="1">
      <alignment horizontal="justify" wrapText="1"/>
      <protection locked="0"/>
    </xf>
    <xf numFmtId="14" fontId="67" fillId="5" borderId="0" xfId="0" applyNumberFormat="1" applyFont="1" applyFill="1" applyBorder="1" applyAlignment="1" applyProtection="1">
      <alignment horizontal="center" wrapText="1"/>
      <protection locked="0"/>
    </xf>
    <xf numFmtId="169" fontId="3" fillId="5" borderId="0" xfId="0" applyNumberFormat="1" applyFont="1" applyFill="1" applyBorder="1" applyAlignment="1" applyProtection="1">
      <alignment horizontal="left" wrapText="1"/>
      <protection locked="0"/>
    </xf>
    <xf numFmtId="169" fontId="3" fillId="5" borderId="27" xfId="0" applyNumberFormat="1" applyFont="1" applyFill="1" applyBorder="1" applyAlignment="1" applyProtection="1">
      <alignment horizontal="left" wrapText="1"/>
      <protection locked="0"/>
    </xf>
    <xf numFmtId="1" fontId="3" fillId="5" borderId="0" xfId="0" applyNumberFormat="1" applyFont="1" applyFill="1" applyBorder="1" applyAlignment="1" applyProtection="1">
      <alignment wrapText="1"/>
      <protection locked="0"/>
    </xf>
    <xf numFmtId="169" fontId="52" fillId="3" borderId="0" xfId="0" applyNumberFormat="1" applyFont="1" applyFill="1" applyBorder="1" applyAlignment="1" applyProtection="1">
      <alignment wrapText="1"/>
      <protection locked="0"/>
    </xf>
    <xf numFmtId="169" fontId="52" fillId="3" borderId="27" xfId="0" applyNumberFormat="1" applyFont="1" applyFill="1" applyBorder="1" applyAlignment="1" applyProtection="1">
      <alignment wrapText="1"/>
      <protection locked="0"/>
    </xf>
    <xf numFmtId="169" fontId="0" fillId="3" borderId="25" xfId="0" applyNumberFormat="1" applyFill="1" applyBorder="1" applyAlignment="1" applyProtection="1">
      <alignment wrapText="1"/>
      <protection locked="0"/>
    </xf>
    <xf numFmtId="169" fontId="0" fillId="3" borderId="0" xfId="0" applyNumberFormat="1" applyFill="1" applyBorder="1" applyAlignment="1" applyProtection="1">
      <alignment wrapText="1"/>
      <protection locked="0"/>
    </xf>
    <xf numFmtId="169" fontId="0" fillId="3" borderId="27" xfId="0" applyNumberFormat="1" applyFill="1" applyBorder="1" applyAlignment="1" applyProtection="1">
      <alignment wrapText="1"/>
      <protection locked="0"/>
    </xf>
    <xf numFmtId="169" fontId="10" fillId="3" borderId="24" xfId="0" applyNumberFormat="1" applyFont="1" applyFill="1" applyBorder="1" applyAlignment="1" applyProtection="1">
      <alignment horizontal="center" vertical="center" wrapText="1"/>
      <protection locked="0"/>
    </xf>
    <xf numFmtId="169" fontId="13" fillId="3" borderId="25" xfId="0" applyNumberFormat="1" applyFont="1" applyFill="1" applyBorder="1" applyAlignment="1" applyProtection="1">
      <alignment wrapText="1"/>
      <protection locked="0"/>
    </xf>
    <xf numFmtId="169" fontId="13" fillId="3" borderId="0" xfId="0" applyNumberFormat="1" applyFont="1" applyFill="1" applyBorder="1" applyAlignment="1" applyProtection="1">
      <alignment wrapText="1"/>
      <protection locked="0"/>
    </xf>
    <xf numFmtId="169" fontId="13" fillId="3" borderId="27" xfId="0" applyNumberFormat="1" applyFont="1" applyFill="1" applyBorder="1" applyAlignment="1" applyProtection="1">
      <alignment wrapText="1"/>
      <protection locked="0"/>
    </xf>
    <xf numFmtId="1" fontId="3" fillId="5" borderId="6" xfId="0" applyNumberFormat="1" applyFont="1" applyFill="1" applyBorder="1" applyAlignment="1" applyProtection="1">
      <alignment wrapText="1"/>
      <protection locked="0"/>
    </xf>
    <xf numFmtId="169" fontId="3" fillId="5" borderId="6" xfId="0" applyNumberFormat="1" applyFont="1" applyFill="1" applyBorder="1" applyAlignment="1" applyProtection="1">
      <alignment horizontal="center" wrapText="1"/>
      <protection locked="0"/>
    </xf>
    <xf numFmtId="169" fontId="3" fillId="5" borderId="29" xfId="0" applyNumberFormat="1" applyFont="1" applyFill="1" applyBorder="1" applyAlignment="1" applyProtection="1">
      <alignment horizontal="center" wrapText="1"/>
      <protection locked="0"/>
    </xf>
    <xf numFmtId="1" fontId="59" fillId="5" borderId="25" xfId="0" applyNumberFormat="1" applyFont="1" applyFill="1" applyBorder="1" applyAlignment="1" applyProtection="1">
      <alignment horizontal="center" wrapText="1"/>
      <protection locked="0"/>
    </xf>
    <xf numFmtId="1" fontId="59" fillId="5" borderId="0" xfId="0" applyNumberFormat="1" applyFont="1" applyFill="1" applyBorder="1" applyAlignment="1" applyProtection="1">
      <alignment horizontal="center" wrapText="1"/>
      <protection locked="0"/>
    </xf>
    <xf numFmtId="1" fontId="59" fillId="5" borderId="27" xfId="0" applyNumberFormat="1" applyFont="1" applyFill="1" applyBorder="1" applyAlignment="1" applyProtection="1">
      <alignment horizontal="center" wrapText="1"/>
      <protection locked="0"/>
    </xf>
    <xf numFmtId="0" fontId="3" fillId="19" borderId="0" xfId="0" applyFont="1" applyFill="1" applyBorder="1" applyAlignment="1"/>
    <xf numFmtId="0" fontId="3" fillId="19" borderId="27" xfId="0" applyFont="1" applyFill="1" applyBorder="1" applyAlignment="1"/>
    <xf numFmtId="169" fontId="3" fillId="5" borderId="0" xfId="0" applyNumberFormat="1" applyFont="1" applyFill="1" applyBorder="1" applyAlignment="1" applyProtection="1">
      <alignment horizontal="center" wrapText="1"/>
      <protection locked="0"/>
    </xf>
    <xf numFmtId="169" fontId="3" fillId="5" borderId="27" xfId="0" applyNumberFormat="1" applyFont="1" applyFill="1" applyBorder="1" applyAlignment="1" applyProtection="1">
      <alignment horizontal="center" wrapText="1"/>
      <protection locked="0"/>
    </xf>
    <xf numFmtId="1" fontId="3" fillId="3" borderId="0" xfId="0" applyNumberFormat="1" applyFont="1" applyFill="1" applyBorder="1" applyAlignment="1" applyProtection="1">
      <alignment wrapText="1"/>
      <protection locked="0"/>
    </xf>
    <xf numFmtId="169" fontId="3" fillId="3" borderId="0" xfId="0" applyNumberFormat="1" applyFont="1" applyFill="1" applyBorder="1" applyAlignment="1" applyProtection="1">
      <alignment horizontal="center" wrapText="1"/>
      <protection locked="0"/>
    </xf>
    <xf numFmtId="169" fontId="3" fillId="3" borderId="27" xfId="0" applyNumberFormat="1" applyFont="1" applyFill="1" applyBorder="1" applyAlignment="1" applyProtection="1">
      <alignment horizontal="center" wrapText="1"/>
      <protection locked="0"/>
    </xf>
    <xf numFmtId="169" fontId="3" fillId="5" borderId="0" xfId="0" applyNumberFormat="1" applyFont="1" applyFill="1" applyBorder="1" applyAlignment="1" applyProtection="1">
      <alignment wrapText="1"/>
      <protection locked="0"/>
    </xf>
    <xf numFmtId="169" fontId="3" fillId="5" borderId="27" xfId="0" applyNumberFormat="1" applyFont="1" applyFill="1" applyBorder="1" applyAlignment="1" applyProtection="1">
      <alignment wrapText="1"/>
      <protection locked="0"/>
    </xf>
    <xf numFmtId="167" fontId="3" fillId="5" borderId="25" xfId="15" applyNumberFormat="1" applyFill="1" applyBorder="1" applyAlignment="1" applyProtection="1">
      <alignment horizontal="center"/>
      <protection locked="0"/>
    </xf>
    <xf numFmtId="167" fontId="3" fillId="5" borderId="0" xfId="15" applyNumberFormat="1" applyFill="1" applyBorder="1" applyAlignment="1">
      <alignment horizontal="center"/>
    </xf>
    <xf numFmtId="167" fontId="3" fillId="5" borderId="11" xfId="15" applyNumberFormat="1" applyFill="1" applyBorder="1" applyAlignment="1">
      <alignment horizontal="center"/>
    </xf>
    <xf numFmtId="0" fontId="3" fillId="5" borderId="7" xfId="15" applyFill="1" applyBorder="1" applyAlignment="1"/>
    <xf numFmtId="0" fontId="3" fillId="5" borderId="0" xfId="15" applyFill="1" applyBorder="1" applyAlignment="1"/>
    <xf numFmtId="0" fontId="3" fillId="0" borderId="11" xfId="15" applyBorder="1" applyAlignment="1"/>
    <xf numFmtId="0" fontId="3" fillId="3" borderId="39" xfId="15" applyFill="1" applyBorder="1" applyAlignment="1">
      <alignment horizontal="right"/>
    </xf>
    <xf numFmtId="0" fontId="3" fillId="0" borderId="33" xfId="15" applyBorder="1" applyAlignment="1">
      <alignment horizontal="right"/>
    </xf>
    <xf numFmtId="0" fontId="3" fillId="8" borderId="33" xfId="15" applyFill="1" applyBorder="1" applyAlignment="1"/>
    <xf numFmtId="0" fontId="3" fillId="3" borderId="25" xfId="15" applyFill="1" applyBorder="1" applyAlignment="1"/>
    <xf numFmtId="0" fontId="3" fillId="0" borderId="0" xfId="15" applyBorder="1" applyAlignment="1"/>
    <xf numFmtId="14" fontId="3" fillId="8" borderId="0" xfId="15" applyNumberFormat="1" applyFill="1" applyBorder="1" applyAlignment="1">
      <alignment horizontal="center"/>
    </xf>
    <xf numFmtId="14" fontId="3" fillId="8" borderId="27" xfId="15" applyNumberFormat="1" applyFill="1" applyBorder="1" applyAlignment="1">
      <alignment horizontal="center"/>
    </xf>
    <xf numFmtId="0" fontId="3" fillId="3" borderId="26" xfId="15" applyFill="1" applyBorder="1" applyAlignment="1">
      <alignment horizontal="right"/>
    </xf>
    <xf numFmtId="0" fontId="3" fillId="0" borderId="6" xfId="15" applyBorder="1" applyAlignment="1">
      <alignment horizontal="right"/>
    </xf>
    <xf numFmtId="169" fontId="10" fillId="3" borderId="150" xfId="15" applyNumberFormat="1" applyFont="1" applyFill="1" applyBorder="1" applyAlignment="1" applyProtection="1">
      <alignment horizontal="center"/>
    </xf>
    <xf numFmtId="169" fontId="10" fillId="3" borderId="81" xfId="15" applyNumberFormat="1" applyFont="1" applyFill="1" applyBorder="1" applyAlignment="1" applyProtection="1">
      <alignment horizontal="center"/>
    </xf>
    <xf numFmtId="169" fontId="14" fillId="3" borderId="66" xfId="15" applyNumberFormat="1" applyFont="1" applyFill="1" applyBorder="1" applyAlignment="1" applyProtection="1">
      <alignment horizontal="center"/>
    </xf>
    <xf numFmtId="0" fontId="14" fillId="3" borderId="62" xfId="15" applyFont="1" applyFill="1" applyBorder="1" applyAlignment="1">
      <alignment horizontal="center"/>
    </xf>
    <xf numFmtId="0" fontId="3" fillId="0" borderId="62" xfId="15" applyBorder="1" applyAlignment="1"/>
    <xf numFmtId="169" fontId="3" fillId="3" borderId="25" xfId="15" applyNumberFormat="1" applyFill="1" applyBorder="1" applyAlignment="1" applyProtection="1">
      <alignment horizontal="center" vertical="center"/>
    </xf>
    <xf numFmtId="169" fontId="3" fillId="3" borderId="0" xfId="15" applyNumberFormat="1" applyFill="1" applyBorder="1" applyAlignment="1" applyProtection="1">
      <alignment horizontal="center" vertical="center"/>
    </xf>
    <xf numFmtId="0" fontId="3" fillId="3" borderId="0" xfId="15" applyFill="1" applyBorder="1" applyAlignment="1">
      <alignment horizontal="center"/>
    </xf>
    <xf numFmtId="0" fontId="3" fillId="0" borderId="0" xfId="15" applyBorder="1" applyAlignment="1">
      <alignment horizontal="center"/>
    </xf>
    <xf numFmtId="14" fontId="3" fillId="5" borderId="25" xfId="15" applyNumberFormat="1" applyFill="1" applyBorder="1" applyAlignment="1" applyProtection="1">
      <alignment horizontal="center"/>
      <protection locked="0"/>
    </xf>
    <xf numFmtId="14" fontId="3" fillId="5" borderId="0" xfId="15" applyNumberFormat="1" applyFill="1" applyBorder="1" applyAlignment="1">
      <alignment horizontal="center"/>
    </xf>
    <xf numFmtId="14" fontId="3" fillId="5" borderId="11" xfId="15" applyNumberFormat="1" applyFill="1" applyBorder="1" applyAlignment="1">
      <alignment horizontal="center"/>
    </xf>
    <xf numFmtId="0" fontId="3" fillId="14" borderId="0" xfId="15" applyFill="1" applyBorder="1" applyAlignment="1">
      <alignment horizontal="center"/>
    </xf>
    <xf numFmtId="0" fontId="3" fillId="3" borderId="6" xfId="15" applyFill="1" applyBorder="1" applyAlignment="1">
      <alignment horizontal="center"/>
    </xf>
    <xf numFmtId="0" fontId="10" fillId="0" borderId="0" xfId="0" applyFont="1" applyAlignment="1">
      <alignment horizontal="center" vertical="center" wrapText="1"/>
    </xf>
    <xf numFmtId="0" fontId="0" fillId="0" borderId="0" xfId="0" applyAlignment="1">
      <alignment horizontal="center" vertical="center" wrapText="1"/>
    </xf>
    <xf numFmtId="0" fontId="37" fillId="0" borderId="146" xfId="0" applyFont="1" applyBorder="1" applyAlignment="1" applyProtection="1">
      <alignment horizontal="center"/>
      <protection locked="0"/>
    </xf>
    <xf numFmtId="0" fontId="0" fillId="3" borderId="27" xfId="0" applyFill="1" applyBorder="1" applyAlignment="1">
      <alignment wrapText="1"/>
    </xf>
    <xf numFmtId="169" fontId="72" fillId="3" borderId="0" xfId="0" applyNumberFormat="1" applyFont="1" applyFill="1" applyBorder="1" applyAlignment="1" applyProtection="1">
      <alignment horizontal="center" vertical="center" wrapText="1"/>
      <protection locked="0"/>
    </xf>
    <xf numFmtId="1" fontId="21" fillId="5" borderId="25" xfId="0" applyNumberFormat="1" applyFont="1" applyFill="1" applyBorder="1" applyAlignment="1" applyProtection="1">
      <alignment horizontal="left" wrapText="1"/>
      <protection locked="0"/>
    </xf>
    <xf numFmtId="1" fontId="21" fillId="5" borderId="0" xfId="0" applyNumberFormat="1" applyFont="1" applyFill="1" applyBorder="1" applyAlignment="1" applyProtection="1">
      <alignment horizontal="left" wrapText="1"/>
      <protection locked="0"/>
    </xf>
    <xf numFmtId="169" fontId="13" fillId="3" borderId="0" xfId="0" applyNumberFormat="1" applyFont="1" applyFill="1" applyBorder="1" applyAlignment="1" applyProtection="1">
      <alignment horizontal="justify" wrapText="1"/>
      <protection locked="0"/>
    </xf>
    <xf numFmtId="169" fontId="52" fillId="3" borderId="27" xfId="0" applyNumberFormat="1" applyFont="1" applyFill="1" applyBorder="1" applyAlignment="1" applyProtection="1">
      <alignment horizontal="justify" wrapText="1"/>
      <protection locked="0"/>
    </xf>
    <xf numFmtId="169" fontId="52" fillId="3" borderId="0" xfId="0" applyNumberFormat="1" applyFont="1" applyFill="1" applyBorder="1" applyAlignment="1" applyProtection="1">
      <alignment horizontal="justify" wrapText="1"/>
      <protection locked="0"/>
    </xf>
    <xf numFmtId="1" fontId="13" fillId="5" borderId="25" xfId="0" applyNumberFormat="1" applyFont="1" applyFill="1" applyBorder="1" applyAlignment="1" applyProtection="1">
      <alignment horizontal="center" wrapText="1"/>
      <protection locked="0"/>
    </xf>
    <xf numFmtId="1" fontId="13" fillId="5" borderId="0" xfId="0" applyNumberFormat="1" applyFont="1" applyFill="1" applyBorder="1" applyAlignment="1" applyProtection="1">
      <alignment horizontal="center" wrapText="1"/>
      <protection locked="0"/>
    </xf>
    <xf numFmtId="1" fontId="13" fillId="5" borderId="27" xfId="0" applyNumberFormat="1" applyFont="1" applyFill="1" applyBorder="1" applyAlignment="1" applyProtection="1">
      <alignment horizontal="center" wrapText="1"/>
      <protection locked="0"/>
    </xf>
    <xf numFmtId="169" fontId="69" fillId="5" borderId="25" xfId="0" applyNumberFormat="1" applyFont="1" applyFill="1" applyBorder="1" applyAlignment="1" applyProtection="1">
      <alignment wrapText="1"/>
      <protection locked="0"/>
    </xf>
    <xf numFmtId="169" fontId="69" fillId="5" borderId="0" xfId="0" applyNumberFormat="1" applyFont="1" applyFill="1" applyBorder="1" applyAlignment="1" applyProtection="1">
      <alignment wrapText="1"/>
      <protection locked="0"/>
    </xf>
    <xf numFmtId="169" fontId="52" fillId="3" borderId="0" xfId="0" applyNumberFormat="1" applyFont="1" applyFill="1" applyBorder="1" applyAlignment="1" applyProtection="1">
      <alignment horizontal="center" vertical="center" wrapText="1"/>
      <protection locked="0"/>
    </xf>
    <xf numFmtId="169" fontId="0" fillId="20" borderId="0" xfId="0" applyNumberFormat="1" applyFill="1" applyBorder="1" applyAlignment="1" applyProtection="1">
      <alignment horizontal="justify" wrapText="1"/>
      <protection locked="0"/>
    </xf>
    <xf numFmtId="0" fontId="0" fillId="20" borderId="0" xfId="0" applyFill="1" applyBorder="1" applyAlignment="1">
      <alignment horizontal="justify" wrapText="1"/>
    </xf>
    <xf numFmtId="1" fontId="3" fillId="5" borderId="6" xfId="0" applyNumberFormat="1" applyFont="1" applyFill="1" applyBorder="1" applyAlignment="1" applyProtection="1">
      <alignment horizontal="center" wrapText="1"/>
      <protection locked="0"/>
    </xf>
    <xf numFmtId="1" fontId="3" fillId="5" borderId="29" xfId="0" applyNumberFormat="1" applyFont="1" applyFill="1" applyBorder="1" applyAlignment="1" applyProtection="1">
      <alignment horizontal="center" wrapText="1"/>
      <protection locked="0"/>
    </xf>
    <xf numFmtId="49" fontId="3" fillId="19" borderId="0" xfId="0" applyNumberFormat="1" applyFont="1" applyFill="1" applyBorder="1" applyAlignment="1" applyProtection="1">
      <alignment horizontal="left" wrapText="1"/>
      <protection locked="0"/>
    </xf>
    <xf numFmtId="49" fontId="3" fillId="19" borderId="27" xfId="0" applyNumberFormat="1" applyFont="1" applyFill="1" applyBorder="1" applyAlignment="1" applyProtection="1">
      <alignment horizontal="left" wrapText="1"/>
      <protection locked="0"/>
    </xf>
    <xf numFmtId="169" fontId="72" fillId="3" borderId="65" xfId="0" applyNumberFormat="1" applyFont="1" applyFill="1" applyBorder="1" applyAlignment="1" applyProtection="1">
      <alignment horizontal="center" vertical="center"/>
    </xf>
    <xf numFmtId="169" fontId="72" fillId="3" borderId="57" xfId="0" applyNumberFormat="1" applyFont="1" applyFill="1" applyBorder="1" applyAlignment="1" applyProtection="1">
      <alignment horizontal="center" vertical="center"/>
    </xf>
    <xf numFmtId="169" fontId="72" fillId="3" borderId="146" xfId="0" applyNumberFormat="1" applyFont="1" applyFill="1" applyBorder="1" applyAlignment="1" applyProtection="1">
      <alignment horizontal="center" vertical="center"/>
    </xf>
    <xf numFmtId="0" fontId="11" fillId="3" borderId="0" xfId="0" applyFont="1" applyFill="1" applyBorder="1" applyAlignment="1">
      <alignment horizontal="center" wrapText="1"/>
    </xf>
    <xf numFmtId="0" fontId="11" fillId="3" borderId="27" xfId="0" applyFont="1" applyFill="1" applyBorder="1" applyAlignment="1">
      <alignment horizontal="center" wrapText="1"/>
    </xf>
    <xf numFmtId="169" fontId="24" fillId="19" borderId="25" xfId="0" applyNumberFormat="1" applyFont="1" applyFill="1" applyBorder="1" applyAlignment="1" applyProtection="1">
      <alignment wrapText="1"/>
      <protection locked="0"/>
    </xf>
    <xf numFmtId="169" fontId="24" fillId="19" borderId="0" xfId="0" applyNumberFormat="1" applyFont="1" applyFill="1" applyBorder="1" applyAlignment="1" applyProtection="1">
      <alignment wrapText="1"/>
      <protection locked="0"/>
    </xf>
    <xf numFmtId="169" fontId="24" fillId="19" borderId="27" xfId="0" applyNumberFormat="1" applyFont="1" applyFill="1" applyBorder="1" applyAlignment="1" applyProtection="1">
      <alignment wrapText="1"/>
      <protection locked="0"/>
    </xf>
    <xf numFmtId="14" fontId="24" fillId="19" borderId="25" xfId="0" applyNumberFormat="1" applyFont="1" applyFill="1" applyBorder="1" applyAlignment="1" applyProtection="1">
      <alignment horizontal="left" wrapText="1"/>
      <protection locked="0"/>
    </xf>
    <xf numFmtId="0" fontId="24" fillId="19" borderId="0" xfId="0" applyFont="1" applyFill="1" applyAlignment="1">
      <alignment wrapText="1"/>
    </xf>
    <xf numFmtId="0" fontId="24" fillId="19" borderId="27" xfId="0" applyFont="1" applyFill="1" applyBorder="1" applyAlignment="1">
      <alignment wrapText="1"/>
    </xf>
    <xf numFmtId="14" fontId="3" fillId="19" borderId="25" xfId="0" applyNumberFormat="1" applyFont="1" applyFill="1" applyBorder="1" applyAlignment="1" applyProtection="1">
      <alignment horizontal="left" wrapText="1"/>
      <protection locked="0"/>
    </xf>
    <xf numFmtId="0" fontId="0" fillId="19" borderId="0" xfId="0" applyFill="1" applyAlignment="1">
      <alignment wrapText="1"/>
    </xf>
    <xf numFmtId="0" fontId="0" fillId="19" borderId="27" xfId="0" applyFill="1" applyBorder="1" applyAlignment="1">
      <alignment wrapText="1"/>
    </xf>
    <xf numFmtId="0" fontId="11" fillId="3" borderId="33" xfId="0" applyFont="1" applyFill="1" applyBorder="1" applyAlignment="1">
      <alignment horizontal="center" wrapText="1"/>
    </xf>
    <xf numFmtId="0" fontId="11" fillId="3" borderId="69" xfId="0" applyFont="1" applyFill="1" applyBorder="1" applyAlignment="1">
      <alignment horizontal="center" wrapText="1"/>
    </xf>
    <xf numFmtId="14" fontId="99" fillId="19" borderId="25" xfId="0" applyNumberFormat="1" applyFont="1" applyFill="1" applyBorder="1" applyAlignment="1" applyProtection="1">
      <alignment horizontal="left" wrapText="1"/>
      <protection locked="0"/>
    </xf>
    <xf numFmtId="14" fontId="99" fillId="19" borderId="0" xfId="0" applyNumberFormat="1" applyFont="1" applyFill="1" applyBorder="1" applyAlignment="1" applyProtection="1">
      <alignment horizontal="left" wrapText="1"/>
      <protection locked="0"/>
    </xf>
    <xf numFmtId="169" fontId="54" fillId="19" borderId="25" xfId="0" applyNumberFormat="1" applyFont="1" applyFill="1" applyBorder="1" applyAlignment="1" applyProtection="1">
      <alignment horizontal="justify" wrapText="1"/>
      <protection locked="0"/>
    </xf>
    <xf numFmtId="169" fontId="54" fillId="19" borderId="0" xfId="0" applyNumberFormat="1" applyFont="1" applyFill="1" applyBorder="1" applyAlignment="1" applyProtection="1">
      <alignment horizontal="justify" wrapText="1"/>
      <protection locked="0"/>
    </xf>
    <xf numFmtId="169" fontId="54" fillId="19" borderId="27" xfId="0" applyNumberFormat="1" applyFont="1" applyFill="1" applyBorder="1" applyAlignment="1" applyProtection="1">
      <alignment horizontal="justify" wrapText="1"/>
      <protection locked="0"/>
    </xf>
    <xf numFmtId="164" fontId="3" fillId="3" borderId="25" xfId="4" applyNumberFormat="1" applyFont="1" applyFill="1" applyBorder="1" applyAlignment="1" applyProtection="1">
      <alignment horizontal="left" vertical="center" wrapText="1"/>
      <protection locked="0"/>
    </xf>
    <xf numFmtId="164" fontId="3" fillId="3" borderId="0" xfId="4" applyNumberFormat="1" applyFont="1" applyFill="1" applyBorder="1" applyAlignment="1" applyProtection="1">
      <alignment horizontal="left" vertical="center" wrapText="1"/>
      <protection locked="0"/>
    </xf>
    <xf numFmtId="164" fontId="3" fillId="3" borderId="27" xfId="4" applyNumberFormat="1" applyFont="1" applyFill="1" applyBorder="1" applyAlignment="1" applyProtection="1">
      <alignment horizontal="left" vertical="center" wrapText="1"/>
      <protection locked="0"/>
    </xf>
    <xf numFmtId="49" fontId="30" fillId="3" borderId="25" xfId="6" applyNumberFormat="1" applyFont="1" applyFill="1" applyBorder="1" applyAlignment="1">
      <alignment horizontal="right"/>
    </xf>
    <xf numFmtId="0" fontId="40" fillId="3" borderId="8" xfId="6" applyFont="1" applyFill="1" applyBorder="1" applyAlignment="1">
      <alignment horizontal="center"/>
    </xf>
    <xf numFmtId="0" fontId="0" fillId="3" borderId="2" xfId="0" applyFill="1" applyBorder="1" applyAlignment="1">
      <alignment horizontal="center"/>
    </xf>
    <xf numFmtId="0" fontId="0" fillId="3" borderId="3" xfId="0" applyFill="1" applyBorder="1" applyAlignment="1">
      <alignment horizontal="center"/>
    </xf>
    <xf numFmtId="0" fontId="40" fillId="3" borderId="25" xfId="6" applyFont="1" applyFill="1" applyBorder="1" applyAlignment="1">
      <alignment horizontal="center"/>
    </xf>
    <xf numFmtId="0" fontId="0" fillId="3" borderId="11" xfId="0" applyFill="1" applyBorder="1" applyAlignment="1">
      <alignment horizontal="center"/>
    </xf>
    <xf numFmtId="0" fontId="40" fillId="3" borderId="98" xfId="6" applyFont="1" applyFill="1" applyBorder="1" applyAlignment="1">
      <alignment horizontal="center"/>
    </xf>
    <xf numFmtId="0" fontId="25" fillId="5" borderId="97" xfId="6" applyNumberFormat="1" applyFont="1" applyFill="1" applyBorder="1" applyAlignment="1" applyProtection="1">
      <alignment horizontal="left"/>
      <protection locked="0"/>
    </xf>
    <xf numFmtId="0" fontId="0" fillId="5" borderId="70" xfId="0" applyFill="1" applyBorder="1" applyAlignment="1">
      <alignment horizontal="left"/>
    </xf>
    <xf numFmtId="0" fontId="25" fillId="5" borderId="70" xfId="6" applyNumberFormat="1" applyFont="1" applyFill="1" applyBorder="1" applyAlignment="1" applyProtection="1">
      <alignment horizontal="left"/>
      <protection locked="0"/>
    </xf>
    <xf numFmtId="0" fontId="25" fillId="3" borderId="0" xfId="0" applyFont="1" applyFill="1" applyBorder="1" applyAlignment="1" applyProtection="1">
      <alignment horizontal="left"/>
      <protection locked="0"/>
    </xf>
    <xf numFmtId="174" fontId="25" fillId="3" borderId="0" xfId="4" applyNumberFormat="1" applyFont="1" applyFill="1" applyBorder="1" applyAlignment="1" applyProtection="1">
      <alignment horizontal="left"/>
      <protection locked="0"/>
    </xf>
    <xf numFmtId="174" fontId="3" fillId="3" borderId="0" xfId="4" applyNumberFormat="1" applyFill="1" applyBorder="1" applyAlignment="1"/>
    <xf numFmtId="0" fontId="25" fillId="5" borderId="6" xfId="0" applyFont="1" applyFill="1" applyBorder="1" applyAlignment="1" applyProtection="1">
      <alignment horizontal="left"/>
      <protection locked="0"/>
    </xf>
    <xf numFmtId="0" fontId="0" fillId="5" borderId="6" xfId="0" applyFill="1" applyBorder="1" applyAlignment="1"/>
    <xf numFmtId="0" fontId="25" fillId="5" borderId="0" xfId="0" applyFont="1" applyFill="1" applyBorder="1" applyAlignment="1" applyProtection="1">
      <alignment horizontal="left"/>
      <protection locked="0"/>
    </xf>
    <xf numFmtId="1" fontId="25" fillId="5" borderId="25" xfId="0" applyNumberFormat="1" applyFont="1" applyFill="1" applyBorder="1" applyAlignment="1" applyProtection="1">
      <alignment horizontal="left"/>
      <protection locked="0"/>
    </xf>
    <xf numFmtId="1" fontId="25" fillId="5" borderId="0" xfId="0" applyNumberFormat="1" applyFont="1" applyFill="1" applyBorder="1" applyAlignment="1" applyProtection="1">
      <alignment horizontal="left"/>
      <protection locked="0"/>
    </xf>
    <xf numFmtId="1" fontId="25" fillId="5" borderId="27" xfId="0" applyNumberFormat="1" applyFont="1" applyFill="1" applyBorder="1" applyAlignment="1" applyProtection="1">
      <alignment horizontal="left"/>
      <protection locked="0"/>
    </xf>
    <xf numFmtId="173" fontId="3" fillId="5" borderId="61" xfId="1" applyFill="1" applyBorder="1" applyAlignment="1"/>
    <xf numFmtId="173" fontId="3" fillId="5" borderId="63" xfId="1" applyFill="1" applyBorder="1" applyAlignment="1"/>
    <xf numFmtId="14" fontId="0" fillId="5" borderId="6" xfId="0" applyNumberFormat="1" applyFill="1" applyBorder="1" applyProtection="1"/>
    <xf numFmtId="0" fontId="3" fillId="3" borderId="0" xfId="0" applyFont="1" applyFill="1" applyBorder="1" applyAlignment="1">
      <alignment horizontal="center"/>
    </xf>
    <xf numFmtId="173" fontId="3" fillId="18" borderId="0" xfId="1" applyFont="1" applyFill="1" applyBorder="1" applyAlignment="1"/>
    <xf numFmtId="0" fontId="13" fillId="3" borderId="65" xfId="0" applyFont="1" applyFill="1" applyBorder="1" applyAlignment="1">
      <alignment horizontal="center" wrapText="1"/>
    </xf>
    <xf numFmtId="0" fontId="0" fillId="0" borderId="57" xfId="0" applyBorder="1" applyAlignment="1">
      <alignment horizontal="center" wrapText="1"/>
    </xf>
    <xf numFmtId="0" fontId="0" fillId="0" borderId="146" xfId="0" applyBorder="1" applyAlignment="1">
      <alignment horizontal="center" wrapText="1"/>
    </xf>
    <xf numFmtId="0" fontId="8" fillId="20" borderId="88" xfId="13" applyFont="1" applyFill="1" applyBorder="1" applyAlignment="1">
      <alignment vertical="top" wrapText="1"/>
    </xf>
    <xf numFmtId="0" fontId="8" fillId="20" borderId="24" xfId="13" applyFont="1" applyFill="1" applyBorder="1" applyAlignment="1">
      <alignment vertical="top" wrapText="1"/>
    </xf>
    <xf numFmtId="0" fontId="91" fillId="19" borderId="7" xfId="3" applyFont="1" applyFill="1" applyBorder="1" applyAlignment="1" applyProtection="1">
      <alignment horizontal="left" vertical="top" wrapText="1"/>
    </xf>
    <xf numFmtId="0" fontId="91" fillId="19" borderId="0" xfId="3" applyFont="1" applyFill="1" applyBorder="1" applyAlignment="1" applyProtection="1">
      <alignment horizontal="left" vertical="top" wrapText="1"/>
    </xf>
    <xf numFmtId="0" fontId="91" fillId="19" borderId="27" xfId="3" applyFont="1" applyFill="1" applyBorder="1" applyAlignment="1" applyProtection="1">
      <alignment horizontal="left" vertical="top" wrapText="1"/>
    </xf>
    <xf numFmtId="0" fontId="91" fillId="19" borderId="7" xfId="3" applyFont="1" applyFill="1" applyBorder="1" applyAlignment="1" applyProtection="1">
      <alignment horizontal="left" vertical="top"/>
    </xf>
    <xf numFmtId="0" fontId="91" fillId="19" borderId="0" xfId="3" applyFont="1" applyFill="1" applyBorder="1" applyAlignment="1" applyProtection="1">
      <alignment horizontal="left" vertical="top"/>
    </xf>
    <xf numFmtId="14" fontId="3" fillId="5" borderId="0" xfId="13" applyNumberFormat="1" applyFill="1" applyBorder="1" applyProtection="1"/>
    <xf numFmtId="0" fontId="33" fillId="19" borderId="66" xfId="13" applyFont="1" applyFill="1" applyBorder="1" applyAlignment="1">
      <alignment horizontal="right"/>
    </xf>
    <xf numFmtId="0" fontId="33" fillId="19" borderId="62" xfId="13" applyFont="1" applyFill="1" applyBorder="1" applyAlignment="1">
      <alignment horizontal="right"/>
    </xf>
    <xf numFmtId="0" fontId="14" fillId="19" borderId="26" xfId="13" applyFont="1" applyFill="1" applyBorder="1" applyAlignment="1">
      <alignment horizontal="right"/>
    </xf>
    <xf numFmtId="0" fontId="14" fillId="19" borderId="6" xfId="13" applyFont="1" applyFill="1" applyBorder="1" applyAlignment="1">
      <alignment horizontal="right"/>
    </xf>
    <xf numFmtId="0" fontId="14" fillId="19" borderId="65" xfId="13" applyFont="1" applyFill="1" applyBorder="1" applyAlignment="1">
      <alignment horizontal="right"/>
    </xf>
    <xf numFmtId="0" fontId="14" fillId="19" borderId="57" xfId="13" applyFont="1" applyFill="1" applyBorder="1" applyAlignment="1">
      <alignment horizontal="right"/>
    </xf>
    <xf numFmtId="0" fontId="94" fillId="19" borderId="0" xfId="13" applyFont="1" applyFill="1" applyBorder="1" applyAlignment="1">
      <alignment horizontal="left" vertical="top" wrapText="1"/>
    </xf>
    <xf numFmtId="0" fontId="95" fillId="19" borderId="0" xfId="13" applyFont="1" applyFill="1" applyBorder="1" applyAlignment="1">
      <alignment horizontal="left" vertical="center" wrapText="1"/>
    </xf>
    <xf numFmtId="0" fontId="95" fillId="19" borderId="27" xfId="13" applyFont="1" applyFill="1" applyBorder="1" applyAlignment="1">
      <alignment horizontal="left" vertical="center" wrapText="1"/>
    </xf>
    <xf numFmtId="0" fontId="94" fillId="19" borderId="0" xfId="13" applyFont="1" applyFill="1" applyBorder="1" applyAlignment="1">
      <alignment horizontal="left" vertical="center" wrapText="1"/>
    </xf>
    <xf numFmtId="0" fontId="94" fillId="19" borderId="27" xfId="13" applyFont="1" applyFill="1" applyBorder="1" applyAlignment="1">
      <alignment horizontal="left" vertical="center" wrapText="1"/>
    </xf>
    <xf numFmtId="0" fontId="23" fillId="22" borderId="33" xfId="13" applyFont="1" applyFill="1" applyBorder="1" applyAlignment="1">
      <alignment horizontal="center"/>
    </xf>
    <xf numFmtId="0" fontId="23" fillId="22" borderId="34" xfId="13" applyFont="1" applyFill="1" applyBorder="1" applyAlignment="1">
      <alignment horizontal="center"/>
    </xf>
    <xf numFmtId="0" fontId="89" fillId="19" borderId="32" xfId="13" applyFont="1" applyFill="1" applyBorder="1" applyAlignment="1">
      <alignment horizontal="center"/>
    </xf>
    <xf numFmtId="0" fontId="89" fillId="19" borderId="69" xfId="13" applyFont="1" applyFill="1" applyBorder="1" applyAlignment="1">
      <alignment horizontal="center"/>
    </xf>
    <xf numFmtId="0" fontId="10" fillId="0" borderId="176" xfId="13" applyFont="1" applyBorder="1" applyAlignment="1">
      <alignment horizontal="center" vertical="center" wrapText="1"/>
    </xf>
    <xf numFmtId="0" fontId="10" fillId="0" borderId="177" xfId="13" applyFont="1" applyBorder="1" applyAlignment="1">
      <alignment horizontal="center" vertical="center" wrapText="1"/>
    </xf>
    <xf numFmtId="0" fontId="14" fillId="19" borderId="0" xfId="13" applyFont="1" applyFill="1" applyBorder="1" applyAlignment="1">
      <alignment horizontal="center" vertical="center"/>
    </xf>
    <xf numFmtId="0" fontId="3" fillId="19" borderId="0" xfId="13" applyFill="1" applyBorder="1" applyAlignment="1">
      <alignment horizontal="center" vertical="center"/>
    </xf>
    <xf numFmtId="0" fontId="25" fillId="3" borderId="25" xfId="7" applyFont="1" applyFill="1" applyBorder="1" applyAlignment="1" applyProtection="1">
      <alignment horizontal="right"/>
      <protection locked="0"/>
    </xf>
    <xf numFmtId="0" fontId="25" fillId="3" borderId="25" xfId="7" applyFont="1" applyFill="1" applyBorder="1" applyAlignment="1" applyProtection="1">
      <alignment horizontal="left"/>
      <protection locked="0"/>
    </xf>
    <xf numFmtId="0" fontId="0" fillId="3" borderId="0" xfId="0" applyFill="1" applyBorder="1" applyAlignment="1">
      <alignment horizontal="left"/>
    </xf>
    <xf numFmtId="0" fontId="25" fillId="5" borderId="25" xfId="7" applyFont="1" applyFill="1" applyBorder="1" applyAlignment="1" applyProtection="1">
      <alignment horizontal="left"/>
      <protection locked="0"/>
    </xf>
    <xf numFmtId="0" fontId="0" fillId="5" borderId="0" xfId="0" applyFill="1" applyBorder="1" applyAlignment="1">
      <alignment horizontal="left"/>
    </xf>
    <xf numFmtId="0" fontId="25" fillId="5" borderId="0" xfId="7" applyFont="1" applyFill="1" applyBorder="1" applyAlignment="1" applyProtection="1">
      <alignment horizontal="left"/>
      <protection locked="0"/>
    </xf>
    <xf numFmtId="0" fontId="25" fillId="5" borderId="27" xfId="7" applyFont="1" applyFill="1" applyBorder="1" applyAlignment="1" applyProtection="1">
      <alignment horizontal="left"/>
      <protection locked="0"/>
    </xf>
    <xf numFmtId="0" fontId="30" fillId="3" borderId="25" xfId="7" applyFont="1" applyFill="1" applyBorder="1" applyAlignment="1" applyProtection="1">
      <alignment horizontal="left"/>
      <protection locked="0"/>
    </xf>
    <xf numFmtId="0" fontId="1" fillId="3" borderId="0" xfId="0" applyFont="1" applyFill="1" applyBorder="1" applyAlignment="1">
      <alignment horizontal="left"/>
    </xf>
    <xf numFmtId="0" fontId="25" fillId="5" borderId="25" xfId="16" applyFont="1" applyFill="1" applyBorder="1" applyAlignment="1" applyProtection="1">
      <alignment horizontal="left"/>
      <protection locked="0"/>
    </xf>
    <xf numFmtId="0" fontId="3" fillId="5" borderId="0" xfId="13" applyFill="1" applyBorder="1" applyAlignment="1">
      <alignment horizontal="left"/>
    </xf>
    <xf numFmtId="0" fontId="30" fillId="0" borderId="27" xfId="13" applyFont="1" applyBorder="1" applyAlignment="1">
      <alignment vertical="center" wrapText="1"/>
    </xf>
    <xf numFmtId="0" fontId="30" fillId="6" borderId="55" xfId="13" applyFont="1" applyFill="1" applyBorder="1" applyAlignment="1" applyProtection="1">
      <alignment horizontal="center"/>
      <protection locked="0"/>
    </xf>
    <xf numFmtId="0" fontId="30" fillId="6" borderId="26" xfId="13" applyFont="1" applyFill="1" applyBorder="1" applyAlignment="1" applyProtection="1">
      <alignment horizontal="center"/>
      <protection locked="0"/>
    </xf>
    <xf numFmtId="178" fontId="30" fillId="6" borderId="26" xfId="13" applyNumberFormat="1" applyFont="1" applyFill="1" applyBorder="1" applyAlignment="1" applyProtection="1">
      <alignment horizontal="center"/>
      <protection locked="0"/>
    </xf>
    <xf numFmtId="178" fontId="30" fillId="6" borderId="6" xfId="13" applyNumberFormat="1" applyFont="1" applyFill="1" applyBorder="1" applyAlignment="1" applyProtection="1">
      <alignment horizontal="center"/>
      <protection locked="0"/>
    </xf>
    <xf numFmtId="0" fontId="30" fillId="3" borderId="25" xfId="16" applyFont="1" applyFill="1" applyBorder="1" applyAlignment="1" applyProtection="1">
      <alignment horizontal="left"/>
      <protection locked="0"/>
    </xf>
    <xf numFmtId="0" fontId="10" fillId="3" borderId="0" xfId="13" applyFont="1" applyFill="1" applyBorder="1" applyAlignment="1">
      <alignment horizontal="left"/>
    </xf>
    <xf numFmtId="0" fontId="97" fillId="5" borderId="25" xfId="16" applyFont="1" applyFill="1" applyBorder="1" applyAlignment="1" applyProtection="1">
      <alignment horizontal="left"/>
      <protection locked="0"/>
    </xf>
    <xf numFmtId="0" fontId="97" fillId="5" borderId="0" xfId="16" applyFont="1" applyFill="1" applyBorder="1" applyAlignment="1" applyProtection="1">
      <alignment horizontal="left"/>
      <protection locked="0"/>
    </xf>
    <xf numFmtId="0" fontId="97" fillId="5" borderId="27" xfId="16" applyFont="1" applyFill="1" applyBorder="1" applyAlignment="1" applyProtection="1">
      <alignment horizontal="left"/>
      <protection locked="0"/>
    </xf>
    <xf numFmtId="13" fontId="10" fillId="3" borderId="65" xfId="3" applyNumberFormat="1" applyFont="1" applyFill="1" applyBorder="1" applyAlignment="1" applyProtection="1">
      <alignment horizontal="center"/>
      <protection locked="0"/>
    </xf>
    <xf numFmtId="13" fontId="10" fillId="3" borderId="57" xfId="3" applyNumberFormat="1" applyFont="1" applyFill="1" applyBorder="1" applyAlignment="1" applyProtection="1">
      <alignment horizontal="center"/>
      <protection locked="0"/>
    </xf>
    <xf numFmtId="13" fontId="10" fillId="3" borderId="146" xfId="3" applyNumberFormat="1" applyFont="1" applyFill="1" applyBorder="1" applyAlignment="1" applyProtection="1">
      <alignment horizontal="center"/>
      <protection locked="0"/>
    </xf>
    <xf numFmtId="13" fontId="30" fillId="3" borderId="39" xfId="16" applyNumberFormat="1" applyFont="1" applyFill="1" applyBorder="1" applyAlignment="1" applyProtection="1">
      <alignment horizontal="center" wrapText="1"/>
      <protection locked="0"/>
    </xf>
    <xf numFmtId="13" fontId="30" fillId="3" borderId="26" xfId="16" applyNumberFormat="1" applyFont="1" applyFill="1" applyBorder="1" applyAlignment="1" applyProtection="1">
      <alignment horizontal="center" wrapText="1"/>
      <protection locked="0"/>
    </xf>
    <xf numFmtId="13" fontId="30" fillId="3" borderId="69" xfId="16" applyNumberFormat="1" applyFont="1" applyFill="1" applyBorder="1" applyAlignment="1" applyProtection="1">
      <alignment horizontal="center" vertical="center" wrapText="1"/>
      <protection locked="0"/>
    </xf>
    <xf numFmtId="13" fontId="30" fillId="3" borderId="29" xfId="16" applyNumberFormat="1" applyFont="1" applyFill="1" applyBorder="1" applyAlignment="1" applyProtection="1">
      <alignment horizontal="center" vertical="center" wrapText="1"/>
      <protection locked="0"/>
    </xf>
    <xf numFmtId="0" fontId="30" fillId="6" borderId="64" xfId="13" applyFont="1" applyFill="1" applyBorder="1" applyAlignment="1" applyProtection="1">
      <alignment horizontal="center"/>
      <protection locked="0"/>
    </xf>
    <xf numFmtId="0" fontId="30" fillId="6" borderId="25" xfId="13" applyFont="1" applyFill="1" applyBorder="1" applyAlignment="1" applyProtection="1">
      <alignment horizontal="center"/>
      <protection locked="0"/>
    </xf>
    <xf numFmtId="0" fontId="30" fillId="3" borderId="39" xfId="16" applyFont="1" applyFill="1" applyBorder="1" applyAlignment="1" applyProtection="1">
      <alignment horizontal="center" vertical="center"/>
      <protection locked="0"/>
    </xf>
    <xf numFmtId="0" fontId="30" fillId="3" borderId="26" xfId="16" applyFont="1" applyFill="1" applyBorder="1" applyAlignment="1" applyProtection="1">
      <alignment horizontal="center" vertical="center"/>
      <protection locked="0"/>
    </xf>
    <xf numFmtId="0" fontId="30" fillId="3" borderId="69" xfId="13" applyFont="1" applyFill="1" applyBorder="1" applyAlignment="1">
      <alignment horizontal="center" vertical="center"/>
    </xf>
    <xf numFmtId="0" fontId="30" fillId="3" borderId="29" xfId="13" applyFont="1" applyFill="1" applyBorder="1" applyAlignment="1">
      <alignment horizontal="center" vertical="center"/>
    </xf>
    <xf numFmtId="0" fontId="30" fillId="3" borderId="54" xfId="13" applyFont="1" applyFill="1" applyBorder="1" applyAlignment="1">
      <alignment horizontal="center" vertical="center" wrapText="1"/>
    </xf>
    <xf numFmtId="0" fontId="30" fillId="3" borderId="55" xfId="13" applyFont="1" applyFill="1" applyBorder="1" applyAlignment="1">
      <alignment horizontal="center" vertical="center" wrapText="1"/>
    </xf>
    <xf numFmtId="0" fontId="30" fillId="3" borderId="65" xfId="13" applyFont="1" applyFill="1" applyBorder="1" applyAlignment="1">
      <alignment horizontal="center"/>
    </xf>
    <xf numFmtId="0" fontId="30" fillId="3" borderId="57" xfId="13" applyFont="1" applyFill="1" applyBorder="1" applyAlignment="1">
      <alignment horizontal="center"/>
    </xf>
    <xf numFmtId="0" fontId="30" fillId="3" borderId="146" xfId="13" applyFont="1" applyFill="1" applyBorder="1" applyAlignment="1">
      <alignment horizontal="center"/>
    </xf>
    <xf numFmtId="0" fontId="6" fillId="3" borderId="25" xfId="16" applyFont="1" applyFill="1" applyBorder="1" applyAlignment="1">
      <alignment horizontal="center"/>
    </xf>
    <xf numFmtId="0" fontId="3" fillId="0" borderId="0" xfId="13" applyBorder="1" applyAlignment="1">
      <alignment horizontal="center"/>
    </xf>
    <xf numFmtId="0" fontId="3" fillId="0" borderId="27" xfId="13" applyBorder="1" applyAlignment="1">
      <alignment horizontal="center"/>
    </xf>
    <xf numFmtId="0" fontId="90" fillId="19" borderId="25" xfId="13" applyFont="1" applyFill="1" applyBorder="1" applyAlignment="1">
      <alignment horizontal="left"/>
    </xf>
    <xf numFmtId="0" fontId="90" fillId="19" borderId="0" xfId="13" applyFont="1" applyFill="1" applyBorder="1" applyAlignment="1">
      <alignment horizontal="left"/>
    </xf>
    <xf numFmtId="0" fontId="90" fillId="19" borderId="27" xfId="13" applyFont="1" applyFill="1" applyBorder="1" applyAlignment="1">
      <alignment horizontal="left"/>
    </xf>
    <xf numFmtId="0" fontId="3" fillId="3" borderId="25" xfId="13" applyFill="1" applyBorder="1" applyAlignment="1">
      <alignment horizontal="center" vertical="center"/>
    </xf>
    <xf numFmtId="0" fontId="3" fillId="3" borderId="0" xfId="13" applyFill="1" applyBorder="1" applyAlignment="1">
      <alignment horizontal="center" vertical="center"/>
    </xf>
    <xf numFmtId="0" fontId="90" fillId="0" borderId="0" xfId="0" applyFont="1" applyBorder="1" applyAlignment="1">
      <alignment horizontal="justify" wrapText="1"/>
    </xf>
    <xf numFmtId="0" fontId="8" fillId="20" borderId="96" xfId="3" applyFont="1" applyFill="1" applyBorder="1" applyAlignment="1" applyProtection="1">
      <alignment horizontal="left" wrapText="1"/>
    </xf>
    <xf numFmtId="0" fontId="8" fillId="20" borderId="79" xfId="3" applyFont="1" applyFill="1" applyBorder="1" applyAlignment="1" applyProtection="1">
      <alignment horizontal="left" wrapText="1"/>
    </xf>
    <xf numFmtId="0" fontId="10" fillId="19" borderId="97" xfId="13" applyFont="1" applyFill="1" applyBorder="1" applyAlignment="1">
      <alignment horizontal="center"/>
    </xf>
    <xf numFmtId="0" fontId="10" fillId="19" borderId="72" xfId="13" applyFont="1" applyFill="1" applyBorder="1" applyAlignment="1">
      <alignment horizontal="center"/>
    </xf>
    <xf numFmtId="0" fontId="10" fillId="19" borderId="70" xfId="13" applyFont="1" applyFill="1" applyBorder="1" applyAlignment="1">
      <alignment horizontal="center"/>
    </xf>
    <xf numFmtId="0" fontId="10" fillId="19" borderId="71" xfId="13" applyFont="1" applyFill="1" applyBorder="1" applyAlignment="1">
      <alignment horizontal="center"/>
    </xf>
    <xf numFmtId="0" fontId="10" fillId="19" borderId="96" xfId="13" applyFont="1" applyFill="1" applyBorder="1" applyAlignment="1">
      <alignment horizontal="center" vertical="center"/>
    </xf>
    <xf numFmtId="0" fontId="10" fillId="19" borderId="79" xfId="13" applyFont="1" applyFill="1" applyBorder="1" applyAlignment="1">
      <alignment horizontal="center" vertical="center"/>
    </xf>
    <xf numFmtId="169" fontId="3" fillId="19" borderId="72" xfId="13" applyNumberFormat="1" applyFill="1" applyBorder="1" applyAlignment="1" applyProtection="1">
      <alignment horizontal="center" vertical="center" wrapText="1"/>
      <protection locked="0"/>
    </xf>
    <xf numFmtId="169" fontId="3" fillId="19" borderId="66" xfId="13" applyNumberFormat="1" applyFill="1" applyBorder="1" applyAlignment="1" applyProtection="1">
      <alignment horizontal="right"/>
      <protection locked="0"/>
    </xf>
    <xf numFmtId="169" fontId="3" fillId="19" borderId="62" xfId="13" applyNumberFormat="1" applyFill="1" applyBorder="1" applyAlignment="1" applyProtection="1">
      <alignment horizontal="right"/>
      <protection locked="0"/>
    </xf>
    <xf numFmtId="169" fontId="3" fillId="19" borderId="25" xfId="13" applyNumberFormat="1" applyFont="1" applyFill="1" applyBorder="1" applyAlignment="1" applyProtection="1">
      <alignment horizontal="right"/>
      <protection locked="0"/>
    </xf>
    <xf numFmtId="169" fontId="3" fillId="19" borderId="0" xfId="13" applyNumberFormat="1" applyFont="1" applyFill="1" applyBorder="1" applyAlignment="1" applyProtection="1">
      <alignment horizontal="right"/>
      <protection locked="0"/>
    </xf>
    <xf numFmtId="169" fontId="10" fillId="19" borderId="98" xfId="13" applyNumberFormat="1" applyFont="1" applyFill="1" applyBorder="1" applyAlignment="1" applyProtection="1">
      <alignment horizontal="right"/>
      <protection locked="0"/>
    </xf>
    <xf numFmtId="169" fontId="10" fillId="19" borderId="2" xfId="13" applyNumberFormat="1" applyFont="1" applyFill="1" applyBorder="1" applyAlignment="1" applyProtection="1">
      <alignment horizontal="right"/>
      <protection locked="0"/>
    </xf>
    <xf numFmtId="1" fontId="3" fillId="20" borderId="62" xfId="13" applyNumberFormat="1" applyFont="1" applyFill="1" applyBorder="1" applyAlignment="1" applyProtection="1">
      <alignment horizontal="left"/>
    </xf>
    <xf numFmtId="169" fontId="3" fillId="20" borderId="62" xfId="13" applyNumberFormat="1" applyFont="1" applyFill="1" applyBorder="1" applyAlignment="1" applyProtection="1">
      <alignment horizontal="left"/>
    </xf>
    <xf numFmtId="169" fontId="3" fillId="20" borderId="62" xfId="13" applyNumberFormat="1" applyFont="1" applyFill="1" applyBorder="1" applyAlignment="1" applyProtection="1">
      <alignment horizontal="left" vertical="top"/>
    </xf>
    <xf numFmtId="1" fontId="3" fillId="20" borderId="62" xfId="13" applyNumberFormat="1" applyFont="1" applyFill="1" applyBorder="1" applyAlignment="1" applyProtection="1">
      <alignment horizontal="left" vertical="top"/>
      <protection locked="0"/>
    </xf>
    <xf numFmtId="1" fontId="30" fillId="3" borderId="25" xfId="0" applyNumberFormat="1" applyFont="1" applyFill="1" applyBorder="1" applyAlignment="1" applyProtection="1">
      <alignment horizontal="center"/>
      <protection locked="0"/>
    </xf>
    <xf numFmtId="1" fontId="30" fillId="3" borderId="0" xfId="0" applyNumberFormat="1" applyFont="1" applyFill="1" applyBorder="1" applyAlignment="1" applyProtection="1">
      <alignment horizontal="center"/>
      <protection locked="0"/>
    </xf>
    <xf numFmtId="4" fontId="26" fillId="3" borderId="0" xfId="0" applyNumberFormat="1" applyFont="1" applyFill="1" applyBorder="1" applyAlignment="1" applyProtection="1">
      <alignment horizontal="center" vertical="center"/>
      <protection locked="0"/>
    </xf>
    <xf numFmtId="1" fontId="30" fillId="3" borderId="25" xfId="0" applyNumberFormat="1" applyFont="1" applyFill="1" applyBorder="1" applyAlignment="1" applyProtection="1">
      <alignment horizontal="left"/>
      <protection locked="0"/>
    </xf>
    <xf numFmtId="1" fontId="30" fillId="3" borderId="0" xfId="0" applyNumberFormat="1" applyFont="1" applyFill="1" applyBorder="1" applyAlignment="1" applyProtection="1">
      <alignment horizontal="left"/>
      <protection locked="0"/>
    </xf>
    <xf numFmtId="1" fontId="30" fillId="5" borderId="25" xfId="0" applyNumberFormat="1" applyFont="1" applyFill="1" applyBorder="1" applyAlignment="1" applyProtection="1">
      <alignment horizontal="center"/>
      <protection locked="0"/>
    </xf>
    <xf numFmtId="1" fontId="30" fillId="5" borderId="0" xfId="0" applyNumberFormat="1" applyFont="1" applyFill="1" applyBorder="1" applyAlignment="1" applyProtection="1">
      <alignment horizontal="center"/>
      <protection locked="0"/>
    </xf>
    <xf numFmtId="1" fontId="30" fillId="5" borderId="27" xfId="0" applyNumberFormat="1" applyFont="1" applyFill="1" applyBorder="1" applyAlignment="1" applyProtection="1">
      <alignment horizontal="center"/>
      <protection locked="0"/>
    </xf>
    <xf numFmtId="1" fontId="30" fillId="3" borderId="98" xfId="0" applyNumberFormat="1" applyFont="1" applyFill="1" applyBorder="1" applyAlignment="1" applyProtection="1">
      <alignment horizontal="center"/>
      <protection locked="0"/>
    </xf>
    <xf numFmtId="1" fontId="30" fillId="3" borderId="2" xfId="0" applyNumberFormat="1" applyFont="1" applyFill="1" applyBorder="1" applyAlignment="1" applyProtection="1">
      <alignment horizontal="center"/>
      <protection locked="0"/>
    </xf>
    <xf numFmtId="1" fontId="30" fillId="3" borderId="66" xfId="0" applyNumberFormat="1" applyFont="1" applyFill="1" applyBorder="1" applyAlignment="1" applyProtection="1">
      <alignment horizontal="center"/>
      <protection locked="0"/>
    </xf>
    <xf numFmtId="1" fontId="30" fillId="3" borderId="62" xfId="0" applyNumberFormat="1" applyFont="1" applyFill="1" applyBorder="1" applyAlignment="1" applyProtection="1">
      <alignment horizontal="center"/>
      <protection locked="0"/>
    </xf>
    <xf numFmtId="0" fontId="0" fillId="5" borderId="25" xfId="0" applyFill="1" applyBorder="1" applyAlignment="1"/>
    <xf numFmtId="169" fontId="0" fillId="3" borderId="25" xfId="0" applyNumberFormat="1" applyFill="1" applyBorder="1" applyAlignment="1" applyProtection="1">
      <alignment horizontal="left"/>
    </xf>
    <xf numFmtId="169" fontId="0" fillId="3" borderId="0" xfId="0" applyNumberFormat="1" applyFill="1" applyBorder="1" applyAlignment="1" applyProtection="1">
      <alignment horizontal="left"/>
    </xf>
    <xf numFmtId="0" fontId="10" fillId="3" borderId="25" xfId="0" applyFont="1" applyFill="1" applyBorder="1" applyAlignment="1"/>
    <xf numFmtId="169" fontId="0" fillId="3" borderId="25" xfId="0" applyNumberFormat="1" applyFill="1" applyBorder="1" applyAlignment="1" applyProtection="1">
      <alignment horizontal="left"/>
      <protection locked="0"/>
    </xf>
    <xf numFmtId="169" fontId="0" fillId="3" borderId="25" xfId="0" applyNumberFormat="1" applyFill="1" applyBorder="1" applyAlignment="1" applyProtection="1">
      <protection locked="0"/>
    </xf>
    <xf numFmtId="0" fontId="90" fillId="5" borderId="25" xfId="0" applyFont="1" applyFill="1" applyBorder="1" applyAlignment="1">
      <alignment vertical="top" wrapText="1"/>
    </xf>
    <xf numFmtId="0" fontId="90" fillId="5" borderId="27" xfId="0" applyFont="1" applyFill="1" applyBorder="1" applyAlignment="1">
      <alignment vertical="top" wrapText="1"/>
    </xf>
    <xf numFmtId="0" fontId="90" fillId="5" borderId="26" xfId="0" applyFont="1" applyFill="1" applyBorder="1" applyAlignment="1">
      <alignment vertical="top" wrapText="1"/>
    </xf>
    <xf numFmtId="0" fontId="90" fillId="5" borderId="6" xfId="0" applyFont="1" applyFill="1" applyBorder="1" applyAlignment="1">
      <alignment vertical="top" wrapText="1"/>
    </xf>
    <xf numFmtId="0" fontId="90" fillId="5" borderId="29" xfId="0" applyFont="1" applyFill="1" applyBorder="1" applyAlignment="1">
      <alignment vertical="top" wrapText="1"/>
    </xf>
    <xf numFmtId="0" fontId="25" fillId="5" borderId="97" xfId="7" applyFont="1" applyFill="1" applyBorder="1" applyAlignment="1" applyProtection="1">
      <alignment horizontal="left"/>
      <protection locked="0"/>
    </xf>
    <xf numFmtId="0" fontId="25" fillId="5" borderId="72" xfId="7" applyFont="1" applyFill="1" applyBorder="1" applyAlignment="1" applyProtection="1">
      <alignment horizontal="left"/>
      <protection locked="0"/>
    </xf>
    <xf numFmtId="0" fontId="25" fillId="5" borderId="70" xfId="7" applyFont="1" applyFill="1" applyBorder="1" applyAlignment="1" applyProtection="1">
      <alignment horizontal="left"/>
      <protection locked="0"/>
    </xf>
    <xf numFmtId="0" fontId="6" fillId="3" borderId="65" xfId="7" applyFont="1" applyFill="1" applyBorder="1" applyAlignment="1">
      <alignment horizontal="center"/>
    </xf>
    <xf numFmtId="0" fontId="6" fillId="3" borderId="57" xfId="7" applyFont="1" applyFill="1" applyBorder="1" applyAlignment="1">
      <alignment horizontal="center"/>
    </xf>
    <xf numFmtId="0" fontId="6" fillId="3" borderId="146" xfId="7" applyFont="1" applyFill="1" applyBorder="1" applyAlignment="1">
      <alignment horizontal="center"/>
    </xf>
    <xf numFmtId="0" fontId="0" fillId="3" borderId="39" xfId="0" applyFill="1" applyBorder="1" applyAlignment="1">
      <alignment horizontal="center" vertical="center"/>
    </xf>
    <xf numFmtId="0" fontId="0" fillId="3" borderId="33" xfId="0" applyFill="1" applyBorder="1" applyAlignment="1">
      <alignment horizontal="center" vertical="center"/>
    </xf>
    <xf numFmtId="0" fontId="0" fillId="3" borderId="34" xfId="0" applyFill="1" applyBorder="1" applyAlignment="1">
      <alignment horizontal="center" vertical="center"/>
    </xf>
    <xf numFmtId="0" fontId="0" fillId="3" borderId="98"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39" fillId="19" borderId="0" xfId="13" applyFont="1" applyFill="1" applyBorder="1" applyAlignment="1">
      <alignment horizontal="center"/>
    </xf>
    <xf numFmtId="0" fontId="6" fillId="3" borderId="26" xfId="16" applyFont="1" applyFill="1" applyBorder="1" applyAlignment="1">
      <alignment horizontal="center"/>
    </xf>
    <xf numFmtId="0" fontId="6" fillId="3" borderId="6" xfId="16" applyFont="1" applyFill="1" applyBorder="1" applyAlignment="1">
      <alignment horizontal="center"/>
    </xf>
    <xf numFmtId="0" fontId="6" fillId="3" borderId="29" xfId="16" applyFont="1" applyFill="1" applyBorder="1" applyAlignment="1">
      <alignment horizontal="center"/>
    </xf>
    <xf numFmtId="0" fontId="3" fillId="19" borderId="25" xfId="13" applyFill="1" applyBorder="1" applyAlignment="1">
      <alignment horizontal="left" wrapText="1"/>
    </xf>
    <xf numFmtId="0" fontId="3" fillId="19" borderId="0" xfId="13" applyFill="1" applyBorder="1" applyAlignment="1">
      <alignment horizontal="left"/>
    </xf>
    <xf numFmtId="0" fontId="3" fillId="19" borderId="27" xfId="13" applyFill="1" applyBorder="1" applyAlignment="1">
      <alignment horizontal="left"/>
    </xf>
    <xf numFmtId="0" fontId="24" fillId="19" borderId="25" xfId="0" applyFont="1" applyFill="1" applyBorder="1" applyAlignment="1">
      <alignment horizontal="left" vertical="top"/>
    </xf>
    <xf numFmtId="0" fontId="24" fillId="19" borderId="0" xfId="0" applyFont="1" applyFill="1" applyBorder="1" applyAlignment="1">
      <alignment horizontal="left" vertical="top"/>
    </xf>
    <xf numFmtId="0" fontId="24" fillId="19" borderId="27" xfId="0" applyFont="1" applyFill="1" applyBorder="1" applyAlignment="1">
      <alignment horizontal="left" vertical="top"/>
    </xf>
    <xf numFmtId="1" fontId="45" fillId="5" borderId="25" xfId="0" applyNumberFormat="1" applyFont="1" applyFill="1" applyBorder="1" applyAlignment="1" applyProtection="1">
      <alignment horizontal="center" vertical="center" wrapText="1"/>
      <protection locked="0"/>
    </xf>
    <xf numFmtId="0" fontId="72" fillId="5" borderId="0" xfId="0" applyFont="1" applyFill="1" applyAlignment="1">
      <alignment horizontal="center" vertical="center" wrapText="1"/>
    </xf>
    <xf numFmtId="0" fontId="72" fillId="5" borderId="27" xfId="0" applyFont="1" applyFill="1" applyBorder="1" applyAlignment="1">
      <alignment horizontal="center" vertical="center" wrapText="1"/>
    </xf>
    <xf numFmtId="0" fontId="72" fillId="5" borderId="25" xfId="0" applyFont="1" applyFill="1" applyBorder="1" applyAlignment="1">
      <alignment horizontal="center" vertical="center" wrapText="1"/>
    </xf>
    <xf numFmtId="0" fontId="30" fillId="16" borderId="0" xfId="0" applyNumberFormat="1" applyFont="1" applyFill="1" applyBorder="1" applyAlignment="1" applyProtection="1">
      <alignment horizontal="center" vertical="center" wrapText="1"/>
      <protection locked="0"/>
    </xf>
    <xf numFmtId="0" fontId="30" fillId="16" borderId="27" xfId="0" applyNumberFormat="1" applyFont="1" applyFill="1" applyBorder="1" applyAlignment="1" applyProtection="1">
      <alignment horizontal="center" vertical="center" wrapText="1"/>
      <protection locked="0"/>
    </xf>
    <xf numFmtId="0" fontId="13" fillId="19" borderId="39" xfId="0" applyFont="1" applyFill="1" applyBorder="1" applyAlignment="1">
      <alignment horizontal="center"/>
    </xf>
    <xf numFmtId="0" fontId="13" fillId="19" borderId="33" xfId="0" applyFont="1" applyFill="1" applyBorder="1" applyAlignment="1">
      <alignment horizontal="center"/>
    </xf>
    <xf numFmtId="0" fontId="13" fillId="19" borderId="69" xfId="0" applyFont="1" applyFill="1" applyBorder="1" applyAlignment="1">
      <alignment horizontal="center"/>
    </xf>
    <xf numFmtId="0" fontId="13" fillId="19" borderId="25" xfId="0" applyFont="1" applyFill="1" applyBorder="1" applyAlignment="1">
      <alignment horizontal="center"/>
    </xf>
    <xf numFmtId="0" fontId="13" fillId="19" borderId="0" xfId="0" applyFont="1" applyFill="1" applyBorder="1" applyAlignment="1">
      <alignment horizontal="center"/>
    </xf>
    <xf numFmtId="0" fontId="13" fillId="19" borderId="27" xfId="0" applyFont="1" applyFill="1" applyBorder="1" applyAlignment="1">
      <alignment horizontal="center"/>
    </xf>
    <xf numFmtId="174" fontId="43" fillId="3" borderId="25" xfId="3" applyNumberFormat="1" applyFill="1" applyBorder="1" applyAlignment="1" applyProtection="1">
      <alignment horizontal="left"/>
      <protection locked="0"/>
    </xf>
    <xf numFmtId="174" fontId="43" fillId="3" borderId="0" xfId="3" applyNumberFormat="1" applyFill="1" applyBorder="1" applyAlignment="1" applyProtection="1">
      <alignment horizontal="left"/>
      <protection locked="0"/>
    </xf>
    <xf numFmtId="0" fontId="3" fillId="19" borderId="25" xfId="0" applyFont="1" applyFill="1" applyBorder="1" applyAlignment="1">
      <alignment horizontal="left" vertical="top" wrapText="1"/>
    </xf>
    <xf numFmtId="0" fontId="3" fillId="19" borderId="0" xfId="0" applyFont="1" applyFill="1" applyBorder="1" applyAlignment="1">
      <alignment horizontal="left" vertical="top" wrapText="1"/>
    </xf>
    <xf numFmtId="0" fontId="3" fillId="19" borderId="27" xfId="0" applyFont="1" applyFill="1" applyBorder="1" applyAlignment="1">
      <alignment horizontal="left" vertical="top" wrapText="1"/>
    </xf>
    <xf numFmtId="166" fontId="3" fillId="3" borderId="0" xfId="4" applyNumberFormat="1" applyFont="1" applyFill="1" applyBorder="1" applyAlignment="1">
      <alignment horizontal="right"/>
    </xf>
    <xf numFmtId="0" fontId="56" fillId="3" borderId="25" xfId="0" applyFont="1" applyFill="1" applyBorder="1" applyAlignment="1">
      <alignment horizontal="center"/>
    </xf>
    <xf numFmtId="0" fontId="56" fillId="3" borderId="0" xfId="0" applyFont="1" applyFill="1" applyBorder="1" applyAlignment="1">
      <alignment horizontal="center"/>
    </xf>
    <xf numFmtId="0" fontId="56" fillId="3" borderId="27" xfId="0" applyFont="1" applyFill="1" applyBorder="1" applyAlignment="1">
      <alignment horizontal="center"/>
    </xf>
    <xf numFmtId="0" fontId="10" fillId="5" borderId="0" xfId="0" applyFont="1" applyFill="1" applyBorder="1" applyAlignment="1">
      <alignment horizontal="left"/>
    </xf>
    <xf numFmtId="174" fontId="55" fillId="5" borderId="25" xfId="4" applyNumberFormat="1" applyFont="1" applyFill="1" applyBorder="1" applyAlignment="1" applyProtection="1">
      <alignment horizontal="left"/>
      <protection locked="0"/>
    </xf>
    <xf numFmtId="174" fontId="55" fillId="5" borderId="0" xfId="4" applyNumberFormat="1" applyFont="1" applyFill="1" applyBorder="1" applyAlignment="1" applyProtection="1">
      <alignment horizontal="left"/>
      <protection locked="0"/>
    </xf>
    <xf numFmtId="0" fontId="41" fillId="5" borderId="0" xfId="4" applyNumberFormat="1" applyFont="1" applyFill="1" applyBorder="1" applyAlignment="1" applyProtection="1">
      <alignment horizontal="left"/>
      <protection locked="0"/>
    </xf>
    <xf numFmtId="0" fontId="13" fillId="0" borderId="39" xfId="0" applyFont="1" applyBorder="1" applyAlignment="1">
      <alignment horizontal="center"/>
    </xf>
    <xf numFmtId="0" fontId="13" fillId="0" borderId="33" xfId="0" applyFont="1" applyBorder="1" applyAlignment="1">
      <alignment horizontal="center"/>
    </xf>
    <xf numFmtId="0" fontId="13" fillId="0" borderId="69" xfId="0" applyFont="1" applyBorder="1" applyAlignment="1">
      <alignment horizontal="center"/>
    </xf>
    <xf numFmtId="0" fontId="13" fillId="0" borderId="25" xfId="0" applyFont="1" applyBorder="1" applyAlignment="1">
      <alignment horizontal="center"/>
    </xf>
    <xf numFmtId="0" fontId="13" fillId="0" borderId="0" xfId="0" applyFont="1" applyBorder="1" applyAlignment="1">
      <alignment horizontal="center"/>
    </xf>
    <xf numFmtId="0" fontId="13" fillId="0" borderId="27" xfId="0" applyFont="1" applyBorder="1" applyAlignment="1">
      <alignment horizontal="center"/>
    </xf>
    <xf numFmtId="0" fontId="25" fillId="5" borderId="25" xfId="10" applyNumberFormat="1" applyFont="1" applyFill="1" applyBorder="1" applyAlignment="1" applyProtection="1">
      <alignment horizontal="left"/>
      <protection locked="0"/>
    </xf>
    <xf numFmtId="0" fontId="25" fillId="5" borderId="0" xfId="10" applyNumberFormat="1" applyFont="1" applyFill="1" applyBorder="1" applyAlignment="1" applyProtection="1">
      <alignment horizontal="left"/>
      <protection locked="0"/>
    </xf>
    <xf numFmtId="0" fontId="25" fillId="5" borderId="27" xfId="10" applyNumberFormat="1" applyFont="1" applyFill="1" applyBorder="1" applyAlignment="1" applyProtection="1">
      <alignment horizontal="left"/>
      <protection locked="0"/>
    </xf>
    <xf numFmtId="174" fontId="55" fillId="5" borderId="25" xfId="4" applyNumberFormat="1" applyFont="1" applyFill="1" applyBorder="1" applyAlignment="1" applyProtection="1">
      <alignment horizontal="justify"/>
      <protection locked="0"/>
    </xf>
    <xf numFmtId="174" fontId="55" fillId="5" borderId="0" xfId="4" applyNumberFormat="1" applyFont="1" applyFill="1" applyBorder="1" applyAlignment="1" applyProtection="1">
      <alignment horizontal="justify"/>
      <protection locked="0"/>
    </xf>
    <xf numFmtId="174" fontId="37" fillId="3" borderId="25" xfId="4" applyNumberFormat="1" applyFont="1" applyFill="1" applyBorder="1" applyAlignment="1" applyProtection="1">
      <alignment horizontal="left"/>
      <protection locked="0"/>
    </xf>
    <xf numFmtId="174" fontId="37" fillId="3" borderId="0" xfId="4" applyNumberFormat="1" applyFont="1" applyFill="1" applyBorder="1" applyAlignment="1" applyProtection="1">
      <alignment horizontal="left"/>
      <protection locked="0"/>
    </xf>
    <xf numFmtId="174" fontId="37" fillId="3" borderId="27" xfId="4" applyNumberFormat="1" applyFont="1" applyFill="1" applyBorder="1" applyAlignment="1" applyProtection="1">
      <alignment horizontal="left"/>
      <protection locked="0"/>
    </xf>
    <xf numFmtId="174" fontId="55" fillId="5" borderId="27" xfId="4" applyNumberFormat="1" applyFont="1" applyFill="1" applyBorder="1" applyAlignment="1" applyProtection="1">
      <alignment horizontal="justify"/>
      <protection locked="0"/>
    </xf>
    <xf numFmtId="0" fontId="55" fillId="5" borderId="25" xfId="10" applyNumberFormat="1" applyFont="1" applyFill="1" applyBorder="1" applyAlignment="1" applyProtection="1">
      <alignment horizontal="justify"/>
      <protection locked="0"/>
    </xf>
    <xf numFmtId="0" fontId="55" fillId="5" borderId="0" xfId="10" applyNumberFormat="1" applyFont="1" applyFill="1" applyBorder="1" applyAlignment="1" applyProtection="1">
      <alignment horizontal="justify"/>
      <protection locked="0"/>
    </xf>
    <xf numFmtId="0" fontId="55" fillId="5" borderId="27" xfId="10" applyNumberFormat="1" applyFont="1" applyFill="1" applyBorder="1" applyAlignment="1" applyProtection="1">
      <alignment horizontal="justify"/>
      <protection locked="0"/>
    </xf>
    <xf numFmtId="0" fontId="58" fillId="5" borderId="25" xfId="10" applyNumberFormat="1" applyFont="1" applyFill="1" applyBorder="1" applyAlignment="1" applyProtection="1">
      <alignment horizontal="justify"/>
      <protection locked="0"/>
    </xf>
    <xf numFmtId="0" fontId="58" fillId="5" borderId="0" xfId="10" applyNumberFormat="1" applyFont="1" applyFill="1" applyBorder="1" applyAlignment="1" applyProtection="1">
      <alignment horizontal="justify"/>
      <protection locked="0"/>
    </xf>
    <xf numFmtId="0" fontId="58" fillId="5" borderId="27" xfId="10" applyNumberFormat="1" applyFont="1" applyFill="1" applyBorder="1" applyAlignment="1" applyProtection="1">
      <alignment horizontal="justify"/>
      <protection locked="0"/>
    </xf>
    <xf numFmtId="174" fontId="37" fillId="5" borderId="25" xfId="4" applyNumberFormat="1" applyFont="1" applyFill="1" applyBorder="1" applyAlignment="1" applyProtection="1">
      <alignment horizontal="justify"/>
      <protection locked="0"/>
    </xf>
    <xf numFmtId="174" fontId="37" fillId="5" borderId="0" xfId="4" applyNumberFormat="1" applyFont="1" applyFill="1" applyBorder="1" applyAlignment="1" applyProtection="1">
      <alignment horizontal="justify"/>
      <protection locked="0"/>
    </xf>
    <xf numFmtId="0" fontId="25" fillId="5" borderId="26" xfId="10" applyNumberFormat="1" applyFont="1" applyFill="1" applyBorder="1" applyAlignment="1" applyProtection="1">
      <alignment horizontal="left"/>
      <protection locked="0"/>
    </xf>
    <xf numFmtId="0" fontId="25" fillId="5" borderId="6" xfId="10" applyNumberFormat="1" applyFont="1" applyFill="1" applyBorder="1" applyAlignment="1" applyProtection="1">
      <alignment horizontal="left"/>
      <protection locked="0"/>
    </xf>
    <xf numFmtId="0" fontId="25" fillId="5" borderId="29" xfId="10" applyNumberFormat="1" applyFont="1" applyFill="1" applyBorder="1" applyAlignment="1" applyProtection="1">
      <alignment horizontal="left"/>
      <protection locked="0"/>
    </xf>
    <xf numFmtId="174" fontId="37" fillId="5" borderId="25" xfId="4" applyNumberFormat="1" applyFont="1" applyFill="1" applyBorder="1" applyAlignment="1" applyProtection="1">
      <alignment horizontal="left"/>
      <protection locked="0"/>
    </xf>
    <xf numFmtId="174" fontId="37" fillId="5" borderId="0" xfId="4" applyNumberFormat="1" applyFont="1" applyFill="1" applyBorder="1" applyAlignment="1" applyProtection="1">
      <alignment horizontal="left"/>
      <protection locked="0"/>
    </xf>
    <xf numFmtId="174" fontId="55" fillId="5" borderId="27" xfId="4" applyNumberFormat="1" applyFont="1" applyFill="1" applyBorder="1" applyAlignment="1" applyProtection="1">
      <alignment horizontal="left"/>
      <protection locked="0"/>
    </xf>
    <xf numFmtId="174" fontId="25" fillId="5" borderId="25" xfId="4" applyNumberFormat="1" applyFont="1" applyFill="1" applyBorder="1" applyAlignment="1" applyProtection="1">
      <alignment horizontal="left"/>
      <protection locked="0"/>
    </xf>
    <xf numFmtId="174" fontId="25" fillId="5" borderId="0" xfId="4" applyNumberFormat="1" applyFont="1" applyFill="1" applyBorder="1" applyAlignment="1" applyProtection="1">
      <alignment horizontal="left"/>
      <protection locked="0"/>
    </xf>
    <xf numFmtId="174" fontId="25" fillId="5" borderId="27" xfId="4" applyNumberFormat="1" applyFont="1" applyFill="1" applyBorder="1" applyAlignment="1" applyProtection="1">
      <alignment horizontal="left"/>
      <protection locked="0"/>
    </xf>
    <xf numFmtId="174" fontId="25" fillId="3" borderId="25" xfId="4" applyNumberFormat="1" applyFont="1" applyFill="1" applyBorder="1" applyAlignment="1" applyProtection="1">
      <alignment horizontal="left"/>
      <protection locked="0"/>
    </xf>
    <xf numFmtId="174" fontId="25" fillId="3" borderId="27" xfId="4" applyNumberFormat="1" applyFont="1" applyFill="1" applyBorder="1" applyAlignment="1" applyProtection="1">
      <alignment horizontal="left"/>
      <protection locked="0"/>
    </xf>
    <xf numFmtId="0" fontId="0" fillId="5" borderId="0" xfId="0" applyFill="1"/>
    <xf numFmtId="0" fontId="25" fillId="5" borderId="25" xfId="8" applyNumberFormat="1" applyFont="1" applyFill="1" applyBorder="1" applyAlignment="1">
      <alignment horizontal="center"/>
    </xf>
    <xf numFmtId="0" fontId="25" fillId="5" borderId="11" xfId="8" applyNumberFormat="1" applyFont="1" applyFill="1" applyBorder="1" applyAlignment="1">
      <alignment horizontal="center"/>
    </xf>
    <xf numFmtId="0" fontId="25" fillId="5" borderId="180" xfId="8" applyNumberFormat="1" applyFont="1" applyFill="1" applyBorder="1" applyAlignment="1">
      <alignment horizontal="center"/>
    </xf>
    <xf numFmtId="0" fontId="25" fillId="5" borderId="181" xfId="8" applyNumberFormat="1" applyFont="1" applyFill="1" applyBorder="1" applyAlignment="1">
      <alignment horizontal="center"/>
    </xf>
    <xf numFmtId="0" fontId="25" fillId="3" borderId="25" xfId="8" applyFont="1" applyFill="1" applyBorder="1" applyAlignment="1">
      <alignment horizontal="center"/>
    </xf>
    <xf numFmtId="0" fontId="25" fillId="3" borderId="11" xfId="8" applyFont="1" applyFill="1" applyBorder="1" applyAlignment="1">
      <alignment horizontal="center"/>
    </xf>
    <xf numFmtId="0" fontId="25" fillId="5" borderId="59" xfId="8" applyNumberFormat="1" applyFont="1" applyFill="1" applyBorder="1" applyAlignment="1">
      <alignment horizontal="center"/>
    </xf>
    <xf numFmtId="0" fontId="25" fillId="5" borderId="148" xfId="8" applyNumberFormat="1" applyFont="1" applyFill="1" applyBorder="1" applyAlignment="1">
      <alignment horizontal="center"/>
    </xf>
    <xf numFmtId="0" fontId="25" fillId="5" borderId="140" xfId="8" applyNumberFormat="1" applyFont="1" applyFill="1" applyBorder="1" applyAlignment="1">
      <alignment horizontal="center"/>
    </xf>
    <xf numFmtId="0" fontId="25" fillId="5" borderId="182" xfId="8" applyNumberFormat="1" applyFont="1" applyFill="1" applyBorder="1" applyAlignment="1">
      <alignment horizontal="center"/>
    </xf>
    <xf numFmtId="0" fontId="25" fillId="5" borderId="98" xfId="8" applyNumberFormat="1" applyFont="1" applyFill="1" applyBorder="1" applyAlignment="1">
      <alignment horizontal="center"/>
    </xf>
    <xf numFmtId="0" fontId="25" fillId="5" borderId="3" xfId="8" applyNumberFormat="1" applyFont="1" applyFill="1" applyBorder="1" applyAlignment="1">
      <alignment horizontal="center"/>
    </xf>
    <xf numFmtId="174" fontId="25" fillId="3" borderId="0" xfId="4" applyNumberFormat="1" applyFont="1" applyFill="1" applyBorder="1" applyAlignment="1">
      <alignment horizontal="left"/>
    </xf>
    <xf numFmtId="0" fontId="25" fillId="3" borderId="0" xfId="0" applyFont="1" applyFill="1" applyBorder="1" applyAlignment="1" applyProtection="1">
      <alignment horizontal="justify"/>
      <protection locked="0"/>
    </xf>
    <xf numFmtId="1" fontId="45" fillId="5" borderId="25" xfId="0" applyNumberFormat="1" applyFont="1" applyFill="1" applyBorder="1" applyAlignment="1" applyProtection="1">
      <alignment horizontal="left" vertical="center" wrapText="1"/>
      <protection locked="0"/>
    </xf>
    <xf numFmtId="1" fontId="45" fillId="5" borderId="0" xfId="0" applyNumberFormat="1" applyFont="1" applyFill="1" applyBorder="1" applyAlignment="1" applyProtection="1">
      <alignment horizontal="left" vertical="center" wrapText="1"/>
      <protection locked="0"/>
    </xf>
    <xf numFmtId="1" fontId="45" fillId="5" borderId="27" xfId="0" applyNumberFormat="1" applyFont="1" applyFill="1" applyBorder="1" applyAlignment="1" applyProtection="1">
      <alignment horizontal="left" vertical="center" wrapText="1"/>
      <protection locked="0"/>
    </xf>
    <xf numFmtId="1" fontId="25" fillId="3" borderId="25" xfId="0" applyNumberFormat="1" applyFont="1" applyFill="1" applyBorder="1" applyAlignment="1" applyProtection="1">
      <alignment horizontal="left" wrapText="1"/>
      <protection locked="0"/>
    </xf>
    <xf numFmtId="1" fontId="25" fillId="3" borderId="0" xfId="0" applyNumberFormat="1" applyFont="1" applyFill="1" applyBorder="1" applyAlignment="1" applyProtection="1">
      <alignment horizontal="left" wrapText="1"/>
      <protection locked="0"/>
    </xf>
    <xf numFmtId="1" fontId="25" fillId="3" borderId="27" xfId="0" applyNumberFormat="1" applyFont="1" applyFill="1" applyBorder="1" applyAlignment="1" applyProtection="1">
      <alignment horizontal="left" wrapText="1"/>
      <protection locked="0"/>
    </xf>
    <xf numFmtId="0" fontId="54" fillId="19" borderId="25" xfId="0" applyFont="1" applyFill="1" applyBorder="1" applyAlignment="1">
      <alignment horizontal="left" vertical="top" wrapText="1"/>
    </xf>
    <xf numFmtId="0" fontId="54" fillId="19" borderId="0" xfId="0" applyFont="1" applyFill="1" applyBorder="1" applyAlignment="1">
      <alignment horizontal="left" vertical="top" wrapText="1"/>
    </xf>
    <xf numFmtId="0" fontId="54" fillId="19" borderId="27" xfId="0" applyFont="1" applyFill="1" applyBorder="1" applyAlignment="1">
      <alignment horizontal="left" vertical="top" wrapText="1"/>
    </xf>
    <xf numFmtId="0" fontId="18" fillId="19" borderId="25" xfId="0" applyFont="1" applyFill="1" applyBorder="1" applyAlignment="1">
      <alignment horizontal="left" vertical="top"/>
    </xf>
    <xf numFmtId="0" fontId="18" fillId="19" borderId="0" xfId="0" applyFont="1" applyFill="1" applyBorder="1" applyAlignment="1">
      <alignment horizontal="left" vertical="top"/>
    </xf>
    <xf numFmtId="0" fontId="18" fillId="19" borderId="27" xfId="0" applyFont="1" applyFill="1" applyBorder="1" applyAlignment="1">
      <alignment horizontal="left" vertical="top"/>
    </xf>
    <xf numFmtId="174" fontId="25" fillId="3" borderId="25" xfId="4" applyNumberFormat="1" applyFont="1" applyFill="1" applyBorder="1" applyAlignment="1" applyProtection="1">
      <alignment horizontal="left" vertical="top"/>
      <protection locked="0"/>
    </xf>
    <xf numFmtId="174" fontId="25" fillId="3" borderId="0" xfId="4" applyNumberFormat="1" applyFont="1" applyFill="1" applyBorder="1" applyAlignment="1" applyProtection="1">
      <alignment horizontal="left" vertical="top"/>
      <protection locked="0"/>
    </xf>
    <xf numFmtId="174" fontId="25" fillId="3" borderId="27" xfId="4" applyNumberFormat="1" applyFont="1" applyFill="1" applyBorder="1" applyAlignment="1" applyProtection="1">
      <alignment horizontal="left" vertical="top"/>
      <protection locked="0"/>
    </xf>
    <xf numFmtId="0" fontId="3" fillId="8" borderId="12" xfId="15" applyFill="1" applyBorder="1" applyAlignment="1"/>
    <xf numFmtId="14" fontId="3" fillId="8" borderId="0" xfId="15" applyNumberFormat="1" applyFill="1" applyAlignment="1">
      <alignment horizontal="center"/>
    </xf>
    <xf numFmtId="0" fontId="13" fillId="0" borderId="65" xfId="15" applyFont="1" applyBorder="1" applyAlignment="1">
      <alignment horizontal="center"/>
    </xf>
    <xf numFmtId="0" fontId="13" fillId="0" borderId="57" xfId="15" applyFont="1" applyBorder="1" applyAlignment="1">
      <alignment horizontal="center"/>
    </xf>
    <xf numFmtId="0" fontId="101" fillId="19" borderId="0" xfId="15" applyFont="1" applyFill="1" applyAlignment="1">
      <alignment horizontal="center" vertical="center"/>
    </xf>
    <xf numFmtId="169" fontId="10" fillId="5" borderId="0" xfId="0" applyNumberFormat="1" applyFont="1" applyFill="1" applyBorder="1" applyAlignment="1" applyProtection="1">
      <alignment wrapText="1"/>
      <protection locked="0"/>
    </xf>
    <xf numFmtId="0" fontId="10" fillId="0" borderId="0" xfId="0" applyFont="1" applyBorder="1" applyAlignment="1">
      <alignment wrapText="1"/>
    </xf>
    <xf numFmtId="175" fontId="25" fillId="5" borderId="0" xfId="10" applyNumberFormat="1" applyFont="1" applyFill="1" applyBorder="1" applyAlignment="1">
      <alignment horizontal="right"/>
    </xf>
    <xf numFmtId="0" fontId="0" fillId="0" borderId="6" xfId="0" applyBorder="1" applyAlignment="1"/>
    <xf numFmtId="1" fontId="25" fillId="8" borderId="25" xfId="0" applyNumberFormat="1" applyFont="1" applyFill="1" applyBorder="1" applyAlignment="1" applyProtection="1">
      <alignment horizontal="left"/>
      <protection locked="0"/>
    </xf>
    <xf numFmtId="1" fontId="25" fillId="8" borderId="0" xfId="0" applyNumberFormat="1" applyFont="1" applyFill="1" applyBorder="1" applyAlignment="1" applyProtection="1">
      <alignment horizontal="left"/>
      <protection locked="0"/>
    </xf>
    <xf numFmtId="1" fontId="25" fillId="8" borderId="27" xfId="0" applyNumberFormat="1" applyFont="1" applyFill="1" applyBorder="1" applyAlignment="1" applyProtection="1">
      <alignment horizontal="left"/>
      <protection locked="0"/>
    </xf>
    <xf numFmtId="1" fontId="25" fillId="5" borderId="98" xfId="0" applyNumberFormat="1" applyFont="1" applyFill="1" applyBorder="1" applyAlignment="1" applyProtection="1">
      <alignment horizontal="left"/>
      <protection locked="0"/>
    </xf>
    <xf numFmtId="1" fontId="25" fillId="5" borderId="2" xfId="0" applyNumberFormat="1" applyFont="1" applyFill="1" applyBorder="1" applyAlignment="1" applyProtection="1">
      <alignment horizontal="left"/>
      <protection locked="0"/>
    </xf>
    <xf numFmtId="1" fontId="25" fillId="5" borderId="28" xfId="0" applyNumberFormat="1" applyFont="1" applyFill="1" applyBorder="1" applyAlignment="1" applyProtection="1">
      <alignment horizontal="left"/>
      <protection locked="0"/>
    </xf>
    <xf numFmtId="0" fontId="25" fillId="5" borderId="25" xfId="10" applyFont="1" applyFill="1" applyBorder="1" applyAlignment="1" applyProtection="1">
      <alignment horizontal="left" vertical="top" wrapText="1"/>
      <protection locked="0"/>
    </xf>
    <xf numFmtId="0" fontId="25" fillId="5" borderId="0" xfId="10" applyFont="1" applyFill="1" applyBorder="1" applyAlignment="1" applyProtection="1">
      <alignment horizontal="left" vertical="top" wrapText="1"/>
      <protection locked="0"/>
    </xf>
    <xf numFmtId="0" fontId="25" fillId="5" borderId="27" xfId="10" applyFont="1" applyFill="1" applyBorder="1" applyAlignment="1" applyProtection="1">
      <alignment horizontal="left" vertical="top" wrapText="1"/>
      <protection locked="0"/>
    </xf>
    <xf numFmtId="0" fontId="25" fillId="5" borderId="26" xfId="10" applyFont="1" applyFill="1" applyBorder="1" applyAlignment="1" applyProtection="1">
      <alignment horizontal="left" vertical="top" wrapText="1"/>
      <protection locked="0"/>
    </xf>
    <xf numFmtId="0" fontId="25" fillId="5" borderId="6" xfId="10" applyFont="1" applyFill="1" applyBorder="1" applyAlignment="1" applyProtection="1">
      <alignment horizontal="left" vertical="top" wrapText="1"/>
      <protection locked="0"/>
    </xf>
    <xf numFmtId="0" fontId="25" fillId="5" borderId="29" xfId="10" applyFont="1" applyFill="1" applyBorder="1" applyAlignment="1" applyProtection="1">
      <alignment horizontal="left" vertical="top" wrapText="1"/>
      <protection locked="0"/>
    </xf>
    <xf numFmtId="0" fontId="25" fillId="5" borderId="59" xfId="10" applyFont="1" applyFill="1" applyBorder="1" applyAlignment="1" applyProtection="1">
      <alignment horizontal="left" vertical="top" wrapText="1"/>
      <protection locked="0"/>
    </xf>
    <xf numFmtId="0" fontId="25" fillId="5" borderId="56" xfId="10" applyFont="1" applyFill="1" applyBorder="1" applyAlignment="1" applyProtection="1">
      <alignment horizontal="left" vertical="top" wrapText="1"/>
      <protection locked="0"/>
    </xf>
    <xf numFmtId="0" fontId="25" fillId="5" borderId="149" xfId="10" applyFont="1" applyFill="1" applyBorder="1" applyAlignment="1" applyProtection="1">
      <alignment horizontal="left" vertical="top" wrapText="1"/>
      <protection locked="0"/>
    </xf>
    <xf numFmtId="0" fontId="55" fillId="5" borderId="25" xfId="10" applyNumberFormat="1" applyFont="1" applyFill="1" applyBorder="1" applyAlignment="1" applyProtection="1">
      <alignment horizontal="left"/>
      <protection locked="0"/>
    </xf>
    <xf numFmtId="0" fontId="55" fillId="5" borderId="0" xfId="10" applyNumberFormat="1" applyFont="1" applyFill="1" applyBorder="1" applyAlignment="1" applyProtection="1">
      <alignment horizontal="left"/>
      <protection locked="0"/>
    </xf>
    <xf numFmtId="0" fontId="55" fillId="5" borderId="27" xfId="10" applyNumberFormat="1" applyFont="1" applyFill="1" applyBorder="1" applyAlignment="1" applyProtection="1">
      <alignment horizontal="left"/>
      <protection locked="0"/>
    </xf>
    <xf numFmtId="0" fontId="43" fillId="5" borderId="25" xfId="3" applyNumberFormat="1" applyFill="1" applyBorder="1" applyAlignment="1" applyProtection="1">
      <alignment horizontal="justify" wrapText="1"/>
      <protection locked="0"/>
    </xf>
    <xf numFmtId="0" fontId="43" fillId="5" borderId="0" xfId="3" applyNumberFormat="1" applyFill="1" applyBorder="1" applyAlignment="1" applyProtection="1">
      <alignment horizontal="justify" wrapText="1"/>
      <protection locked="0"/>
    </xf>
    <xf numFmtId="0" fontId="43" fillId="5" borderId="27" xfId="3" applyNumberFormat="1" applyFill="1" applyBorder="1" applyAlignment="1" applyProtection="1">
      <alignment horizontal="justify" wrapText="1"/>
      <protection locked="0"/>
    </xf>
    <xf numFmtId="0" fontId="55" fillId="5" borderId="25" xfId="10" applyNumberFormat="1" applyFont="1" applyFill="1" applyBorder="1" applyAlignment="1" applyProtection="1">
      <alignment horizontal="justify" wrapText="1"/>
      <protection locked="0"/>
    </xf>
    <xf numFmtId="0" fontId="55" fillId="5" borderId="0" xfId="10" applyNumberFormat="1" applyFont="1" applyFill="1" applyBorder="1" applyAlignment="1" applyProtection="1">
      <alignment horizontal="justify" wrapText="1"/>
      <protection locked="0"/>
    </xf>
    <xf numFmtId="0" fontId="55" fillId="5" borderId="27" xfId="10" applyNumberFormat="1" applyFont="1" applyFill="1" applyBorder="1" applyAlignment="1" applyProtection="1">
      <alignment horizontal="justify" wrapText="1"/>
      <protection locked="0"/>
    </xf>
    <xf numFmtId="0" fontId="9" fillId="5" borderId="150" xfId="0" applyFont="1" applyFill="1" applyBorder="1" applyAlignment="1">
      <alignment horizontal="center" vertical="center"/>
    </xf>
    <xf numFmtId="0" fontId="9" fillId="5" borderId="81" xfId="0" applyFont="1" applyFill="1" applyBorder="1" applyAlignment="1">
      <alignment horizontal="center" vertical="center"/>
    </xf>
    <xf numFmtId="0" fontId="9" fillId="5" borderId="151" xfId="0" applyFont="1" applyFill="1" applyBorder="1" applyAlignment="1">
      <alignment horizontal="center" vertical="center"/>
    </xf>
    <xf numFmtId="0" fontId="0" fillId="3" borderId="111" xfId="0" applyFill="1" applyBorder="1" applyAlignment="1">
      <alignment horizontal="center"/>
    </xf>
    <xf numFmtId="0" fontId="68" fillId="3" borderId="170" xfId="0" applyFont="1" applyFill="1" applyBorder="1" applyAlignment="1">
      <alignment horizontal="left" vertical="center" indent="2"/>
    </xf>
    <xf numFmtId="0" fontId="68" fillId="3" borderId="171" xfId="0" applyFont="1" applyFill="1" applyBorder="1" applyAlignment="1">
      <alignment horizontal="left" vertical="center" indent="2"/>
    </xf>
    <xf numFmtId="0" fontId="10" fillId="3" borderId="0" xfId="0" applyFont="1" applyFill="1" applyBorder="1" applyAlignment="1">
      <alignment horizontal="center"/>
    </xf>
    <xf numFmtId="0" fontId="10" fillId="3" borderId="111" xfId="0" applyFont="1" applyFill="1" applyBorder="1" applyAlignment="1">
      <alignment horizontal="center"/>
    </xf>
    <xf numFmtId="0" fontId="75" fillId="3" borderId="110" xfId="0" applyFont="1" applyFill="1" applyBorder="1" applyAlignment="1">
      <alignment horizontal="left"/>
    </xf>
    <xf numFmtId="0" fontId="75" fillId="3" borderId="0" xfId="0" applyFont="1" applyFill="1" applyBorder="1" applyAlignment="1">
      <alignment horizontal="left"/>
    </xf>
    <xf numFmtId="0" fontId="75" fillId="3" borderId="111" xfId="0" applyFont="1" applyFill="1" applyBorder="1" applyAlignment="1">
      <alignment horizontal="left"/>
    </xf>
    <xf numFmtId="0" fontId="0" fillId="3" borderId="110" xfId="0" applyFill="1" applyBorder="1" applyAlignment="1">
      <alignment horizontal="left"/>
    </xf>
    <xf numFmtId="0" fontId="0" fillId="3" borderId="111" xfId="0" applyFill="1" applyBorder="1" applyAlignment="1">
      <alignment horizontal="left"/>
    </xf>
    <xf numFmtId="0" fontId="0" fillId="3" borderId="110" xfId="0" applyFill="1" applyBorder="1" applyAlignment="1">
      <alignment horizontal="center"/>
    </xf>
    <xf numFmtId="0" fontId="69" fillId="3" borderId="110" xfId="0" applyFont="1" applyFill="1" applyBorder="1" applyAlignment="1">
      <alignment horizontal="left" wrapText="1"/>
    </xf>
    <xf numFmtId="0" fontId="69" fillId="3" borderId="0" xfId="0" applyFont="1" applyFill="1" applyBorder="1" applyAlignment="1">
      <alignment horizontal="left" wrapText="1"/>
    </xf>
    <xf numFmtId="0" fontId="69" fillId="3" borderId="111" xfId="0" applyFont="1" applyFill="1" applyBorder="1" applyAlignment="1">
      <alignment horizontal="left" wrapText="1"/>
    </xf>
    <xf numFmtId="0" fontId="10" fillId="3" borderId="163" xfId="0" applyFont="1" applyFill="1" applyBorder="1" applyAlignment="1">
      <alignment horizontal="left"/>
    </xf>
    <xf numFmtId="0" fontId="10" fillId="3" borderId="164" xfId="0" applyFont="1" applyFill="1" applyBorder="1" applyAlignment="1">
      <alignment horizontal="left"/>
    </xf>
    <xf numFmtId="0" fontId="10" fillId="3" borderId="165" xfId="0" applyFont="1" applyFill="1" applyBorder="1" applyAlignment="1">
      <alignment horizontal="left"/>
    </xf>
    <xf numFmtId="0" fontId="0" fillId="3" borderId="159" xfId="0" applyFill="1" applyBorder="1" applyAlignment="1">
      <alignment horizontal="center"/>
    </xf>
    <xf numFmtId="0" fontId="0" fillId="3" borderId="160" xfId="0" applyFill="1" applyBorder="1" applyAlignment="1">
      <alignment horizontal="center"/>
    </xf>
    <xf numFmtId="0" fontId="0" fillId="3" borderId="161" xfId="0" applyFill="1" applyBorder="1" applyAlignment="1">
      <alignment horizontal="center"/>
    </xf>
    <xf numFmtId="0" fontId="69" fillId="3" borderId="110" xfId="0" applyFont="1" applyFill="1" applyBorder="1" applyAlignment="1">
      <alignment horizontal="left"/>
    </xf>
    <xf numFmtId="0" fontId="69" fillId="3" borderId="0" xfId="0" applyFont="1" applyFill="1" applyBorder="1" applyAlignment="1">
      <alignment horizontal="left"/>
    </xf>
    <xf numFmtId="0" fontId="69" fillId="3" borderId="111" xfId="0" applyFont="1" applyFill="1" applyBorder="1" applyAlignment="1">
      <alignment horizontal="left"/>
    </xf>
    <xf numFmtId="0" fontId="10" fillId="3" borderId="156" xfId="0" applyFont="1" applyFill="1" applyBorder="1" applyAlignment="1">
      <alignment horizontal="left"/>
    </xf>
    <xf numFmtId="0" fontId="10" fillId="3" borderId="157" xfId="0" applyFont="1" applyFill="1" applyBorder="1" applyAlignment="1">
      <alignment horizontal="left"/>
    </xf>
    <xf numFmtId="0" fontId="10" fillId="3" borderId="158" xfId="0" applyFont="1" applyFill="1" applyBorder="1" applyAlignment="1">
      <alignment horizontal="left"/>
    </xf>
    <xf numFmtId="165" fontId="3" fillId="3" borderId="154" xfId="5" applyFill="1" applyBorder="1" applyAlignment="1">
      <alignment horizontal="center" vertical="center" wrapText="1"/>
    </xf>
    <xf numFmtId="165" fontId="3" fillId="3" borderId="155" xfId="5" applyFill="1" applyBorder="1" applyAlignment="1">
      <alignment horizontal="center" vertical="center" wrapText="1"/>
    </xf>
    <xf numFmtId="0" fontId="0" fillId="3" borderId="159" xfId="0" applyFill="1" applyBorder="1" applyAlignment="1">
      <alignment horizontal="center" vertical="center" wrapText="1"/>
    </xf>
    <xf numFmtId="0" fontId="0" fillId="3" borderId="160" xfId="0" applyFill="1" applyBorder="1" applyAlignment="1">
      <alignment horizontal="center" vertical="center" wrapText="1"/>
    </xf>
    <xf numFmtId="0" fontId="0" fillId="3" borderId="161" xfId="0" applyFill="1" applyBorder="1" applyAlignment="1">
      <alignment horizontal="center" vertical="center" wrapText="1"/>
    </xf>
    <xf numFmtId="0" fontId="0" fillId="3" borderId="115" xfId="0" applyFill="1" applyBorder="1" applyAlignment="1">
      <alignment horizontal="center" vertical="center" wrapText="1"/>
    </xf>
    <xf numFmtId="0" fontId="0" fillId="3" borderId="116" xfId="0" applyFill="1" applyBorder="1" applyAlignment="1">
      <alignment horizontal="center" vertical="center" wrapText="1"/>
    </xf>
    <xf numFmtId="0" fontId="0" fillId="3" borderId="117" xfId="0" applyFill="1" applyBorder="1" applyAlignment="1">
      <alignment horizontal="center" vertical="center" wrapText="1"/>
    </xf>
    <xf numFmtId="0" fontId="0" fillId="3" borderId="154" xfId="0" applyFill="1" applyBorder="1" applyAlignment="1">
      <alignment horizontal="center" vertical="center" wrapText="1"/>
    </xf>
    <xf numFmtId="0" fontId="0" fillId="3" borderId="162" xfId="0" applyFill="1" applyBorder="1" applyAlignment="1">
      <alignment horizontal="center" vertical="center" wrapText="1"/>
    </xf>
    <xf numFmtId="0" fontId="0" fillId="3" borderId="155" xfId="0" applyFill="1" applyBorder="1" applyAlignment="1">
      <alignment horizontal="center" vertical="center" wrapText="1"/>
    </xf>
    <xf numFmtId="0" fontId="68" fillId="3" borderId="0" xfId="0" applyFont="1" applyFill="1" applyBorder="1" applyAlignment="1">
      <alignment horizontal="center"/>
    </xf>
    <xf numFmtId="0" fontId="68" fillId="3" borderId="111" xfId="0" applyFont="1" applyFill="1" applyBorder="1" applyAlignment="1">
      <alignment horizontal="center"/>
    </xf>
    <xf numFmtId="0" fontId="68" fillId="3" borderId="166" xfId="0" applyFont="1" applyFill="1" applyBorder="1" applyAlignment="1">
      <alignment horizontal="left" vertical="center" indent="2"/>
    </xf>
    <xf numFmtId="0" fontId="68" fillId="3" borderId="167" xfId="0" applyFont="1" applyFill="1" applyBorder="1" applyAlignment="1">
      <alignment horizontal="left" vertical="center" indent="2"/>
    </xf>
    <xf numFmtId="0" fontId="0" fillId="3" borderId="168" xfId="0" applyFill="1" applyBorder="1" applyAlignment="1">
      <alignment horizontal="left" indent="1"/>
    </xf>
    <xf numFmtId="0" fontId="0" fillId="3" borderId="77" xfId="0" applyFill="1" applyBorder="1" applyAlignment="1">
      <alignment horizontal="left" indent="1"/>
    </xf>
    <xf numFmtId="0" fontId="0" fillId="3" borderId="169" xfId="0" applyFill="1" applyBorder="1" applyAlignment="1">
      <alignment horizontal="left" indent="1"/>
    </xf>
    <xf numFmtId="0" fontId="40" fillId="3" borderId="168" xfId="0" applyFont="1" applyFill="1" applyBorder="1" applyAlignment="1">
      <alignment horizontal="left" vertical="center" indent="2"/>
    </xf>
    <xf numFmtId="0" fontId="40" fillId="3" borderId="169" xfId="0" applyFont="1" applyFill="1" applyBorder="1" applyAlignment="1">
      <alignment horizontal="left" vertical="center" indent="2"/>
    </xf>
    <xf numFmtId="0" fontId="25" fillId="3" borderId="170" xfId="0" applyFont="1" applyFill="1" applyBorder="1" applyAlignment="1">
      <alignment horizontal="left" vertical="center" indent="2"/>
    </xf>
    <xf numFmtId="0" fontId="25" fillId="3" borderId="171" xfId="0" applyFont="1" applyFill="1" applyBorder="1" applyAlignment="1">
      <alignment horizontal="left" vertical="center" indent="2"/>
    </xf>
    <xf numFmtId="0" fontId="0" fillId="3" borderId="166" xfId="0" applyFill="1" applyBorder="1" applyAlignment="1">
      <alignment horizontal="left" indent="1"/>
    </xf>
    <xf numFmtId="0" fontId="0" fillId="3" borderId="172" xfId="0" applyFill="1" applyBorder="1" applyAlignment="1">
      <alignment horizontal="left" indent="1"/>
    </xf>
    <xf numFmtId="0" fontId="0" fillId="3" borderId="167" xfId="0" applyFill="1" applyBorder="1" applyAlignment="1">
      <alignment horizontal="left" indent="1"/>
    </xf>
    <xf numFmtId="0" fontId="25" fillId="3" borderId="168" xfId="0" applyFont="1" applyFill="1" applyBorder="1" applyAlignment="1">
      <alignment horizontal="left" vertical="center" indent="2"/>
    </xf>
    <xf numFmtId="0" fontId="25" fillId="3" borderId="169" xfId="0" applyFont="1" applyFill="1" applyBorder="1" applyAlignment="1">
      <alignment horizontal="left" vertical="center" indent="2"/>
    </xf>
    <xf numFmtId="49" fontId="25" fillId="3" borderId="166" xfId="0" applyNumberFormat="1" applyFont="1" applyFill="1" applyBorder="1" applyAlignment="1">
      <alignment horizontal="left" vertical="center" indent="2"/>
    </xf>
    <xf numFmtId="49" fontId="25" fillId="3" borderId="167" xfId="0" applyNumberFormat="1" applyFont="1" applyFill="1" applyBorder="1" applyAlignment="1">
      <alignment horizontal="left" vertical="center" indent="2"/>
    </xf>
    <xf numFmtId="0" fontId="0" fillId="3" borderId="170" xfId="0" applyFill="1" applyBorder="1" applyAlignment="1">
      <alignment horizontal="left" indent="1"/>
    </xf>
    <xf numFmtId="0" fontId="0" fillId="3" borderId="72" xfId="0" applyFill="1" applyBorder="1" applyAlignment="1">
      <alignment horizontal="left" indent="1"/>
    </xf>
    <xf numFmtId="0" fontId="0" fillId="3" borderId="171" xfId="0" applyFill="1" applyBorder="1" applyAlignment="1">
      <alignment horizontal="left" indent="1"/>
    </xf>
    <xf numFmtId="0" fontId="14" fillId="3" borderId="173" xfId="0" applyFont="1" applyFill="1" applyBorder="1" applyAlignment="1">
      <alignment horizontal="center" vertical="center"/>
    </xf>
    <xf numFmtId="0" fontId="0" fillId="3" borderId="174" xfId="0" applyFill="1" applyBorder="1" applyAlignment="1">
      <alignment horizontal="center" vertical="center"/>
    </xf>
    <xf numFmtId="169" fontId="54" fillId="7" borderId="7" xfId="11" applyNumberFormat="1" applyFont="1" applyFill="1" applyBorder="1" applyAlignment="1" applyProtection="1">
      <alignment vertical="center"/>
    </xf>
    <xf numFmtId="169" fontId="54" fillId="7" borderId="0" xfId="11" applyNumberFormat="1" applyFont="1" applyFill="1" applyBorder="1" applyAlignment="1" applyProtection="1">
      <alignment vertical="center"/>
    </xf>
    <xf numFmtId="169" fontId="54" fillId="7" borderId="11" xfId="11" applyNumberFormat="1" applyFont="1" applyFill="1" applyBorder="1" applyAlignment="1" applyProtection="1">
      <alignment vertical="center"/>
    </xf>
    <xf numFmtId="169" fontId="54" fillId="7" borderId="102" xfId="11" applyNumberFormat="1" applyFont="1" applyFill="1" applyBorder="1" applyAlignment="1" applyProtection="1">
      <alignment vertical="center"/>
    </xf>
    <xf numFmtId="169" fontId="54" fillId="7" borderId="6" xfId="11" applyNumberFormat="1" applyFont="1" applyFill="1" applyBorder="1" applyAlignment="1" applyProtection="1">
      <alignment vertical="center"/>
    </xf>
    <xf numFmtId="169" fontId="54" fillId="7" borderId="104" xfId="11" applyNumberFormat="1" applyFont="1" applyFill="1" applyBorder="1" applyAlignment="1" applyProtection="1">
      <alignment vertical="center"/>
    </xf>
    <xf numFmtId="169" fontId="72" fillId="7" borderId="61" xfId="11" applyNumberFormat="1" applyFont="1" applyFill="1" applyBorder="1" applyAlignment="1" applyProtection="1">
      <alignment vertical="center"/>
    </xf>
    <xf numFmtId="169" fontId="72" fillId="7" borderId="62" xfId="11" applyNumberFormat="1" applyFont="1" applyFill="1" applyBorder="1" applyAlignment="1" applyProtection="1">
      <alignment vertical="center"/>
    </xf>
    <xf numFmtId="169" fontId="72" fillId="7" borderId="63" xfId="11" applyNumberFormat="1" applyFont="1" applyFill="1" applyBorder="1" applyAlignment="1" applyProtection="1">
      <alignment vertical="center"/>
    </xf>
    <xf numFmtId="169" fontId="6" fillId="3" borderId="71" xfId="11" applyNumberFormat="1" applyFont="1" applyFill="1" applyBorder="1" applyAlignment="1" applyProtection="1">
      <alignment vertical="center"/>
    </xf>
    <xf numFmtId="0" fontId="7" fillId="0" borderId="72" xfId="11" applyFont="1" applyBorder="1" applyAlignment="1"/>
    <xf numFmtId="0" fontId="7" fillId="0" borderId="70" xfId="11" applyFont="1" applyBorder="1" applyAlignment="1"/>
    <xf numFmtId="0" fontId="54" fillId="3" borderId="2" xfId="11" applyNumberFormat="1" applyFill="1" applyBorder="1" applyAlignment="1" applyProtection="1">
      <protection locked="0"/>
    </xf>
    <xf numFmtId="2" fontId="43" fillId="3" borderId="7" xfId="3" quotePrefix="1" applyNumberFormat="1" applyFont="1" applyFill="1" applyBorder="1" applyAlignment="1" applyProtection="1">
      <alignment horizontal="center"/>
    </xf>
    <xf numFmtId="2" fontId="43" fillId="3" borderId="0" xfId="3" quotePrefix="1" applyNumberFormat="1" applyFont="1" applyFill="1" applyBorder="1" applyAlignment="1" applyProtection="1">
      <alignment horizontal="center"/>
    </xf>
    <xf numFmtId="2" fontId="43" fillId="3" borderId="7" xfId="3" applyNumberFormat="1" applyFill="1" applyBorder="1" applyAlignment="1" applyProtection="1">
      <alignment horizontal="center"/>
    </xf>
    <xf numFmtId="2" fontId="43" fillId="3" borderId="0" xfId="3" applyNumberFormat="1" applyFill="1" applyBorder="1" applyAlignment="1" applyProtection="1">
      <alignment horizontal="center"/>
    </xf>
    <xf numFmtId="0" fontId="0" fillId="0" borderId="0" xfId="0" applyFill="1" applyBorder="1" applyAlignment="1"/>
    <xf numFmtId="14" fontId="0" fillId="0" borderId="0" xfId="0" applyNumberFormat="1" applyFill="1" applyBorder="1" applyAlignment="1">
      <alignment horizontal="center"/>
    </xf>
    <xf numFmtId="169" fontId="40" fillId="3" borderId="65" xfId="11" applyNumberFormat="1" applyFont="1" applyFill="1" applyBorder="1" applyAlignment="1" applyProtection="1">
      <protection locked="0"/>
    </xf>
    <xf numFmtId="169" fontId="40" fillId="3" borderId="146" xfId="11" applyNumberFormat="1" applyFont="1" applyFill="1" applyBorder="1" applyAlignment="1" applyProtection="1">
      <protection locked="0"/>
    </xf>
    <xf numFmtId="1" fontId="40" fillId="3" borderId="65" xfId="11" applyNumberFormat="1" applyFont="1" applyFill="1" applyBorder="1" applyProtection="1"/>
    <xf numFmtId="1" fontId="40" fillId="3" borderId="146" xfId="11" applyNumberFormat="1" applyFont="1" applyFill="1" applyBorder="1" applyProtection="1"/>
    <xf numFmtId="0" fontId="40" fillId="5" borderId="2" xfId="11" applyNumberFormat="1" applyFont="1" applyFill="1" applyBorder="1" applyAlignment="1" applyProtection="1">
      <protection locked="0"/>
    </xf>
    <xf numFmtId="169" fontId="5" fillId="3" borderId="80" xfId="11" applyNumberFormat="1" applyFont="1" applyFill="1" applyBorder="1" applyAlignment="1" applyProtection="1">
      <alignment horizontal="center"/>
      <protection locked="0"/>
    </xf>
    <xf numFmtId="0" fontId="54" fillId="3" borderId="81" xfId="11" applyFill="1" applyBorder="1" applyAlignment="1"/>
    <xf numFmtId="0" fontId="54" fillId="3" borderId="151" xfId="11" applyFill="1" applyBorder="1" applyAlignment="1"/>
    <xf numFmtId="169" fontId="10" fillId="8" borderId="62" xfId="11" applyNumberFormat="1" applyFont="1" applyFill="1" applyBorder="1" applyAlignment="1" applyProtection="1">
      <protection locked="0"/>
    </xf>
    <xf numFmtId="0" fontId="10" fillId="8" borderId="62" xfId="11" applyFont="1" applyFill="1" applyBorder="1" applyAlignment="1" applyProtection="1">
      <protection locked="0"/>
    </xf>
    <xf numFmtId="169" fontId="40" fillId="3" borderId="0" xfId="11" applyNumberFormat="1" applyFont="1" applyFill="1" applyBorder="1" applyAlignment="1" applyProtection="1">
      <protection locked="0"/>
    </xf>
    <xf numFmtId="0" fontId="40" fillId="3" borderId="0" xfId="11" applyNumberFormat="1" applyFont="1" applyFill="1" applyBorder="1" applyAlignment="1" applyProtection="1">
      <alignment horizontal="center"/>
      <protection locked="0"/>
    </xf>
    <xf numFmtId="0" fontId="40" fillId="3" borderId="0" xfId="11" applyFont="1" applyFill="1" applyBorder="1" applyAlignment="1" applyProtection="1">
      <alignment horizontal="center"/>
      <protection locked="0"/>
    </xf>
    <xf numFmtId="14" fontId="40" fillId="8" borderId="0" xfId="11" applyNumberFormat="1" applyFont="1" applyFill="1" applyBorder="1" applyAlignment="1" applyProtection="1">
      <protection locked="0"/>
    </xf>
    <xf numFmtId="0" fontId="35" fillId="0" borderId="146" xfId="0" applyFont="1" applyBorder="1" applyAlignment="1" applyProtection="1">
      <alignment horizontal="center" vertical="center"/>
      <protection locked="0"/>
    </xf>
    <xf numFmtId="0" fontId="61" fillId="0" borderId="65" xfId="11" applyFont="1" applyBorder="1" applyAlignment="1">
      <alignment horizontal="center"/>
    </xf>
    <xf numFmtId="0" fontId="61" fillId="0" borderId="57" xfId="11" applyFont="1" applyBorder="1" applyAlignment="1">
      <alignment horizontal="center"/>
    </xf>
    <xf numFmtId="0" fontId="61" fillId="0" borderId="146" xfId="11" applyFont="1" applyBorder="1" applyAlignment="1">
      <alignment horizontal="center"/>
    </xf>
    <xf numFmtId="0" fontId="40" fillId="3" borderId="71" xfId="11" applyFont="1" applyFill="1" applyBorder="1" applyAlignment="1">
      <alignment vertical="center" wrapText="1"/>
    </xf>
    <xf numFmtId="0" fontId="40" fillId="3" borderId="70" xfId="11" applyFont="1" applyFill="1" applyBorder="1" applyAlignment="1">
      <alignment vertical="center" wrapText="1"/>
    </xf>
    <xf numFmtId="0" fontId="62" fillId="3" borderId="97" xfId="11" applyFont="1" applyFill="1" applyBorder="1" applyAlignment="1">
      <alignment horizontal="left" indent="1"/>
    </xf>
    <xf numFmtId="0" fontId="54" fillId="3" borderId="72" xfId="11" applyFill="1" applyBorder="1" applyAlignment="1">
      <alignment horizontal="left" indent="1"/>
    </xf>
    <xf numFmtId="169" fontId="35" fillId="0" borderId="25" xfId="0" applyNumberFormat="1" applyFont="1" applyBorder="1" applyAlignment="1" applyProtection="1">
      <alignment horizontal="center" vertical="center"/>
      <protection locked="0"/>
    </xf>
    <xf numFmtId="169" fontId="35" fillId="0" borderId="0" xfId="0" applyNumberFormat="1" applyFont="1" applyBorder="1" applyAlignment="1" applyProtection="1">
      <alignment horizontal="center" vertical="center"/>
      <protection locked="0"/>
    </xf>
    <xf numFmtId="169" fontId="35" fillId="3" borderId="0" xfId="0" applyNumberFormat="1" applyFont="1" applyFill="1" applyBorder="1" applyAlignment="1" applyProtection="1">
      <alignment horizontal="center" vertical="center"/>
      <protection locked="0"/>
    </xf>
    <xf numFmtId="169" fontId="37" fillId="3" borderId="0" xfId="0" applyNumberFormat="1" applyFont="1" applyFill="1" applyBorder="1" applyAlignment="1" applyProtection="1">
      <alignment horizontal="center" vertical="center"/>
      <protection locked="0"/>
    </xf>
    <xf numFmtId="0" fontId="37" fillId="3" borderId="0" xfId="0" applyFont="1" applyFill="1" applyBorder="1" applyAlignment="1" applyProtection="1">
      <alignment horizontal="center"/>
      <protection locked="0"/>
    </xf>
    <xf numFmtId="0" fontId="64" fillId="0" borderId="65" xfId="0" applyFont="1" applyBorder="1" applyAlignment="1" applyProtection="1">
      <alignment horizontal="center" vertical="center"/>
      <protection locked="0"/>
    </xf>
    <xf numFmtId="0" fontId="64" fillId="0" borderId="146" xfId="0" applyFont="1" applyBorder="1" applyAlignment="1" applyProtection="1">
      <alignment horizontal="center" vertical="center"/>
      <protection locked="0"/>
    </xf>
    <xf numFmtId="0" fontId="30" fillId="0" borderId="65" xfId="0" applyFont="1" applyBorder="1" applyAlignment="1" applyProtection="1">
      <alignment horizontal="center"/>
      <protection locked="0"/>
    </xf>
    <xf numFmtId="0" fontId="30" fillId="0" borderId="146" xfId="0" applyFont="1" applyBorder="1" applyAlignment="1" applyProtection="1">
      <alignment horizontal="center"/>
      <protection locked="0"/>
    </xf>
    <xf numFmtId="14" fontId="58" fillId="8" borderId="65" xfId="0" applyNumberFormat="1" applyFont="1" applyFill="1" applyBorder="1" applyAlignment="1" applyProtection="1">
      <alignment horizontal="center"/>
      <protection locked="0"/>
    </xf>
    <xf numFmtId="14" fontId="58" fillId="8" borderId="146" xfId="0" applyNumberFormat="1" applyFont="1" applyFill="1" applyBorder="1" applyAlignment="1" applyProtection="1">
      <alignment horizontal="center"/>
      <protection locked="0"/>
    </xf>
    <xf numFmtId="0" fontId="66" fillId="3" borderId="97" xfId="11" applyFont="1" applyFill="1" applyBorder="1" applyAlignment="1">
      <alignment horizontal="center" vertical="center"/>
    </xf>
    <xf numFmtId="0" fontId="66" fillId="3" borderId="72" xfId="11" applyFont="1" applyFill="1" applyBorder="1" applyAlignment="1">
      <alignment horizontal="center" vertical="center"/>
    </xf>
    <xf numFmtId="0" fontId="66" fillId="3" borderId="100" xfId="11" applyFont="1" applyFill="1" applyBorder="1" applyAlignment="1">
      <alignment horizontal="center" vertical="center"/>
    </xf>
    <xf numFmtId="0" fontId="40" fillId="0" borderId="71" xfId="11" applyFont="1" applyBorder="1" applyAlignment="1">
      <alignment horizontal="left" wrapText="1" indent="2"/>
    </xf>
    <xf numFmtId="0" fontId="54" fillId="0" borderId="70" xfId="11" applyBorder="1" applyAlignment="1">
      <alignment horizontal="left" wrapText="1" indent="2"/>
    </xf>
    <xf numFmtId="0" fontId="37" fillId="0" borderId="65" xfId="0" applyFont="1" applyBorder="1" applyProtection="1">
      <protection locked="0"/>
    </xf>
    <xf numFmtId="0" fontId="37" fillId="0" borderId="57" xfId="0" applyFont="1" applyBorder="1" applyProtection="1">
      <protection locked="0"/>
    </xf>
    <xf numFmtId="0" fontId="54" fillId="3" borderId="70" xfId="11" applyFill="1" applyBorder="1" applyAlignment="1">
      <alignment vertical="center" wrapText="1"/>
    </xf>
    <xf numFmtId="0" fontId="30" fillId="3" borderId="71" xfId="11" applyFont="1" applyFill="1" applyBorder="1" applyAlignment="1">
      <alignment horizontal="center" wrapText="1"/>
    </xf>
    <xf numFmtId="0" fontId="30" fillId="3" borderId="70" xfId="11" applyFont="1" applyFill="1" applyBorder="1" applyAlignment="1">
      <alignment horizontal="center" wrapText="1"/>
    </xf>
    <xf numFmtId="0" fontId="40" fillId="0" borderId="71" xfId="11" applyFont="1" applyBorder="1" applyAlignment="1">
      <alignment vertical="center" wrapText="1"/>
    </xf>
    <xf numFmtId="0" fontId="40" fillId="0" borderId="70" xfId="11" applyFont="1" applyBorder="1" applyAlignment="1">
      <alignment vertical="center" wrapText="1"/>
    </xf>
    <xf numFmtId="0" fontId="30" fillId="0" borderId="71" xfId="11" applyFont="1" applyBorder="1" applyAlignment="1">
      <alignment horizontal="center" wrapText="1"/>
    </xf>
    <xf numFmtId="0" fontId="30" fillId="0" borderId="70" xfId="11" applyFont="1" applyBorder="1" applyAlignment="1">
      <alignment horizontal="center" wrapText="1"/>
    </xf>
    <xf numFmtId="0" fontId="54" fillId="3" borderId="97" xfId="11" applyFill="1" applyBorder="1"/>
    <xf numFmtId="0" fontId="54" fillId="3" borderId="72" xfId="11" applyFill="1" applyBorder="1"/>
    <xf numFmtId="0" fontId="54" fillId="3" borderId="100" xfId="11" applyFill="1" applyBorder="1"/>
    <xf numFmtId="0" fontId="43" fillId="3" borderId="150" xfId="3" applyFill="1" applyBorder="1" applyAlignment="1" applyProtection="1"/>
    <xf numFmtId="0" fontId="43" fillId="3" borderId="81" xfId="3" applyFill="1" applyBorder="1" applyAlignment="1" applyProtection="1"/>
    <xf numFmtId="0" fontId="43" fillId="3" borderId="151" xfId="3" applyFill="1" applyBorder="1" applyAlignment="1" applyProtection="1"/>
    <xf numFmtId="0" fontId="40" fillId="0" borderId="70" xfId="11" applyFont="1" applyBorder="1" applyAlignment="1">
      <alignment horizontal="left" wrapText="1" indent="2"/>
    </xf>
    <xf numFmtId="0" fontId="40" fillId="0" borderId="72" xfId="11" applyFont="1" applyBorder="1" applyAlignment="1">
      <alignment vertical="center" wrapText="1"/>
    </xf>
    <xf numFmtId="0" fontId="40" fillId="0" borderId="100" xfId="11" applyFont="1" applyBorder="1" applyAlignment="1">
      <alignment vertical="center" wrapText="1"/>
    </xf>
    <xf numFmtId="0" fontId="65" fillId="0" borderId="65" xfId="11" applyFont="1" applyBorder="1" applyAlignment="1">
      <alignment horizontal="center"/>
    </xf>
    <xf numFmtId="0" fontId="65" fillId="0" borderId="57" xfId="11" applyFont="1" applyBorder="1" applyAlignment="1">
      <alignment horizontal="center"/>
    </xf>
    <xf numFmtId="0" fontId="65" fillId="0" borderId="146" xfId="11" applyFont="1" applyBorder="1" applyAlignment="1">
      <alignment horizontal="center"/>
    </xf>
    <xf numFmtId="169" fontId="12" fillId="8" borderId="65" xfId="0" applyNumberFormat="1" applyFont="1" applyFill="1" applyBorder="1" applyAlignment="1" applyProtection="1">
      <alignment horizontal="center" vertical="center"/>
      <protection locked="0"/>
    </xf>
    <xf numFmtId="169" fontId="12" fillId="8" borderId="146" xfId="0" applyNumberFormat="1" applyFont="1" applyFill="1" applyBorder="1" applyAlignment="1" applyProtection="1">
      <alignment horizontal="center" vertical="center"/>
      <protection locked="0"/>
    </xf>
    <xf numFmtId="0" fontId="45" fillId="0" borderId="65" xfId="0" applyFont="1" applyBorder="1" applyAlignment="1" applyProtection="1">
      <alignment horizontal="center"/>
      <protection locked="0"/>
    </xf>
    <xf numFmtId="0" fontId="45" fillId="0" borderId="146" xfId="0" applyFont="1" applyBorder="1" applyAlignment="1" applyProtection="1">
      <alignment horizontal="center"/>
      <protection locked="0"/>
    </xf>
    <xf numFmtId="0" fontId="12" fillId="5" borderId="65" xfId="0" applyFont="1" applyFill="1" applyBorder="1" applyAlignment="1" applyProtection="1">
      <alignment horizontal="center" vertical="center"/>
      <protection locked="0"/>
    </xf>
    <xf numFmtId="0" fontId="12" fillId="5" borderId="146" xfId="0" applyFont="1" applyFill="1" applyBorder="1" applyAlignment="1" applyProtection="1">
      <alignment horizontal="center" vertical="center"/>
      <protection locked="0"/>
    </xf>
    <xf numFmtId="0" fontId="37" fillId="0" borderId="146" xfId="0" applyFont="1" applyBorder="1" applyProtection="1">
      <protection locked="0"/>
    </xf>
    <xf numFmtId="169" fontId="9" fillId="7" borderId="61" xfId="11" applyNumberFormat="1" applyFont="1" applyFill="1" applyBorder="1" applyAlignment="1" applyProtection="1">
      <alignment vertical="center"/>
    </xf>
    <xf numFmtId="169" fontId="9" fillId="7" borderId="62" xfId="11" applyNumberFormat="1" applyFont="1" applyFill="1" applyBorder="1" applyAlignment="1" applyProtection="1">
      <alignment vertical="center"/>
    </xf>
    <xf numFmtId="169" fontId="9" fillId="7" borderId="63" xfId="11" applyNumberFormat="1" applyFont="1" applyFill="1" applyBorder="1" applyAlignment="1" applyProtection="1">
      <alignment vertical="center"/>
    </xf>
    <xf numFmtId="0" fontId="43" fillId="7" borderId="0" xfId="3" applyFill="1" applyBorder="1" applyAlignment="1" applyProtection="1">
      <alignment horizontal="left"/>
    </xf>
    <xf numFmtId="0" fontId="54" fillId="5" borderId="0" xfId="11" applyFill="1" applyBorder="1" applyAlignment="1">
      <alignment horizontal="left"/>
    </xf>
    <xf numFmtId="0" fontId="54" fillId="5" borderId="11" xfId="11" applyFill="1" applyBorder="1" applyAlignment="1">
      <alignment horizontal="left"/>
    </xf>
    <xf numFmtId="2" fontId="43" fillId="3" borderId="0" xfId="3" quotePrefix="1" applyNumberFormat="1" applyFill="1" applyBorder="1" applyAlignment="1" applyProtection="1">
      <alignment horizontal="center"/>
    </xf>
    <xf numFmtId="0" fontId="40" fillId="3" borderId="8" xfId="11" applyFont="1" applyFill="1" applyBorder="1" applyAlignment="1">
      <alignment vertical="center" wrapText="1"/>
    </xf>
    <xf numFmtId="0" fontId="40" fillId="3" borderId="3" xfId="11" applyFont="1" applyFill="1" applyBorder="1" applyAlignment="1">
      <alignment vertical="center" wrapText="1"/>
    </xf>
    <xf numFmtId="0" fontId="62" fillId="3" borderId="97" xfId="11" applyFont="1" applyFill="1" applyBorder="1" applyAlignment="1">
      <alignment horizontal="left" indent="3"/>
    </xf>
    <xf numFmtId="0" fontId="62" fillId="3" borderId="72" xfId="11" applyFont="1" applyFill="1" applyBorder="1" applyAlignment="1">
      <alignment horizontal="left" indent="3"/>
    </xf>
    <xf numFmtId="0" fontId="40" fillId="3" borderId="61" xfId="11" applyFont="1" applyFill="1" applyBorder="1" applyAlignment="1">
      <alignment vertical="center" wrapText="1"/>
    </xf>
    <xf numFmtId="0" fontId="40" fillId="3" borderId="63" xfId="11" applyFont="1" applyFill="1" applyBorder="1" applyAlignment="1">
      <alignment vertical="center" wrapText="1"/>
    </xf>
    <xf numFmtId="0" fontId="40" fillId="3" borderId="7" xfId="11" applyFont="1" applyFill="1" applyBorder="1" applyAlignment="1">
      <alignment vertical="center" wrapText="1"/>
    </xf>
    <xf numFmtId="0" fontId="40" fillId="3" borderId="11" xfId="11" applyFont="1" applyFill="1" applyBorder="1" applyAlignment="1">
      <alignment vertical="center" wrapText="1"/>
    </xf>
  </cellXfs>
  <cellStyles count="18">
    <cellStyle name="Commentaire 2" xfId="17"/>
    <cellStyle name="Euro" xfId="1"/>
    <cellStyle name="Euro_DA AUDIT CR 2003" xfId="2"/>
    <cellStyle name="Lien hypertexte" xfId="3" builtinId="8"/>
    <cellStyle name="Milliers" xfId="4" builtinId="3"/>
    <cellStyle name="Milliers 2" xfId="14"/>
    <cellStyle name="Monétaire" xfId="5" builtinId="4"/>
    <cellStyle name="Normal" xfId="0" builtinId="0"/>
    <cellStyle name="Normal 2" xfId="15"/>
    <cellStyle name="Normal 3" xfId="13"/>
    <cellStyle name="Normal_E4" xfId="6"/>
    <cellStyle name="Normal_H2" xfId="7"/>
    <cellStyle name="Normal_H2 2" xfId="16"/>
    <cellStyle name="Normal_I2" xfId="8"/>
    <cellStyle name="Normal_I5" xfId="9"/>
    <cellStyle name="Normal_J2" xfId="10"/>
    <cellStyle name="Normal_SA VERIF SPECIFIQUES" xfId="11"/>
    <cellStyle name="Pourcentage" xfId="12"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externalLink" Target="externalLinks/externalLink19.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externalLink" Target="externalLinks/externalLink14.xml"/><Relationship Id="rId16" Type="http://schemas.openxmlformats.org/officeDocument/2006/relationships/worksheet" Target="worksheets/sheet16.xml"/><Relationship Id="rId107" Type="http://schemas.openxmlformats.org/officeDocument/2006/relationships/externalLink" Target="externalLinks/externalLink9.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externalLink" Target="externalLinks/externalLink4.xml"/><Relationship Id="rId123"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externalLink" Target="externalLinks/externalLink2.xml"/><Relationship Id="rId105" Type="http://schemas.openxmlformats.org/officeDocument/2006/relationships/externalLink" Target="externalLinks/externalLink7.xml"/><Relationship Id="rId113" Type="http://schemas.openxmlformats.org/officeDocument/2006/relationships/externalLink" Target="externalLinks/externalLink15.xml"/><Relationship Id="rId118" Type="http://schemas.openxmlformats.org/officeDocument/2006/relationships/externalLink" Target="externalLinks/externalLink20.xml"/><Relationship Id="rId12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externalLink" Target="externalLinks/externalLink2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externalLink" Target="externalLinks/externalLink5.xml"/><Relationship Id="rId108" Type="http://schemas.openxmlformats.org/officeDocument/2006/relationships/externalLink" Target="externalLinks/externalLink10.xml"/><Relationship Id="rId116" Type="http://schemas.openxmlformats.org/officeDocument/2006/relationships/externalLink" Target="externalLinks/externalLink18.xml"/><Relationship Id="rId124"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externalLink" Target="externalLinks/externalLink8.xml"/><Relationship Id="rId114" Type="http://schemas.openxmlformats.org/officeDocument/2006/relationships/externalLink" Target="externalLinks/externalLink16.xml"/><Relationship Id="rId119" Type="http://schemas.openxmlformats.org/officeDocument/2006/relationships/externalLink" Target="externalLinks/externalLink2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externalLink" Target="externalLinks/externalLink1.xml"/><Relationship Id="rId101" Type="http://schemas.openxmlformats.org/officeDocument/2006/relationships/externalLink" Target="externalLinks/externalLink3.xml"/><Relationship Id="rId122" Type="http://schemas.openxmlformats.org/officeDocument/2006/relationships/externalLink" Target="externalLinks/externalLink2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externalLink" Target="externalLinks/externalLink11.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externalLink" Target="externalLinks/externalLink6.xml"/><Relationship Id="rId120" Type="http://schemas.openxmlformats.org/officeDocument/2006/relationships/externalLink" Target="externalLinks/externalLink22.xml"/><Relationship Id="rId125"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externalLink" Target="externalLinks/externalLink12.xml"/><Relationship Id="rId115" Type="http://schemas.openxmlformats.org/officeDocument/2006/relationships/externalLink" Target="externalLinks/externalLink17.xml"/></Relationships>
</file>

<file path=xl/drawings/drawing1.xml><?xml version="1.0" encoding="utf-8"?>
<xdr:wsDr xmlns:xdr="http://schemas.openxmlformats.org/drawingml/2006/spreadsheetDrawing" xmlns:a="http://schemas.openxmlformats.org/drawingml/2006/main">
  <xdr:twoCellAnchor>
    <xdr:from>
      <xdr:col>2</xdr:col>
      <xdr:colOff>9525</xdr:colOff>
      <xdr:row>7</xdr:row>
      <xdr:rowOff>152400</xdr:rowOff>
    </xdr:from>
    <xdr:to>
      <xdr:col>15</xdr:col>
      <xdr:colOff>0</xdr:colOff>
      <xdr:row>9</xdr:row>
      <xdr:rowOff>47625</xdr:rowOff>
    </xdr:to>
    <xdr:sp macro="" textlink="">
      <xdr:nvSpPr>
        <xdr:cNvPr id="8294" name="Rectangle 1"/>
        <xdr:cNvSpPr>
          <a:spLocks noChangeArrowheads="1"/>
        </xdr:cNvSpPr>
      </xdr:nvSpPr>
      <xdr:spPr bwMode="auto">
        <a:xfrm>
          <a:off x="571500" y="1352550"/>
          <a:ext cx="4143375" cy="219075"/>
        </a:xfrm>
        <a:prstGeom prst="rect">
          <a:avLst/>
        </a:prstGeom>
        <a:noFill/>
        <a:ln w="17145">
          <a:solidFill>
            <a:srgbClr val="000000"/>
          </a:solidFill>
          <a:miter lim="800000"/>
          <a:headEnd/>
          <a:tailEnd/>
        </a:ln>
        <a:effectLst>
          <a:outerShdw dist="35921" dir="2700000"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xdr:colOff>
      <xdr:row>13</xdr:row>
      <xdr:rowOff>0</xdr:rowOff>
    </xdr:from>
    <xdr:to>
      <xdr:col>15</xdr:col>
      <xdr:colOff>38100</xdr:colOff>
      <xdr:row>31</xdr:row>
      <xdr:rowOff>123825</xdr:rowOff>
    </xdr:to>
    <xdr:sp macro="" textlink="">
      <xdr:nvSpPr>
        <xdr:cNvPr id="8295" name="Rectangle 2"/>
        <xdr:cNvSpPr>
          <a:spLocks noChangeArrowheads="1"/>
        </xdr:cNvSpPr>
      </xdr:nvSpPr>
      <xdr:spPr bwMode="auto">
        <a:xfrm>
          <a:off x="571500" y="2171700"/>
          <a:ext cx="4181475" cy="3038475"/>
        </a:xfrm>
        <a:prstGeom prst="rect">
          <a:avLst/>
        </a:prstGeom>
        <a:noFill/>
        <a:ln w="17145">
          <a:solidFill>
            <a:srgbClr val="000000"/>
          </a:solidFill>
          <a:miter lim="800000"/>
          <a:headEnd/>
          <a:tailEnd/>
        </a:ln>
        <a:effectLst>
          <a:outerShdw dist="35921" dir="2700000"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1</xdr:col>
      <xdr:colOff>47625</xdr:colOff>
      <xdr:row>0</xdr:row>
      <xdr:rowOff>123825</xdr:rowOff>
    </xdr:from>
    <xdr:to>
      <xdr:col>10</xdr:col>
      <xdr:colOff>171450</xdr:colOff>
      <xdr:row>4</xdr:row>
      <xdr:rowOff>123825</xdr:rowOff>
    </xdr:to>
    <xdr:sp macro="" textlink="">
      <xdr:nvSpPr>
        <xdr:cNvPr id="8296" name="Oval 3"/>
        <xdr:cNvSpPr>
          <a:spLocks noChangeArrowheads="1"/>
        </xdr:cNvSpPr>
      </xdr:nvSpPr>
      <xdr:spPr bwMode="auto">
        <a:xfrm>
          <a:off x="161925" y="123825"/>
          <a:ext cx="3152775" cy="714375"/>
        </a:xfrm>
        <a:prstGeom prst="ellipse">
          <a:avLst/>
        </a:prstGeom>
        <a:noFill/>
        <a:ln w="1">
          <a:solidFill>
            <a:srgbClr val="000000"/>
          </a:solidFill>
          <a:round/>
          <a:headEnd/>
          <a:tailEnd/>
        </a:ln>
        <a:effectLst>
          <a:outerShdw dist="35921" dir="2700000"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152400</xdr:colOff>
      <xdr:row>2</xdr:row>
      <xdr:rowOff>0</xdr:rowOff>
    </xdr:from>
    <xdr:to>
      <xdr:col>9</xdr:col>
      <xdr:colOff>0</xdr:colOff>
      <xdr:row>2</xdr:row>
      <xdr:rowOff>0</xdr:rowOff>
    </xdr:to>
    <xdr:sp macro="" textlink="">
      <xdr:nvSpPr>
        <xdr:cNvPr id="17409" name="Rectangle 1"/>
        <xdr:cNvSpPr>
          <a:spLocks noGrp="1" noChangeArrowheads="1"/>
        </xdr:cNvSpPr>
      </xdr:nvSpPr>
      <xdr:spPr bwMode="auto">
        <a:xfrm>
          <a:off x="152400" y="476250"/>
          <a:ext cx="7115175"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•L'identification du client correspond à une espèce de curriculum vitae dont la lecture permet à toute personne ne connaissant pas l'Entreprise, d'avoir une vue synthétique de ses principales caractéristiques fiscales, comptables, juridiques ou sociales. </a:t>
          </a:r>
        </a:p>
        <a:p>
          <a:pPr algn="l" rtl="0">
            <a:defRPr sz="1000"/>
          </a:pPr>
          <a:r>
            <a:rPr lang="fr-FR" sz="1100" b="0" i="0" u="none" strike="noStrike" baseline="0">
              <a:solidFill>
                <a:srgbClr val="000000"/>
              </a:solidFill>
              <a:latin typeface="Times New Roman"/>
              <a:cs typeface="Times New Roman"/>
            </a:rPr>
            <a:t>•En deuxième utilisation, cette rubrique doit permettre de trouver à tout instant un renseignement utilisé pendant l'exécution de la mission, que ce soit le numéro d'identification SIR ou tout autre numéro ou adresse fréquemment utilisés.                        </a:t>
          </a:r>
        </a:p>
        <a:p>
          <a:pPr algn="l" rtl="0">
            <a:defRPr sz="1000"/>
          </a:pPr>
          <a:r>
            <a:rPr lang="fr-FR" sz="1100" b="0" i="0" u="none" strike="noStrike" baseline="0">
              <a:solidFill>
                <a:srgbClr val="000000"/>
              </a:solidFill>
              <a:latin typeface="Times New Roman"/>
              <a:cs typeface="Times New Roman"/>
            </a:rPr>
            <a:t>•Par ce fait, il est indispensable de noter avec précision les renseignements demandés dans cette rubrique ainsi ventilée :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1/4              Informations générales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2/4              Informations fiscales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3/4              Informations sociales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4/4              Indicateurs clés                        </a:t>
          </a:r>
        </a:p>
        <a:p>
          <a:pPr algn="l" rtl="0">
            <a:defRPr sz="1000"/>
          </a:pPr>
          <a:r>
            <a:rPr lang="fr-FR" sz="1100" b="0" i="0" u="none" strike="noStrike" baseline="0">
              <a:solidFill>
                <a:srgbClr val="000000"/>
              </a:solidFill>
              <a:latin typeface="Times New Roman"/>
              <a:cs typeface="Times New Roman"/>
            </a:rPr>
            <a:t>•  (Cette dernière feuille devant servir lors de l'examen critique.) </a:t>
          </a:r>
          <a:r>
            <a:rPr lang="fr-FR" sz="3200" b="0" i="0" u="none" strike="noStrike" baseline="0">
              <a:solidFill>
                <a:srgbClr val="000000"/>
              </a:solidFill>
              <a:latin typeface="Times New Roman"/>
              <a:cs typeface="Times New Roman"/>
            </a:rPr>
            <a:t>                                                                      </a:t>
          </a:r>
        </a:p>
        <a:p>
          <a:pPr algn="l" rtl="0">
            <a:defRPr sz="1000"/>
          </a:pPr>
          <a:endParaRPr lang="fr-FR" sz="3200" b="0" i="0" u="none" strike="noStrike" baseline="0">
            <a:solidFill>
              <a:srgbClr val="000000"/>
            </a:solidFill>
            <a:latin typeface="Times New Roman"/>
            <a:cs typeface="Times New Roman"/>
          </a:endParaRPr>
        </a:p>
        <a:p>
          <a:pPr algn="l" rtl="0">
            <a:defRPr sz="1000"/>
          </a:pPr>
          <a:endParaRPr lang="fr-FR" sz="3200" b="0" i="0" u="none" strike="noStrike" baseline="0">
            <a:solidFill>
              <a:srgbClr val="000000"/>
            </a:solidFill>
            <a:latin typeface="Times New Roman"/>
            <a:cs typeface="Times New Roman"/>
          </a:endParaRPr>
        </a:p>
      </xdr:txBody>
    </xdr:sp>
    <xdr:clientData/>
  </xdr:twoCellAnchor>
  <xdr:twoCellAnchor>
    <xdr:from>
      <xdr:col>0</xdr:col>
      <xdr:colOff>152400</xdr:colOff>
      <xdr:row>2</xdr:row>
      <xdr:rowOff>0</xdr:rowOff>
    </xdr:from>
    <xdr:to>
      <xdr:col>9</xdr:col>
      <xdr:colOff>0</xdr:colOff>
      <xdr:row>2</xdr:row>
      <xdr:rowOff>0</xdr:rowOff>
    </xdr:to>
    <xdr:sp macro="" textlink="">
      <xdr:nvSpPr>
        <xdr:cNvPr id="17410" name="Rectangle 2"/>
        <xdr:cNvSpPr>
          <a:spLocks noGrp="1" noChangeArrowheads="1"/>
        </xdr:cNvSpPr>
      </xdr:nvSpPr>
      <xdr:spPr bwMode="auto">
        <a:xfrm>
          <a:off x="152400" y="476250"/>
          <a:ext cx="7115175"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•Cette fiche est remplie à partir des documents suivants : </a:t>
          </a:r>
        </a:p>
        <a:p>
          <a:pPr algn="l" rtl="0">
            <a:defRPr sz="1000"/>
          </a:pPr>
          <a:r>
            <a:rPr lang="fr-FR" sz="1100" b="0" i="0" u="none" strike="noStrike" baseline="0">
              <a:solidFill>
                <a:srgbClr val="000000"/>
              </a:solidFill>
              <a:latin typeface="Times New Roman"/>
              <a:cs typeface="Times New Roman"/>
            </a:rPr>
            <a:t>•- extrait K Bis                                            </a:t>
          </a:r>
        </a:p>
        <a:p>
          <a:pPr algn="l" rtl="0">
            <a:defRPr sz="1000"/>
          </a:pPr>
          <a:r>
            <a:rPr lang="fr-FR" sz="1100" b="0" i="0" u="none" strike="noStrike" baseline="0">
              <a:solidFill>
                <a:srgbClr val="000000"/>
              </a:solidFill>
              <a:latin typeface="Times New Roman"/>
              <a:cs typeface="Times New Roman"/>
            </a:rPr>
            <a:t>•- statuts                                                  </a:t>
          </a:r>
        </a:p>
        <a:p>
          <a:pPr algn="l" rtl="0">
            <a:defRPr sz="1000"/>
          </a:pPr>
          <a:r>
            <a:rPr lang="fr-FR" sz="1100" b="0" i="0" u="none" strike="noStrike" baseline="0">
              <a:solidFill>
                <a:srgbClr val="000000"/>
              </a:solidFill>
              <a:latin typeface="Times New Roman"/>
              <a:cs typeface="Times New Roman"/>
            </a:rPr>
            <a:t>•- bulletin d'identification SIRET                          </a:t>
          </a:r>
        </a:p>
        <a:p>
          <a:pPr algn="l" rtl="0">
            <a:defRPr sz="1000"/>
          </a:pPr>
          <a:r>
            <a:rPr lang="fr-FR" sz="1100" b="0" i="0" u="none" strike="noStrike" baseline="0">
              <a:solidFill>
                <a:srgbClr val="000000"/>
              </a:solidFill>
              <a:latin typeface="Times New Roman"/>
              <a:cs typeface="Times New Roman"/>
            </a:rPr>
            <a:t>•Une photocopie de l'extrait K Bis sera classée en S1            </a:t>
          </a:r>
        </a:p>
        <a:p>
          <a:pPr algn="l" rtl="0">
            <a:defRPr sz="1000"/>
          </a:pPr>
          <a:r>
            <a:rPr lang="fr-FR" sz="1100" b="0" i="0" u="none" strike="noStrike" baseline="0">
              <a:solidFill>
                <a:srgbClr val="000000"/>
              </a:solidFill>
              <a:latin typeface="Times New Roman"/>
              <a:cs typeface="Times New Roman"/>
            </a:rPr>
            <a:t>•Une photocopie des SIR 11 ET/OU SIR 21 en Q8                    </a:t>
          </a:r>
        </a:p>
        <a:p>
          <a:pPr algn="l" rtl="0">
            <a:defRPr sz="1000"/>
          </a:pPr>
          <a:r>
            <a:rPr lang="fr-FR" sz="1100" b="0" i="0" u="none" strike="noStrike" baseline="0">
              <a:solidFill>
                <a:srgbClr val="000000"/>
              </a:solidFill>
              <a:latin typeface="Times New Roman"/>
              <a:cs typeface="Times New Roman"/>
            </a:rPr>
            <a:t>•Un exemplaire du papier en-tête du client devra également être classé derrière la F/T Q8.                                      </a:t>
          </a:r>
        </a:p>
        <a:p>
          <a:pPr algn="l" rtl="0">
            <a:defRPr sz="1000"/>
          </a:pPr>
          <a:r>
            <a:rPr lang="fr-FR" sz="1100" b="0" i="0" u="none" strike="noStrike" baseline="0">
              <a:solidFill>
                <a:srgbClr val="000000"/>
              </a:solidFill>
              <a:latin typeface="Times New Roman"/>
              <a:cs typeface="Times New Roman"/>
            </a:rPr>
            <a:t>•Lors du remplissage de cette feuille, l'intervenant veillera à la cohérence du code NAF avec l'activité effective du Client, tout comme il veillera à la bonne inscription  au registre du commerce.              </a:t>
          </a:r>
        </a:p>
        <a:p>
          <a:pPr algn="l" rtl="0">
            <a:defRPr sz="1000"/>
          </a:pPr>
          <a:r>
            <a:rPr lang="fr-FR" sz="1100" b="0" i="0" u="none" strike="noStrike" baseline="0">
              <a:solidFill>
                <a:srgbClr val="000000"/>
              </a:solidFill>
              <a:latin typeface="Times New Roman"/>
              <a:cs typeface="Times New Roman"/>
            </a:rPr>
            <a:t>•L'indication des heures d'ouvertures (et des jours!), s'avérera très utile pour les prises de rendez vous chez le client :           </a:t>
          </a:r>
        </a:p>
        <a:p>
          <a:pPr algn="l" rtl="0">
            <a:defRPr sz="1000"/>
          </a:pPr>
          <a:r>
            <a:rPr lang="fr-FR" sz="1100" b="0" i="0" u="none" strike="noStrike" baseline="0">
              <a:solidFill>
                <a:srgbClr val="000000"/>
              </a:solidFill>
              <a:latin typeface="Times New Roman"/>
              <a:cs typeface="Times New Roman"/>
            </a:rPr>
            <a:t>•     Pour ne pas prendre de rendez vous en l'absence de l'Interlocuteur habituel... N'oublions pas que nous sommes au Service de nos clients...                                                           </a:t>
          </a:r>
        </a:p>
        <a:p>
          <a:pPr algn="l" rtl="0">
            <a:defRPr sz="1000"/>
          </a:pPr>
          <a:r>
            <a:rPr lang="fr-FR" sz="1100" b="0" i="0" u="none" strike="noStrike" baseline="0">
              <a:solidFill>
                <a:srgbClr val="000000"/>
              </a:solidFill>
              <a:latin typeface="Times New Roman"/>
              <a:cs typeface="Times New Roman"/>
            </a:rPr>
            <a:t>•La connaissance des Autres conseils extérieurs s'avère elle aussi très importante pour le respect des domaines de compétence de chaque intervenant.                                                  </a:t>
          </a:r>
        </a:p>
        <a:p>
          <a:pPr algn="l" rtl="0">
            <a:defRPr sz="1000"/>
          </a:pPr>
          <a:r>
            <a:rPr lang="fr-FR" sz="1100" b="0" i="0" u="none" strike="noStrike" baseline="0">
              <a:solidFill>
                <a:srgbClr val="000000"/>
              </a:solidFill>
              <a:latin typeface="Times New Roman"/>
              <a:cs typeface="Times New Roman"/>
            </a:rPr>
            <a:t>•Joindre sous cette rubrique, le cas échéant, une photocopie du plan d'accès à l'entreprise.                                         </a:t>
          </a: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xdr:txBody>
    </xdr:sp>
    <xdr:clientData/>
  </xdr:twoCellAnchor>
  <xdr:twoCellAnchor>
    <xdr:from>
      <xdr:col>3</xdr:col>
      <xdr:colOff>171450</xdr:colOff>
      <xdr:row>2</xdr:row>
      <xdr:rowOff>0</xdr:rowOff>
    </xdr:from>
    <xdr:to>
      <xdr:col>3</xdr:col>
      <xdr:colOff>285750</xdr:colOff>
      <xdr:row>2</xdr:row>
      <xdr:rowOff>0</xdr:rowOff>
    </xdr:to>
    <xdr:sp macro="" textlink="">
      <xdr:nvSpPr>
        <xdr:cNvPr id="18150" name="Rectangle 3"/>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18151" name="Rectangle 4"/>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18152" name="Rectangle 5"/>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18153" name="Rectangle 6"/>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18154" name="Rectangle 7"/>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18155" name="Rectangle 8"/>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18156" name="Rectangle 9"/>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18157" name="Rectangle 10"/>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18158" name="Rectangle 11"/>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18159" name="Rectangle 12"/>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18160" name="Rectangle 13"/>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18161" name="Rectangle 14"/>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18162" name="Rectangle 15"/>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18163" name="Rectangle 16"/>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18164" name="Rectangle 17"/>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18165" name="Rectangle 18"/>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18166" name="Rectangle 19"/>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18167" name="Rectangle 20"/>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9525</xdr:colOff>
      <xdr:row>18</xdr:row>
      <xdr:rowOff>9525</xdr:rowOff>
    </xdr:from>
    <xdr:to>
      <xdr:col>3</xdr:col>
      <xdr:colOff>304800</xdr:colOff>
      <xdr:row>18</xdr:row>
      <xdr:rowOff>361950</xdr:rowOff>
    </xdr:to>
    <xdr:sp macro="" textlink="">
      <xdr:nvSpPr>
        <xdr:cNvPr id="18168" name="Line 21"/>
        <xdr:cNvSpPr>
          <a:spLocks noChangeShapeType="1"/>
        </xdr:cNvSpPr>
      </xdr:nvSpPr>
      <xdr:spPr bwMode="auto">
        <a:xfrm flipV="1">
          <a:off x="3105150" y="7286625"/>
          <a:ext cx="295275" cy="352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18</xdr:row>
      <xdr:rowOff>9525</xdr:rowOff>
    </xdr:from>
    <xdr:to>
      <xdr:col>5</xdr:col>
      <xdr:colOff>0</xdr:colOff>
      <xdr:row>19</xdr:row>
      <xdr:rowOff>0</xdr:rowOff>
    </xdr:to>
    <xdr:sp macro="" textlink="">
      <xdr:nvSpPr>
        <xdr:cNvPr id="18169" name="Line 22"/>
        <xdr:cNvSpPr>
          <a:spLocks noChangeShapeType="1"/>
        </xdr:cNvSpPr>
      </xdr:nvSpPr>
      <xdr:spPr bwMode="auto">
        <a:xfrm flipV="1">
          <a:off x="3409950" y="7286625"/>
          <a:ext cx="314325" cy="361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18</xdr:row>
      <xdr:rowOff>0</xdr:rowOff>
    </xdr:from>
    <xdr:to>
      <xdr:col>6</xdr:col>
      <xdr:colOff>0</xdr:colOff>
      <xdr:row>19</xdr:row>
      <xdr:rowOff>0</xdr:rowOff>
    </xdr:to>
    <xdr:sp macro="" textlink="">
      <xdr:nvSpPr>
        <xdr:cNvPr id="18170" name="Line 23"/>
        <xdr:cNvSpPr>
          <a:spLocks noChangeShapeType="1"/>
        </xdr:cNvSpPr>
      </xdr:nvSpPr>
      <xdr:spPr bwMode="auto">
        <a:xfrm flipV="1">
          <a:off x="3724275" y="7277100"/>
          <a:ext cx="314325" cy="3714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152400</xdr:colOff>
      <xdr:row>4</xdr:row>
      <xdr:rowOff>0</xdr:rowOff>
    </xdr:from>
    <xdr:to>
      <xdr:col>9</xdr:col>
      <xdr:colOff>0</xdr:colOff>
      <xdr:row>4</xdr:row>
      <xdr:rowOff>0</xdr:rowOff>
    </xdr:to>
    <xdr:sp macro="" textlink="">
      <xdr:nvSpPr>
        <xdr:cNvPr id="18433" name="Rectangle 1"/>
        <xdr:cNvSpPr>
          <a:spLocks noGrp="1" noChangeArrowheads="1"/>
        </xdr:cNvSpPr>
      </xdr:nvSpPr>
      <xdr:spPr bwMode="auto">
        <a:xfrm>
          <a:off x="152400" y="914400"/>
          <a:ext cx="712470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•L'identification du client correspond à une espèce de curriculum vitae dont la lecture permet à toute personne ne connaissant pas l'Entreprise, d'avoir une vue synthétique de ses principales caractéristiques fiscales, comptables, juridiques ou sociales. </a:t>
          </a:r>
        </a:p>
        <a:p>
          <a:pPr algn="l" rtl="0">
            <a:defRPr sz="1000"/>
          </a:pPr>
          <a:r>
            <a:rPr lang="fr-FR" sz="1100" b="0" i="0" u="none" strike="noStrike" baseline="0">
              <a:solidFill>
                <a:srgbClr val="000000"/>
              </a:solidFill>
              <a:latin typeface="Times New Roman"/>
              <a:cs typeface="Times New Roman"/>
            </a:rPr>
            <a:t>•En deuxième utilisation, cette rubrique doit permettre de trouver à tout instant un renseignement utilisé pendant l'exécution de la mission, que ce soit le numéro d'identification SIR ou tout autre numéro ou adresse fréquemment utilisés.                        </a:t>
          </a:r>
        </a:p>
        <a:p>
          <a:pPr algn="l" rtl="0">
            <a:defRPr sz="1000"/>
          </a:pPr>
          <a:r>
            <a:rPr lang="fr-FR" sz="1100" b="0" i="0" u="none" strike="noStrike" baseline="0">
              <a:solidFill>
                <a:srgbClr val="000000"/>
              </a:solidFill>
              <a:latin typeface="Times New Roman"/>
              <a:cs typeface="Times New Roman"/>
            </a:rPr>
            <a:t>•Par ce fait, il est indispensable de noter avec précision les renseignements demandés dans cette rubrique ainsi ventilée :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1/4              Informations générales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2/4              Informations fiscales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3/4              Informations sociales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4/4              Indicateurs clés                        </a:t>
          </a:r>
        </a:p>
        <a:p>
          <a:pPr algn="l" rtl="0">
            <a:defRPr sz="1000"/>
          </a:pPr>
          <a:r>
            <a:rPr lang="fr-FR" sz="1100" b="0" i="0" u="none" strike="noStrike" baseline="0">
              <a:solidFill>
                <a:srgbClr val="000000"/>
              </a:solidFill>
              <a:latin typeface="Times New Roman"/>
              <a:cs typeface="Times New Roman"/>
            </a:rPr>
            <a:t>•  (Cette dernière feuille devant servir lors de l'examen critique.) </a:t>
          </a:r>
          <a:r>
            <a:rPr lang="fr-FR" sz="3200" b="0" i="0" u="none" strike="noStrike" baseline="0">
              <a:solidFill>
                <a:srgbClr val="000000"/>
              </a:solidFill>
              <a:latin typeface="Times New Roman"/>
              <a:cs typeface="Times New Roman"/>
            </a:rPr>
            <a:t>                                                                      </a:t>
          </a:r>
        </a:p>
        <a:p>
          <a:pPr algn="l" rtl="0">
            <a:defRPr sz="1000"/>
          </a:pPr>
          <a:endParaRPr lang="fr-FR" sz="3200" b="0" i="0" u="none" strike="noStrike" baseline="0">
            <a:solidFill>
              <a:srgbClr val="000000"/>
            </a:solidFill>
            <a:latin typeface="Times New Roman"/>
            <a:cs typeface="Times New Roman"/>
          </a:endParaRPr>
        </a:p>
        <a:p>
          <a:pPr algn="l" rtl="0">
            <a:defRPr sz="1000"/>
          </a:pPr>
          <a:endParaRPr lang="fr-FR" sz="3200" b="0" i="0" u="none" strike="noStrike" baseline="0">
            <a:solidFill>
              <a:srgbClr val="000000"/>
            </a:solidFill>
            <a:latin typeface="Times New Roman"/>
            <a:cs typeface="Times New Roman"/>
          </a:endParaRPr>
        </a:p>
      </xdr:txBody>
    </xdr:sp>
    <xdr:clientData/>
  </xdr:twoCellAnchor>
  <xdr:twoCellAnchor>
    <xdr:from>
      <xdr:col>0</xdr:col>
      <xdr:colOff>152400</xdr:colOff>
      <xdr:row>4</xdr:row>
      <xdr:rowOff>0</xdr:rowOff>
    </xdr:from>
    <xdr:to>
      <xdr:col>9</xdr:col>
      <xdr:colOff>0</xdr:colOff>
      <xdr:row>4</xdr:row>
      <xdr:rowOff>0</xdr:rowOff>
    </xdr:to>
    <xdr:sp macro="" textlink="">
      <xdr:nvSpPr>
        <xdr:cNvPr id="18434" name="Rectangle 2"/>
        <xdr:cNvSpPr>
          <a:spLocks noGrp="1" noChangeArrowheads="1"/>
        </xdr:cNvSpPr>
      </xdr:nvSpPr>
      <xdr:spPr bwMode="auto">
        <a:xfrm>
          <a:off x="152400" y="914400"/>
          <a:ext cx="712470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•Cette fiche est remplie à partir des documents suivants : </a:t>
          </a:r>
        </a:p>
        <a:p>
          <a:pPr algn="l" rtl="0">
            <a:defRPr sz="1000"/>
          </a:pPr>
          <a:r>
            <a:rPr lang="fr-FR" sz="1100" b="0" i="0" u="none" strike="noStrike" baseline="0">
              <a:solidFill>
                <a:srgbClr val="000000"/>
              </a:solidFill>
              <a:latin typeface="Times New Roman"/>
              <a:cs typeface="Times New Roman"/>
            </a:rPr>
            <a:t>•- extrait K Bis                                            </a:t>
          </a:r>
        </a:p>
        <a:p>
          <a:pPr algn="l" rtl="0">
            <a:defRPr sz="1000"/>
          </a:pPr>
          <a:r>
            <a:rPr lang="fr-FR" sz="1100" b="0" i="0" u="none" strike="noStrike" baseline="0">
              <a:solidFill>
                <a:srgbClr val="000000"/>
              </a:solidFill>
              <a:latin typeface="Times New Roman"/>
              <a:cs typeface="Times New Roman"/>
            </a:rPr>
            <a:t>•- statuts                                                  </a:t>
          </a:r>
        </a:p>
        <a:p>
          <a:pPr algn="l" rtl="0">
            <a:defRPr sz="1000"/>
          </a:pPr>
          <a:r>
            <a:rPr lang="fr-FR" sz="1100" b="0" i="0" u="none" strike="noStrike" baseline="0">
              <a:solidFill>
                <a:srgbClr val="000000"/>
              </a:solidFill>
              <a:latin typeface="Times New Roman"/>
              <a:cs typeface="Times New Roman"/>
            </a:rPr>
            <a:t>•- bulletin d'identification SIRET                          </a:t>
          </a:r>
        </a:p>
        <a:p>
          <a:pPr algn="l" rtl="0">
            <a:defRPr sz="1000"/>
          </a:pPr>
          <a:r>
            <a:rPr lang="fr-FR" sz="1100" b="0" i="0" u="none" strike="noStrike" baseline="0">
              <a:solidFill>
                <a:srgbClr val="000000"/>
              </a:solidFill>
              <a:latin typeface="Times New Roman"/>
              <a:cs typeface="Times New Roman"/>
            </a:rPr>
            <a:t>•Une photocopie de l'extrait K Bis sera classée en S1            </a:t>
          </a:r>
        </a:p>
        <a:p>
          <a:pPr algn="l" rtl="0">
            <a:defRPr sz="1000"/>
          </a:pPr>
          <a:r>
            <a:rPr lang="fr-FR" sz="1100" b="0" i="0" u="none" strike="noStrike" baseline="0">
              <a:solidFill>
                <a:srgbClr val="000000"/>
              </a:solidFill>
              <a:latin typeface="Times New Roman"/>
              <a:cs typeface="Times New Roman"/>
            </a:rPr>
            <a:t>•Une photocopie des SIR 11 ET/OU SIR 21 en Q8                    </a:t>
          </a:r>
        </a:p>
        <a:p>
          <a:pPr algn="l" rtl="0">
            <a:defRPr sz="1000"/>
          </a:pPr>
          <a:r>
            <a:rPr lang="fr-FR" sz="1100" b="0" i="0" u="none" strike="noStrike" baseline="0">
              <a:solidFill>
                <a:srgbClr val="000000"/>
              </a:solidFill>
              <a:latin typeface="Times New Roman"/>
              <a:cs typeface="Times New Roman"/>
            </a:rPr>
            <a:t>•Un exemplaire du papier en-tête du client devra également être classé derrière la F/T Q8.                                      </a:t>
          </a:r>
        </a:p>
        <a:p>
          <a:pPr algn="l" rtl="0">
            <a:defRPr sz="1000"/>
          </a:pPr>
          <a:r>
            <a:rPr lang="fr-FR" sz="1100" b="0" i="0" u="none" strike="noStrike" baseline="0">
              <a:solidFill>
                <a:srgbClr val="000000"/>
              </a:solidFill>
              <a:latin typeface="Times New Roman"/>
              <a:cs typeface="Times New Roman"/>
            </a:rPr>
            <a:t>•Lors du remplissage de cette feuille, l'intervenant veillera à la cohérence du code NAF avec l'activité effective du Client, tout comme il veillera à la bonne inscription  au registre du commerce.              </a:t>
          </a:r>
        </a:p>
        <a:p>
          <a:pPr algn="l" rtl="0">
            <a:defRPr sz="1000"/>
          </a:pPr>
          <a:r>
            <a:rPr lang="fr-FR" sz="1100" b="0" i="0" u="none" strike="noStrike" baseline="0">
              <a:solidFill>
                <a:srgbClr val="000000"/>
              </a:solidFill>
              <a:latin typeface="Times New Roman"/>
              <a:cs typeface="Times New Roman"/>
            </a:rPr>
            <a:t>•L'indication des heures d'ouvertures (et des jours!), s'avérera très utile pour les prises de rendez vous chez le client :           </a:t>
          </a:r>
        </a:p>
        <a:p>
          <a:pPr algn="l" rtl="0">
            <a:defRPr sz="1000"/>
          </a:pPr>
          <a:r>
            <a:rPr lang="fr-FR" sz="1100" b="0" i="0" u="none" strike="noStrike" baseline="0">
              <a:solidFill>
                <a:srgbClr val="000000"/>
              </a:solidFill>
              <a:latin typeface="Times New Roman"/>
              <a:cs typeface="Times New Roman"/>
            </a:rPr>
            <a:t>•     Pour ne pas prendre de rendez vous en l'absence de l'Interlocuteur habituel... N'oublions pas que nous sommes au Service de nos clients...                                                           </a:t>
          </a:r>
        </a:p>
        <a:p>
          <a:pPr algn="l" rtl="0">
            <a:defRPr sz="1000"/>
          </a:pPr>
          <a:r>
            <a:rPr lang="fr-FR" sz="1100" b="0" i="0" u="none" strike="noStrike" baseline="0">
              <a:solidFill>
                <a:srgbClr val="000000"/>
              </a:solidFill>
              <a:latin typeface="Times New Roman"/>
              <a:cs typeface="Times New Roman"/>
            </a:rPr>
            <a:t>•La connaissance des Autres conseils extérieurs s'avère elle aussi très importante pour le respect des domaines de compétence de chaque intervenant.                                                  </a:t>
          </a:r>
        </a:p>
        <a:p>
          <a:pPr algn="l" rtl="0">
            <a:defRPr sz="1000"/>
          </a:pPr>
          <a:r>
            <a:rPr lang="fr-FR" sz="1100" b="0" i="0" u="none" strike="noStrike" baseline="0">
              <a:solidFill>
                <a:srgbClr val="000000"/>
              </a:solidFill>
              <a:latin typeface="Times New Roman"/>
              <a:cs typeface="Times New Roman"/>
            </a:rPr>
            <a:t>•Joindre sous cette rubrique, le cas échéant, une photocopie du plan d'accès à l'entreprise.                                         </a:t>
          </a: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xdr:txBody>
    </xdr:sp>
    <xdr:clientData/>
  </xdr:twoCellAnchor>
  <xdr:twoCellAnchor>
    <xdr:from>
      <xdr:col>3</xdr:col>
      <xdr:colOff>171450</xdr:colOff>
      <xdr:row>4</xdr:row>
      <xdr:rowOff>0</xdr:rowOff>
    </xdr:from>
    <xdr:to>
      <xdr:col>3</xdr:col>
      <xdr:colOff>285750</xdr:colOff>
      <xdr:row>4</xdr:row>
      <xdr:rowOff>0</xdr:rowOff>
    </xdr:to>
    <xdr:sp macro="" textlink="">
      <xdr:nvSpPr>
        <xdr:cNvPr id="37123" name="Rectangle 3"/>
        <xdr:cNvSpPr>
          <a:spLocks noChangeArrowheads="1"/>
        </xdr:cNvSpPr>
      </xdr:nvSpPr>
      <xdr:spPr bwMode="auto">
        <a:xfrm>
          <a:off x="3295650" y="91440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4</xdr:row>
      <xdr:rowOff>0</xdr:rowOff>
    </xdr:from>
    <xdr:to>
      <xdr:col>3</xdr:col>
      <xdr:colOff>285750</xdr:colOff>
      <xdr:row>4</xdr:row>
      <xdr:rowOff>0</xdr:rowOff>
    </xdr:to>
    <xdr:sp macro="" textlink="">
      <xdr:nvSpPr>
        <xdr:cNvPr id="37124" name="Rectangle 4"/>
        <xdr:cNvSpPr>
          <a:spLocks noChangeArrowheads="1"/>
        </xdr:cNvSpPr>
      </xdr:nvSpPr>
      <xdr:spPr bwMode="auto">
        <a:xfrm>
          <a:off x="3295650" y="91440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4</xdr:row>
      <xdr:rowOff>0</xdr:rowOff>
    </xdr:from>
    <xdr:to>
      <xdr:col>3</xdr:col>
      <xdr:colOff>285750</xdr:colOff>
      <xdr:row>4</xdr:row>
      <xdr:rowOff>0</xdr:rowOff>
    </xdr:to>
    <xdr:sp macro="" textlink="">
      <xdr:nvSpPr>
        <xdr:cNvPr id="37125" name="Rectangle 5"/>
        <xdr:cNvSpPr>
          <a:spLocks noChangeArrowheads="1"/>
        </xdr:cNvSpPr>
      </xdr:nvSpPr>
      <xdr:spPr bwMode="auto">
        <a:xfrm>
          <a:off x="3295650" y="91440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4</xdr:row>
      <xdr:rowOff>0</xdr:rowOff>
    </xdr:from>
    <xdr:to>
      <xdr:col>4</xdr:col>
      <xdr:colOff>285750</xdr:colOff>
      <xdr:row>4</xdr:row>
      <xdr:rowOff>0</xdr:rowOff>
    </xdr:to>
    <xdr:sp macro="" textlink="">
      <xdr:nvSpPr>
        <xdr:cNvPr id="37126" name="Rectangle 6"/>
        <xdr:cNvSpPr>
          <a:spLocks noChangeArrowheads="1"/>
        </xdr:cNvSpPr>
      </xdr:nvSpPr>
      <xdr:spPr bwMode="auto">
        <a:xfrm>
          <a:off x="3609975" y="91440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4</xdr:row>
      <xdr:rowOff>0</xdr:rowOff>
    </xdr:from>
    <xdr:to>
      <xdr:col>4</xdr:col>
      <xdr:colOff>285750</xdr:colOff>
      <xdr:row>4</xdr:row>
      <xdr:rowOff>0</xdr:rowOff>
    </xdr:to>
    <xdr:sp macro="" textlink="">
      <xdr:nvSpPr>
        <xdr:cNvPr id="37127" name="Rectangle 7"/>
        <xdr:cNvSpPr>
          <a:spLocks noChangeArrowheads="1"/>
        </xdr:cNvSpPr>
      </xdr:nvSpPr>
      <xdr:spPr bwMode="auto">
        <a:xfrm>
          <a:off x="3609975" y="91440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4</xdr:row>
      <xdr:rowOff>0</xdr:rowOff>
    </xdr:from>
    <xdr:to>
      <xdr:col>4</xdr:col>
      <xdr:colOff>285750</xdr:colOff>
      <xdr:row>4</xdr:row>
      <xdr:rowOff>0</xdr:rowOff>
    </xdr:to>
    <xdr:sp macro="" textlink="">
      <xdr:nvSpPr>
        <xdr:cNvPr id="37128" name="Rectangle 8"/>
        <xdr:cNvSpPr>
          <a:spLocks noChangeArrowheads="1"/>
        </xdr:cNvSpPr>
      </xdr:nvSpPr>
      <xdr:spPr bwMode="auto">
        <a:xfrm>
          <a:off x="3609975" y="91440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4</xdr:row>
      <xdr:rowOff>0</xdr:rowOff>
    </xdr:from>
    <xdr:to>
      <xdr:col>5</xdr:col>
      <xdr:colOff>285750</xdr:colOff>
      <xdr:row>4</xdr:row>
      <xdr:rowOff>0</xdr:rowOff>
    </xdr:to>
    <xdr:sp macro="" textlink="">
      <xdr:nvSpPr>
        <xdr:cNvPr id="37129" name="Rectangle 9"/>
        <xdr:cNvSpPr>
          <a:spLocks noChangeArrowheads="1"/>
        </xdr:cNvSpPr>
      </xdr:nvSpPr>
      <xdr:spPr bwMode="auto">
        <a:xfrm>
          <a:off x="3924300" y="91440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4</xdr:row>
      <xdr:rowOff>0</xdr:rowOff>
    </xdr:from>
    <xdr:to>
      <xdr:col>5</xdr:col>
      <xdr:colOff>285750</xdr:colOff>
      <xdr:row>4</xdr:row>
      <xdr:rowOff>0</xdr:rowOff>
    </xdr:to>
    <xdr:sp macro="" textlink="">
      <xdr:nvSpPr>
        <xdr:cNvPr id="37130" name="Rectangle 10"/>
        <xdr:cNvSpPr>
          <a:spLocks noChangeArrowheads="1"/>
        </xdr:cNvSpPr>
      </xdr:nvSpPr>
      <xdr:spPr bwMode="auto">
        <a:xfrm>
          <a:off x="3924300" y="91440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4</xdr:row>
      <xdr:rowOff>0</xdr:rowOff>
    </xdr:from>
    <xdr:to>
      <xdr:col>5</xdr:col>
      <xdr:colOff>285750</xdr:colOff>
      <xdr:row>4</xdr:row>
      <xdr:rowOff>0</xdr:rowOff>
    </xdr:to>
    <xdr:sp macro="" textlink="">
      <xdr:nvSpPr>
        <xdr:cNvPr id="37131" name="Rectangle 11"/>
        <xdr:cNvSpPr>
          <a:spLocks noChangeArrowheads="1"/>
        </xdr:cNvSpPr>
      </xdr:nvSpPr>
      <xdr:spPr bwMode="auto">
        <a:xfrm>
          <a:off x="3924300" y="91440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4</xdr:row>
      <xdr:rowOff>0</xdr:rowOff>
    </xdr:from>
    <xdr:to>
      <xdr:col>3</xdr:col>
      <xdr:colOff>285750</xdr:colOff>
      <xdr:row>4</xdr:row>
      <xdr:rowOff>0</xdr:rowOff>
    </xdr:to>
    <xdr:sp macro="" textlink="">
      <xdr:nvSpPr>
        <xdr:cNvPr id="37132" name="Rectangle 12"/>
        <xdr:cNvSpPr>
          <a:spLocks noChangeArrowheads="1"/>
        </xdr:cNvSpPr>
      </xdr:nvSpPr>
      <xdr:spPr bwMode="auto">
        <a:xfrm>
          <a:off x="3295650" y="91440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4</xdr:row>
      <xdr:rowOff>0</xdr:rowOff>
    </xdr:from>
    <xdr:to>
      <xdr:col>3</xdr:col>
      <xdr:colOff>285750</xdr:colOff>
      <xdr:row>4</xdr:row>
      <xdr:rowOff>0</xdr:rowOff>
    </xdr:to>
    <xdr:sp macro="" textlink="">
      <xdr:nvSpPr>
        <xdr:cNvPr id="37133" name="Rectangle 13"/>
        <xdr:cNvSpPr>
          <a:spLocks noChangeArrowheads="1"/>
        </xdr:cNvSpPr>
      </xdr:nvSpPr>
      <xdr:spPr bwMode="auto">
        <a:xfrm>
          <a:off x="3295650" y="91440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4</xdr:row>
      <xdr:rowOff>0</xdr:rowOff>
    </xdr:from>
    <xdr:to>
      <xdr:col>3</xdr:col>
      <xdr:colOff>285750</xdr:colOff>
      <xdr:row>4</xdr:row>
      <xdr:rowOff>0</xdr:rowOff>
    </xdr:to>
    <xdr:sp macro="" textlink="">
      <xdr:nvSpPr>
        <xdr:cNvPr id="37134" name="Rectangle 14"/>
        <xdr:cNvSpPr>
          <a:spLocks noChangeArrowheads="1"/>
        </xdr:cNvSpPr>
      </xdr:nvSpPr>
      <xdr:spPr bwMode="auto">
        <a:xfrm>
          <a:off x="3295650" y="91440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4</xdr:row>
      <xdr:rowOff>0</xdr:rowOff>
    </xdr:from>
    <xdr:to>
      <xdr:col>4</xdr:col>
      <xdr:colOff>285750</xdr:colOff>
      <xdr:row>4</xdr:row>
      <xdr:rowOff>0</xdr:rowOff>
    </xdr:to>
    <xdr:sp macro="" textlink="">
      <xdr:nvSpPr>
        <xdr:cNvPr id="37135" name="Rectangle 15"/>
        <xdr:cNvSpPr>
          <a:spLocks noChangeArrowheads="1"/>
        </xdr:cNvSpPr>
      </xdr:nvSpPr>
      <xdr:spPr bwMode="auto">
        <a:xfrm>
          <a:off x="3609975" y="91440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4</xdr:row>
      <xdr:rowOff>0</xdr:rowOff>
    </xdr:from>
    <xdr:to>
      <xdr:col>4</xdr:col>
      <xdr:colOff>285750</xdr:colOff>
      <xdr:row>4</xdr:row>
      <xdr:rowOff>0</xdr:rowOff>
    </xdr:to>
    <xdr:sp macro="" textlink="">
      <xdr:nvSpPr>
        <xdr:cNvPr id="37136" name="Rectangle 16"/>
        <xdr:cNvSpPr>
          <a:spLocks noChangeArrowheads="1"/>
        </xdr:cNvSpPr>
      </xdr:nvSpPr>
      <xdr:spPr bwMode="auto">
        <a:xfrm>
          <a:off x="3609975" y="91440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4</xdr:row>
      <xdr:rowOff>0</xdr:rowOff>
    </xdr:from>
    <xdr:to>
      <xdr:col>4</xdr:col>
      <xdr:colOff>285750</xdr:colOff>
      <xdr:row>4</xdr:row>
      <xdr:rowOff>0</xdr:rowOff>
    </xdr:to>
    <xdr:sp macro="" textlink="">
      <xdr:nvSpPr>
        <xdr:cNvPr id="37137" name="Rectangle 17"/>
        <xdr:cNvSpPr>
          <a:spLocks noChangeArrowheads="1"/>
        </xdr:cNvSpPr>
      </xdr:nvSpPr>
      <xdr:spPr bwMode="auto">
        <a:xfrm>
          <a:off x="3609975" y="91440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4</xdr:row>
      <xdr:rowOff>0</xdr:rowOff>
    </xdr:from>
    <xdr:to>
      <xdr:col>5</xdr:col>
      <xdr:colOff>285750</xdr:colOff>
      <xdr:row>4</xdr:row>
      <xdr:rowOff>0</xdr:rowOff>
    </xdr:to>
    <xdr:sp macro="" textlink="">
      <xdr:nvSpPr>
        <xdr:cNvPr id="37138" name="Rectangle 18"/>
        <xdr:cNvSpPr>
          <a:spLocks noChangeArrowheads="1"/>
        </xdr:cNvSpPr>
      </xdr:nvSpPr>
      <xdr:spPr bwMode="auto">
        <a:xfrm>
          <a:off x="3924300" y="91440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4</xdr:row>
      <xdr:rowOff>0</xdr:rowOff>
    </xdr:from>
    <xdr:to>
      <xdr:col>5</xdr:col>
      <xdr:colOff>285750</xdr:colOff>
      <xdr:row>4</xdr:row>
      <xdr:rowOff>0</xdr:rowOff>
    </xdr:to>
    <xdr:sp macro="" textlink="">
      <xdr:nvSpPr>
        <xdr:cNvPr id="37139" name="Rectangle 19"/>
        <xdr:cNvSpPr>
          <a:spLocks noChangeArrowheads="1"/>
        </xdr:cNvSpPr>
      </xdr:nvSpPr>
      <xdr:spPr bwMode="auto">
        <a:xfrm>
          <a:off x="3924300" y="91440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4</xdr:row>
      <xdr:rowOff>0</xdr:rowOff>
    </xdr:from>
    <xdr:to>
      <xdr:col>5</xdr:col>
      <xdr:colOff>285750</xdr:colOff>
      <xdr:row>4</xdr:row>
      <xdr:rowOff>0</xdr:rowOff>
    </xdr:to>
    <xdr:sp macro="" textlink="">
      <xdr:nvSpPr>
        <xdr:cNvPr id="37140" name="Rectangle 20"/>
        <xdr:cNvSpPr>
          <a:spLocks noChangeArrowheads="1"/>
        </xdr:cNvSpPr>
      </xdr:nvSpPr>
      <xdr:spPr bwMode="auto">
        <a:xfrm>
          <a:off x="3924300" y="914400"/>
          <a:ext cx="114300" cy="0"/>
        </a:xfrm>
        <a:prstGeom prst="rect">
          <a:avLst/>
        </a:prstGeom>
        <a:solidFill>
          <a:srgbClr val="FFFFFF"/>
        </a:solidFill>
        <a:ln w="9525">
          <a:solidFill>
            <a:srgbClr val="000000"/>
          </a:solidFill>
          <a:miter lim="800000"/>
          <a:headEnd/>
          <a:tailEnd/>
        </a:ln>
      </xdr:spPr>
    </xdr:sp>
    <xdr:clientData/>
  </xdr:twoCellAnchor>
  <xdr:twoCellAnchor>
    <xdr:from>
      <xdr:col>0</xdr:col>
      <xdr:colOff>152400</xdr:colOff>
      <xdr:row>2</xdr:row>
      <xdr:rowOff>0</xdr:rowOff>
    </xdr:from>
    <xdr:to>
      <xdr:col>9</xdr:col>
      <xdr:colOff>0</xdr:colOff>
      <xdr:row>2</xdr:row>
      <xdr:rowOff>0</xdr:rowOff>
    </xdr:to>
    <xdr:sp macro="" textlink="">
      <xdr:nvSpPr>
        <xdr:cNvPr id="18453" name="Rectangle 21"/>
        <xdr:cNvSpPr>
          <a:spLocks noGrp="1" noChangeArrowheads="1"/>
        </xdr:cNvSpPr>
      </xdr:nvSpPr>
      <xdr:spPr bwMode="auto">
        <a:xfrm>
          <a:off x="152400" y="438150"/>
          <a:ext cx="712470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•L'identification du client correspond à une espèce de curriculum vitae dont la lecture permet à toute personne ne connaissant pas l'Entreprise, d'avoir une vue synthétique de ses principales caractéristiques fiscales, comptables, juridiques ou sociales. </a:t>
          </a:r>
        </a:p>
        <a:p>
          <a:pPr algn="l" rtl="0">
            <a:defRPr sz="1000"/>
          </a:pPr>
          <a:r>
            <a:rPr lang="fr-FR" sz="1100" b="0" i="0" u="none" strike="noStrike" baseline="0">
              <a:solidFill>
                <a:srgbClr val="000000"/>
              </a:solidFill>
              <a:latin typeface="Times New Roman"/>
              <a:cs typeface="Times New Roman"/>
            </a:rPr>
            <a:t>•En deuxième utilisation, cette rubrique doit permettre de trouver à tout instant un renseignement utilisé pendant l'exécution de la mission, que ce soit le numéro d'identification SIR ou tout autre numéro ou adresse fréquemment utilisés.                        </a:t>
          </a:r>
        </a:p>
        <a:p>
          <a:pPr algn="l" rtl="0">
            <a:defRPr sz="1000"/>
          </a:pPr>
          <a:r>
            <a:rPr lang="fr-FR" sz="1100" b="0" i="0" u="none" strike="noStrike" baseline="0">
              <a:solidFill>
                <a:srgbClr val="000000"/>
              </a:solidFill>
              <a:latin typeface="Times New Roman"/>
              <a:cs typeface="Times New Roman"/>
            </a:rPr>
            <a:t>•Par ce fait, il est indispensable de noter avec précision les renseignements demandés dans cette rubrique ainsi ventilée :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1/4              Informations générales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2/4              Informations fiscales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3/4              Informations sociales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4/4              Indicateurs clés                        </a:t>
          </a:r>
        </a:p>
        <a:p>
          <a:pPr algn="l" rtl="0">
            <a:defRPr sz="1000"/>
          </a:pPr>
          <a:r>
            <a:rPr lang="fr-FR" sz="1100" b="0" i="0" u="none" strike="noStrike" baseline="0">
              <a:solidFill>
                <a:srgbClr val="000000"/>
              </a:solidFill>
              <a:latin typeface="Times New Roman"/>
              <a:cs typeface="Times New Roman"/>
            </a:rPr>
            <a:t>•  (Cette dernière feuille devant servir lors de l'examen critique.) </a:t>
          </a:r>
          <a:r>
            <a:rPr lang="fr-FR" sz="3200" b="0" i="0" u="none" strike="noStrike" baseline="0">
              <a:solidFill>
                <a:srgbClr val="000000"/>
              </a:solidFill>
              <a:latin typeface="Times New Roman"/>
              <a:cs typeface="Times New Roman"/>
            </a:rPr>
            <a:t>                                                                      </a:t>
          </a:r>
        </a:p>
        <a:p>
          <a:pPr algn="l" rtl="0">
            <a:defRPr sz="1000"/>
          </a:pPr>
          <a:endParaRPr lang="fr-FR" sz="3200" b="0" i="0" u="none" strike="noStrike" baseline="0">
            <a:solidFill>
              <a:srgbClr val="000000"/>
            </a:solidFill>
            <a:latin typeface="Times New Roman"/>
            <a:cs typeface="Times New Roman"/>
          </a:endParaRPr>
        </a:p>
        <a:p>
          <a:pPr algn="l" rtl="0">
            <a:defRPr sz="1000"/>
          </a:pPr>
          <a:endParaRPr lang="fr-FR" sz="3200" b="0" i="0" u="none" strike="noStrike" baseline="0">
            <a:solidFill>
              <a:srgbClr val="000000"/>
            </a:solidFill>
            <a:latin typeface="Times New Roman"/>
            <a:cs typeface="Times New Roman"/>
          </a:endParaRPr>
        </a:p>
      </xdr:txBody>
    </xdr:sp>
    <xdr:clientData/>
  </xdr:twoCellAnchor>
  <xdr:twoCellAnchor>
    <xdr:from>
      <xdr:col>0</xdr:col>
      <xdr:colOff>152400</xdr:colOff>
      <xdr:row>2</xdr:row>
      <xdr:rowOff>0</xdr:rowOff>
    </xdr:from>
    <xdr:to>
      <xdr:col>9</xdr:col>
      <xdr:colOff>0</xdr:colOff>
      <xdr:row>2</xdr:row>
      <xdr:rowOff>0</xdr:rowOff>
    </xdr:to>
    <xdr:sp macro="" textlink="">
      <xdr:nvSpPr>
        <xdr:cNvPr id="18454" name="Rectangle 22"/>
        <xdr:cNvSpPr>
          <a:spLocks noGrp="1" noChangeArrowheads="1"/>
        </xdr:cNvSpPr>
      </xdr:nvSpPr>
      <xdr:spPr bwMode="auto">
        <a:xfrm>
          <a:off x="152400" y="438150"/>
          <a:ext cx="712470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•Cette fiche est remplie à partir des documents suivants : </a:t>
          </a:r>
        </a:p>
        <a:p>
          <a:pPr algn="l" rtl="0">
            <a:defRPr sz="1000"/>
          </a:pPr>
          <a:r>
            <a:rPr lang="fr-FR" sz="1100" b="0" i="0" u="none" strike="noStrike" baseline="0">
              <a:solidFill>
                <a:srgbClr val="000000"/>
              </a:solidFill>
              <a:latin typeface="Times New Roman"/>
              <a:cs typeface="Times New Roman"/>
            </a:rPr>
            <a:t>•- extrait K Bis                                            </a:t>
          </a:r>
        </a:p>
        <a:p>
          <a:pPr algn="l" rtl="0">
            <a:defRPr sz="1000"/>
          </a:pPr>
          <a:r>
            <a:rPr lang="fr-FR" sz="1100" b="0" i="0" u="none" strike="noStrike" baseline="0">
              <a:solidFill>
                <a:srgbClr val="000000"/>
              </a:solidFill>
              <a:latin typeface="Times New Roman"/>
              <a:cs typeface="Times New Roman"/>
            </a:rPr>
            <a:t>•- statuts                                                  </a:t>
          </a:r>
        </a:p>
        <a:p>
          <a:pPr algn="l" rtl="0">
            <a:defRPr sz="1000"/>
          </a:pPr>
          <a:r>
            <a:rPr lang="fr-FR" sz="1100" b="0" i="0" u="none" strike="noStrike" baseline="0">
              <a:solidFill>
                <a:srgbClr val="000000"/>
              </a:solidFill>
              <a:latin typeface="Times New Roman"/>
              <a:cs typeface="Times New Roman"/>
            </a:rPr>
            <a:t>•- bulletin d'identification SIRET                          </a:t>
          </a:r>
        </a:p>
        <a:p>
          <a:pPr algn="l" rtl="0">
            <a:defRPr sz="1000"/>
          </a:pPr>
          <a:r>
            <a:rPr lang="fr-FR" sz="1100" b="0" i="0" u="none" strike="noStrike" baseline="0">
              <a:solidFill>
                <a:srgbClr val="000000"/>
              </a:solidFill>
              <a:latin typeface="Times New Roman"/>
              <a:cs typeface="Times New Roman"/>
            </a:rPr>
            <a:t>•Une photocopie de l'extrait K Bis sera classée en S1            </a:t>
          </a:r>
        </a:p>
        <a:p>
          <a:pPr algn="l" rtl="0">
            <a:defRPr sz="1000"/>
          </a:pPr>
          <a:r>
            <a:rPr lang="fr-FR" sz="1100" b="0" i="0" u="none" strike="noStrike" baseline="0">
              <a:solidFill>
                <a:srgbClr val="000000"/>
              </a:solidFill>
              <a:latin typeface="Times New Roman"/>
              <a:cs typeface="Times New Roman"/>
            </a:rPr>
            <a:t>•Une photocopie des SIR 11 ET/OU SIR 21 en Q8                    </a:t>
          </a:r>
        </a:p>
        <a:p>
          <a:pPr algn="l" rtl="0">
            <a:defRPr sz="1000"/>
          </a:pPr>
          <a:r>
            <a:rPr lang="fr-FR" sz="1100" b="0" i="0" u="none" strike="noStrike" baseline="0">
              <a:solidFill>
                <a:srgbClr val="000000"/>
              </a:solidFill>
              <a:latin typeface="Times New Roman"/>
              <a:cs typeface="Times New Roman"/>
            </a:rPr>
            <a:t>•Un exemplaire du papier en-tête du client devra également être classé derrière la F/T Q8.                                      </a:t>
          </a:r>
        </a:p>
        <a:p>
          <a:pPr algn="l" rtl="0">
            <a:defRPr sz="1000"/>
          </a:pPr>
          <a:r>
            <a:rPr lang="fr-FR" sz="1100" b="0" i="0" u="none" strike="noStrike" baseline="0">
              <a:solidFill>
                <a:srgbClr val="000000"/>
              </a:solidFill>
              <a:latin typeface="Times New Roman"/>
              <a:cs typeface="Times New Roman"/>
            </a:rPr>
            <a:t>•Lors du remplissage de cette feuille, l'intervenant veillera à la cohérence du code NAF avec l'activité effective du Client, tout comme il veillera à la bonne inscription  au registre du commerce.              </a:t>
          </a:r>
        </a:p>
        <a:p>
          <a:pPr algn="l" rtl="0">
            <a:defRPr sz="1000"/>
          </a:pPr>
          <a:r>
            <a:rPr lang="fr-FR" sz="1100" b="0" i="0" u="none" strike="noStrike" baseline="0">
              <a:solidFill>
                <a:srgbClr val="000000"/>
              </a:solidFill>
              <a:latin typeface="Times New Roman"/>
              <a:cs typeface="Times New Roman"/>
            </a:rPr>
            <a:t>•L'indication des heures d'ouvertures (et des jours!), s'avérera très utile pour les prises de rendez vous chez le client :           </a:t>
          </a:r>
        </a:p>
        <a:p>
          <a:pPr algn="l" rtl="0">
            <a:defRPr sz="1000"/>
          </a:pPr>
          <a:r>
            <a:rPr lang="fr-FR" sz="1100" b="0" i="0" u="none" strike="noStrike" baseline="0">
              <a:solidFill>
                <a:srgbClr val="000000"/>
              </a:solidFill>
              <a:latin typeface="Times New Roman"/>
              <a:cs typeface="Times New Roman"/>
            </a:rPr>
            <a:t>•     Pour ne pas prendre de rendez vous en l'absence de l'Interlocuteur habituel... N'oublions pas que nous sommes au Service de nos clients...                                                           </a:t>
          </a:r>
        </a:p>
        <a:p>
          <a:pPr algn="l" rtl="0">
            <a:defRPr sz="1000"/>
          </a:pPr>
          <a:r>
            <a:rPr lang="fr-FR" sz="1100" b="0" i="0" u="none" strike="noStrike" baseline="0">
              <a:solidFill>
                <a:srgbClr val="000000"/>
              </a:solidFill>
              <a:latin typeface="Times New Roman"/>
              <a:cs typeface="Times New Roman"/>
            </a:rPr>
            <a:t>•La connaissance des Autres conseils extérieurs s'avère elle aussi très importante pour le respect des domaines de compétence de chaque intervenant.                                                  </a:t>
          </a:r>
        </a:p>
        <a:p>
          <a:pPr algn="l" rtl="0">
            <a:defRPr sz="1000"/>
          </a:pPr>
          <a:r>
            <a:rPr lang="fr-FR" sz="1100" b="0" i="0" u="none" strike="noStrike" baseline="0">
              <a:solidFill>
                <a:srgbClr val="000000"/>
              </a:solidFill>
              <a:latin typeface="Times New Roman"/>
              <a:cs typeface="Times New Roman"/>
            </a:rPr>
            <a:t>•Joindre sous cette rubrique, le cas échéant, une photocopie du plan d'accès à l'entreprise.                                         </a:t>
          </a: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xdr:txBody>
    </xdr:sp>
    <xdr:clientData/>
  </xdr:twoCellAnchor>
  <xdr:twoCellAnchor>
    <xdr:from>
      <xdr:col>3</xdr:col>
      <xdr:colOff>171450</xdr:colOff>
      <xdr:row>2</xdr:row>
      <xdr:rowOff>0</xdr:rowOff>
    </xdr:from>
    <xdr:to>
      <xdr:col>3</xdr:col>
      <xdr:colOff>285750</xdr:colOff>
      <xdr:row>2</xdr:row>
      <xdr:rowOff>0</xdr:rowOff>
    </xdr:to>
    <xdr:sp macro="" textlink="">
      <xdr:nvSpPr>
        <xdr:cNvPr id="37143" name="Rectangle 23"/>
        <xdr:cNvSpPr>
          <a:spLocks noChangeArrowheads="1"/>
        </xdr:cNvSpPr>
      </xdr:nvSpPr>
      <xdr:spPr bwMode="auto">
        <a:xfrm>
          <a:off x="329565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7144" name="Rectangle 24"/>
        <xdr:cNvSpPr>
          <a:spLocks noChangeArrowheads="1"/>
        </xdr:cNvSpPr>
      </xdr:nvSpPr>
      <xdr:spPr bwMode="auto">
        <a:xfrm>
          <a:off x="329565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7145" name="Rectangle 25"/>
        <xdr:cNvSpPr>
          <a:spLocks noChangeArrowheads="1"/>
        </xdr:cNvSpPr>
      </xdr:nvSpPr>
      <xdr:spPr bwMode="auto">
        <a:xfrm>
          <a:off x="3295650"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7146" name="Rectangle 26"/>
        <xdr:cNvSpPr>
          <a:spLocks noChangeArrowheads="1"/>
        </xdr:cNvSpPr>
      </xdr:nvSpPr>
      <xdr:spPr bwMode="auto">
        <a:xfrm>
          <a:off x="360997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7147" name="Rectangle 27"/>
        <xdr:cNvSpPr>
          <a:spLocks noChangeArrowheads="1"/>
        </xdr:cNvSpPr>
      </xdr:nvSpPr>
      <xdr:spPr bwMode="auto">
        <a:xfrm>
          <a:off x="360997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7148" name="Rectangle 28"/>
        <xdr:cNvSpPr>
          <a:spLocks noChangeArrowheads="1"/>
        </xdr:cNvSpPr>
      </xdr:nvSpPr>
      <xdr:spPr bwMode="auto">
        <a:xfrm>
          <a:off x="3609975"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7149" name="Rectangle 29"/>
        <xdr:cNvSpPr>
          <a:spLocks noChangeArrowheads="1"/>
        </xdr:cNvSpPr>
      </xdr:nvSpPr>
      <xdr:spPr bwMode="auto">
        <a:xfrm>
          <a:off x="392430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7150" name="Rectangle 30"/>
        <xdr:cNvSpPr>
          <a:spLocks noChangeArrowheads="1"/>
        </xdr:cNvSpPr>
      </xdr:nvSpPr>
      <xdr:spPr bwMode="auto">
        <a:xfrm>
          <a:off x="392430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7151" name="Rectangle 31"/>
        <xdr:cNvSpPr>
          <a:spLocks noChangeArrowheads="1"/>
        </xdr:cNvSpPr>
      </xdr:nvSpPr>
      <xdr:spPr bwMode="auto">
        <a:xfrm>
          <a:off x="392430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7152" name="Rectangle 32"/>
        <xdr:cNvSpPr>
          <a:spLocks noChangeArrowheads="1"/>
        </xdr:cNvSpPr>
      </xdr:nvSpPr>
      <xdr:spPr bwMode="auto">
        <a:xfrm>
          <a:off x="329565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7153" name="Rectangle 33"/>
        <xdr:cNvSpPr>
          <a:spLocks noChangeArrowheads="1"/>
        </xdr:cNvSpPr>
      </xdr:nvSpPr>
      <xdr:spPr bwMode="auto">
        <a:xfrm>
          <a:off x="329565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7154" name="Rectangle 34"/>
        <xdr:cNvSpPr>
          <a:spLocks noChangeArrowheads="1"/>
        </xdr:cNvSpPr>
      </xdr:nvSpPr>
      <xdr:spPr bwMode="auto">
        <a:xfrm>
          <a:off x="3295650"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7155" name="Rectangle 35"/>
        <xdr:cNvSpPr>
          <a:spLocks noChangeArrowheads="1"/>
        </xdr:cNvSpPr>
      </xdr:nvSpPr>
      <xdr:spPr bwMode="auto">
        <a:xfrm>
          <a:off x="360997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7156" name="Rectangle 36"/>
        <xdr:cNvSpPr>
          <a:spLocks noChangeArrowheads="1"/>
        </xdr:cNvSpPr>
      </xdr:nvSpPr>
      <xdr:spPr bwMode="auto">
        <a:xfrm>
          <a:off x="360997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7157" name="Rectangle 37"/>
        <xdr:cNvSpPr>
          <a:spLocks noChangeArrowheads="1"/>
        </xdr:cNvSpPr>
      </xdr:nvSpPr>
      <xdr:spPr bwMode="auto">
        <a:xfrm>
          <a:off x="3609975"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7158" name="Rectangle 38"/>
        <xdr:cNvSpPr>
          <a:spLocks noChangeArrowheads="1"/>
        </xdr:cNvSpPr>
      </xdr:nvSpPr>
      <xdr:spPr bwMode="auto">
        <a:xfrm>
          <a:off x="392430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7159" name="Rectangle 39"/>
        <xdr:cNvSpPr>
          <a:spLocks noChangeArrowheads="1"/>
        </xdr:cNvSpPr>
      </xdr:nvSpPr>
      <xdr:spPr bwMode="auto">
        <a:xfrm>
          <a:off x="392430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7160" name="Rectangle 40"/>
        <xdr:cNvSpPr>
          <a:spLocks noChangeArrowheads="1"/>
        </xdr:cNvSpPr>
      </xdr:nvSpPr>
      <xdr:spPr bwMode="auto">
        <a:xfrm>
          <a:off x="3924300" y="438150"/>
          <a:ext cx="114300" cy="0"/>
        </a:xfrm>
        <a:prstGeom prst="rect">
          <a:avLst/>
        </a:prstGeom>
        <a:solidFill>
          <a:srgbClr val="FFFF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152400</xdr:colOff>
      <xdr:row>4</xdr:row>
      <xdr:rowOff>0</xdr:rowOff>
    </xdr:from>
    <xdr:to>
      <xdr:col>9</xdr:col>
      <xdr:colOff>0</xdr:colOff>
      <xdr:row>4</xdr:row>
      <xdr:rowOff>0</xdr:rowOff>
    </xdr:to>
    <xdr:sp macro="" textlink="">
      <xdr:nvSpPr>
        <xdr:cNvPr id="25601" name="Rectangle 1"/>
        <xdr:cNvSpPr>
          <a:spLocks noGrp="1" noChangeArrowheads="1"/>
        </xdr:cNvSpPr>
      </xdr:nvSpPr>
      <xdr:spPr bwMode="auto">
        <a:xfrm>
          <a:off x="152400" y="914400"/>
          <a:ext cx="712470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•L'identification du client correspond à une espèce de curriculum vitae dont la lecture permet à toute personne ne connaissant pas l'Entreprise, d'avoir une vue synthétique de ses principales caractéristiques fiscales, comptables, juridiques ou sociales. </a:t>
          </a:r>
        </a:p>
        <a:p>
          <a:pPr algn="l" rtl="0">
            <a:defRPr sz="1000"/>
          </a:pPr>
          <a:r>
            <a:rPr lang="fr-FR" sz="1100" b="0" i="0" u="none" strike="noStrike" baseline="0">
              <a:solidFill>
                <a:srgbClr val="000000"/>
              </a:solidFill>
              <a:latin typeface="Times New Roman"/>
              <a:cs typeface="Times New Roman"/>
            </a:rPr>
            <a:t>•En deuxième utilisation, cette rubrique doit permettre de trouver à tout instant un renseignement utilisé pendant l'exécution de la mission, que ce soit le numéro d'identification SIR ou tout autre numéro ou adresse fréquemment utilisés.                        </a:t>
          </a:r>
        </a:p>
        <a:p>
          <a:pPr algn="l" rtl="0">
            <a:defRPr sz="1000"/>
          </a:pPr>
          <a:r>
            <a:rPr lang="fr-FR" sz="1100" b="0" i="0" u="none" strike="noStrike" baseline="0">
              <a:solidFill>
                <a:srgbClr val="000000"/>
              </a:solidFill>
              <a:latin typeface="Times New Roman"/>
              <a:cs typeface="Times New Roman"/>
            </a:rPr>
            <a:t>•Par ce fait, il est indispensable de noter avec précision les renseignements demandés dans cette rubrique ainsi ventilée :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1/4              Informations générales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2/4              Informations fiscales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3/4              Informations sociales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4/4              Indicateurs clés                        </a:t>
          </a:r>
        </a:p>
        <a:p>
          <a:pPr algn="l" rtl="0">
            <a:defRPr sz="1000"/>
          </a:pPr>
          <a:r>
            <a:rPr lang="fr-FR" sz="1100" b="0" i="0" u="none" strike="noStrike" baseline="0">
              <a:solidFill>
                <a:srgbClr val="000000"/>
              </a:solidFill>
              <a:latin typeface="Times New Roman"/>
              <a:cs typeface="Times New Roman"/>
            </a:rPr>
            <a:t>•  (Cette dernière feuille devant servir lors de l'examen critique.) </a:t>
          </a:r>
          <a:r>
            <a:rPr lang="fr-FR" sz="3200" b="0" i="0" u="none" strike="noStrike" baseline="0">
              <a:solidFill>
                <a:srgbClr val="000000"/>
              </a:solidFill>
              <a:latin typeface="Times New Roman"/>
              <a:cs typeface="Times New Roman"/>
            </a:rPr>
            <a:t>                                                                      </a:t>
          </a:r>
        </a:p>
        <a:p>
          <a:pPr algn="l" rtl="0">
            <a:defRPr sz="1000"/>
          </a:pPr>
          <a:endParaRPr lang="fr-FR" sz="3200" b="0" i="0" u="none" strike="noStrike" baseline="0">
            <a:solidFill>
              <a:srgbClr val="000000"/>
            </a:solidFill>
            <a:latin typeface="Times New Roman"/>
            <a:cs typeface="Times New Roman"/>
          </a:endParaRPr>
        </a:p>
        <a:p>
          <a:pPr algn="l" rtl="0">
            <a:defRPr sz="1000"/>
          </a:pPr>
          <a:endParaRPr lang="fr-FR" sz="3200" b="0" i="0" u="none" strike="noStrike" baseline="0">
            <a:solidFill>
              <a:srgbClr val="000000"/>
            </a:solidFill>
            <a:latin typeface="Times New Roman"/>
            <a:cs typeface="Times New Roman"/>
          </a:endParaRPr>
        </a:p>
      </xdr:txBody>
    </xdr:sp>
    <xdr:clientData/>
  </xdr:twoCellAnchor>
  <xdr:twoCellAnchor>
    <xdr:from>
      <xdr:col>0</xdr:col>
      <xdr:colOff>152400</xdr:colOff>
      <xdr:row>4</xdr:row>
      <xdr:rowOff>0</xdr:rowOff>
    </xdr:from>
    <xdr:to>
      <xdr:col>9</xdr:col>
      <xdr:colOff>0</xdr:colOff>
      <xdr:row>4</xdr:row>
      <xdr:rowOff>0</xdr:rowOff>
    </xdr:to>
    <xdr:sp macro="" textlink="">
      <xdr:nvSpPr>
        <xdr:cNvPr id="25602" name="Rectangle 2"/>
        <xdr:cNvSpPr>
          <a:spLocks noGrp="1" noChangeArrowheads="1"/>
        </xdr:cNvSpPr>
      </xdr:nvSpPr>
      <xdr:spPr bwMode="auto">
        <a:xfrm>
          <a:off x="152400" y="914400"/>
          <a:ext cx="712470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•Cette fiche est remplie à partir des documents suivants : </a:t>
          </a:r>
        </a:p>
        <a:p>
          <a:pPr algn="l" rtl="0">
            <a:defRPr sz="1000"/>
          </a:pPr>
          <a:r>
            <a:rPr lang="fr-FR" sz="1100" b="0" i="0" u="none" strike="noStrike" baseline="0">
              <a:solidFill>
                <a:srgbClr val="000000"/>
              </a:solidFill>
              <a:latin typeface="Times New Roman"/>
              <a:cs typeface="Times New Roman"/>
            </a:rPr>
            <a:t>•- extrait K Bis                                            </a:t>
          </a:r>
        </a:p>
        <a:p>
          <a:pPr algn="l" rtl="0">
            <a:defRPr sz="1000"/>
          </a:pPr>
          <a:r>
            <a:rPr lang="fr-FR" sz="1100" b="0" i="0" u="none" strike="noStrike" baseline="0">
              <a:solidFill>
                <a:srgbClr val="000000"/>
              </a:solidFill>
              <a:latin typeface="Times New Roman"/>
              <a:cs typeface="Times New Roman"/>
            </a:rPr>
            <a:t>•- statuts                                                  </a:t>
          </a:r>
        </a:p>
        <a:p>
          <a:pPr algn="l" rtl="0">
            <a:defRPr sz="1000"/>
          </a:pPr>
          <a:r>
            <a:rPr lang="fr-FR" sz="1100" b="0" i="0" u="none" strike="noStrike" baseline="0">
              <a:solidFill>
                <a:srgbClr val="000000"/>
              </a:solidFill>
              <a:latin typeface="Times New Roman"/>
              <a:cs typeface="Times New Roman"/>
            </a:rPr>
            <a:t>•- bulletin d'identification SIRET                          </a:t>
          </a:r>
        </a:p>
        <a:p>
          <a:pPr algn="l" rtl="0">
            <a:defRPr sz="1000"/>
          </a:pPr>
          <a:r>
            <a:rPr lang="fr-FR" sz="1100" b="0" i="0" u="none" strike="noStrike" baseline="0">
              <a:solidFill>
                <a:srgbClr val="000000"/>
              </a:solidFill>
              <a:latin typeface="Times New Roman"/>
              <a:cs typeface="Times New Roman"/>
            </a:rPr>
            <a:t>•Une photocopie de l'extrait K Bis sera classée en S1            </a:t>
          </a:r>
        </a:p>
        <a:p>
          <a:pPr algn="l" rtl="0">
            <a:defRPr sz="1000"/>
          </a:pPr>
          <a:r>
            <a:rPr lang="fr-FR" sz="1100" b="0" i="0" u="none" strike="noStrike" baseline="0">
              <a:solidFill>
                <a:srgbClr val="000000"/>
              </a:solidFill>
              <a:latin typeface="Times New Roman"/>
              <a:cs typeface="Times New Roman"/>
            </a:rPr>
            <a:t>•Une photocopie des SIR 11 ET/OU SIR 21 en Q8                    </a:t>
          </a:r>
        </a:p>
        <a:p>
          <a:pPr algn="l" rtl="0">
            <a:defRPr sz="1000"/>
          </a:pPr>
          <a:r>
            <a:rPr lang="fr-FR" sz="1100" b="0" i="0" u="none" strike="noStrike" baseline="0">
              <a:solidFill>
                <a:srgbClr val="000000"/>
              </a:solidFill>
              <a:latin typeface="Times New Roman"/>
              <a:cs typeface="Times New Roman"/>
            </a:rPr>
            <a:t>•Un exemplaire du papier en-tête du client devra également être classé derrière la F/T Q8.                                      </a:t>
          </a:r>
        </a:p>
        <a:p>
          <a:pPr algn="l" rtl="0">
            <a:defRPr sz="1000"/>
          </a:pPr>
          <a:r>
            <a:rPr lang="fr-FR" sz="1100" b="0" i="0" u="none" strike="noStrike" baseline="0">
              <a:solidFill>
                <a:srgbClr val="000000"/>
              </a:solidFill>
              <a:latin typeface="Times New Roman"/>
              <a:cs typeface="Times New Roman"/>
            </a:rPr>
            <a:t>•Lors du remplissage de cette feuille, l'intervenant veillera à la cohérence du code NAF avec l'activité effective du Client, tout comme il veillera à la bonne inscription  au registre du commerce.              </a:t>
          </a:r>
        </a:p>
        <a:p>
          <a:pPr algn="l" rtl="0">
            <a:defRPr sz="1000"/>
          </a:pPr>
          <a:r>
            <a:rPr lang="fr-FR" sz="1100" b="0" i="0" u="none" strike="noStrike" baseline="0">
              <a:solidFill>
                <a:srgbClr val="000000"/>
              </a:solidFill>
              <a:latin typeface="Times New Roman"/>
              <a:cs typeface="Times New Roman"/>
            </a:rPr>
            <a:t>•L'indication des heures d'ouvertures (et des jours!), s'avérera très utile pour les prises de rendez vous chez le client :           </a:t>
          </a:r>
        </a:p>
        <a:p>
          <a:pPr algn="l" rtl="0">
            <a:defRPr sz="1000"/>
          </a:pPr>
          <a:r>
            <a:rPr lang="fr-FR" sz="1100" b="0" i="0" u="none" strike="noStrike" baseline="0">
              <a:solidFill>
                <a:srgbClr val="000000"/>
              </a:solidFill>
              <a:latin typeface="Times New Roman"/>
              <a:cs typeface="Times New Roman"/>
            </a:rPr>
            <a:t>•     Pour ne pas prendre de rendez vous en l'absence de l'Interlocuteur habituel... N'oublions pas que nous sommes au Service de nos clients...                                                           </a:t>
          </a:r>
        </a:p>
        <a:p>
          <a:pPr algn="l" rtl="0">
            <a:defRPr sz="1000"/>
          </a:pPr>
          <a:r>
            <a:rPr lang="fr-FR" sz="1100" b="0" i="0" u="none" strike="noStrike" baseline="0">
              <a:solidFill>
                <a:srgbClr val="000000"/>
              </a:solidFill>
              <a:latin typeface="Times New Roman"/>
              <a:cs typeface="Times New Roman"/>
            </a:rPr>
            <a:t>•La connaissance des Autres conseils extérieurs s'avère elle aussi très importante pour le respect des domaines de compétence de chaque intervenant.                                                  </a:t>
          </a:r>
        </a:p>
        <a:p>
          <a:pPr algn="l" rtl="0">
            <a:defRPr sz="1000"/>
          </a:pPr>
          <a:r>
            <a:rPr lang="fr-FR" sz="1100" b="0" i="0" u="none" strike="noStrike" baseline="0">
              <a:solidFill>
                <a:srgbClr val="000000"/>
              </a:solidFill>
              <a:latin typeface="Times New Roman"/>
              <a:cs typeface="Times New Roman"/>
            </a:rPr>
            <a:t>•Joindre sous cette rubrique, le cas échéant, une photocopie du plan d'accès à l'entreprise.                                         </a:t>
          </a: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xdr:txBody>
    </xdr:sp>
    <xdr:clientData/>
  </xdr:twoCellAnchor>
  <xdr:twoCellAnchor>
    <xdr:from>
      <xdr:col>3</xdr:col>
      <xdr:colOff>171450</xdr:colOff>
      <xdr:row>4</xdr:row>
      <xdr:rowOff>0</xdr:rowOff>
    </xdr:from>
    <xdr:to>
      <xdr:col>3</xdr:col>
      <xdr:colOff>285750</xdr:colOff>
      <xdr:row>4</xdr:row>
      <xdr:rowOff>0</xdr:rowOff>
    </xdr:to>
    <xdr:sp macro="" textlink="">
      <xdr:nvSpPr>
        <xdr:cNvPr id="38147" name="Rectangle 3"/>
        <xdr:cNvSpPr>
          <a:spLocks noChangeArrowheads="1"/>
        </xdr:cNvSpPr>
      </xdr:nvSpPr>
      <xdr:spPr bwMode="auto">
        <a:xfrm>
          <a:off x="3295650" y="91440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4</xdr:row>
      <xdr:rowOff>0</xdr:rowOff>
    </xdr:from>
    <xdr:to>
      <xdr:col>3</xdr:col>
      <xdr:colOff>285750</xdr:colOff>
      <xdr:row>4</xdr:row>
      <xdr:rowOff>0</xdr:rowOff>
    </xdr:to>
    <xdr:sp macro="" textlink="">
      <xdr:nvSpPr>
        <xdr:cNvPr id="38148" name="Rectangle 4"/>
        <xdr:cNvSpPr>
          <a:spLocks noChangeArrowheads="1"/>
        </xdr:cNvSpPr>
      </xdr:nvSpPr>
      <xdr:spPr bwMode="auto">
        <a:xfrm>
          <a:off x="3295650" y="91440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4</xdr:row>
      <xdr:rowOff>0</xdr:rowOff>
    </xdr:from>
    <xdr:to>
      <xdr:col>3</xdr:col>
      <xdr:colOff>285750</xdr:colOff>
      <xdr:row>4</xdr:row>
      <xdr:rowOff>0</xdr:rowOff>
    </xdr:to>
    <xdr:sp macro="" textlink="">
      <xdr:nvSpPr>
        <xdr:cNvPr id="38149" name="Rectangle 5"/>
        <xdr:cNvSpPr>
          <a:spLocks noChangeArrowheads="1"/>
        </xdr:cNvSpPr>
      </xdr:nvSpPr>
      <xdr:spPr bwMode="auto">
        <a:xfrm>
          <a:off x="3295650" y="91440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4</xdr:row>
      <xdr:rowOff>0</xdr:rowOff>
    </xdr:from>
    <xdr:to>
      <xdr:col>4</xdr:col>
      <xdr:colOff>285750</xdr:colOff>
      <xdr:row>4</xdr:row>
      <xdr:rowOff>0</xdr:rowOff>
    </xdr:to>
    <xdr:sp macro="" textlink="">
      <xdr:nvSpPr>
        <xdr:cNvPr id="38150" name="Rectangle 6"/>
        <xdr:cNvSpPr>
          <a:spLocks noChangeArrowheads="1"/>
        </xdr:cNvSpPr>
      </xdr:nvSpPr>
      <xdr:spPr bwMode="auto">
        <a:xfrm>
          <a:off x="3609975" y="91440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4</xdr:row>
      <xdr:rowOff>0</xdr:rowOff>
    </xdr:from>
    <xdr:to>
      <xdr:col>4</xdr:col>
      <xdr:colOff>285750</xdr:colOff>
      <xdr:row>4</xdr:row>
      <xdr:rowOff>0</xdr:rowOff>
    </xdr:to>
    <xdr:sp macro="" textlink="">
      <xdr:nvSpPr>
        <xdr:cNvPr id="38151" name="Rectangle 7"/>
        <xdr:cNvSpPr>
          <a:spLocks noChangeArrowheads="1"/>
        </xdr:cNvSpPr>
      </xdr:nvSpPr>
      <xdr:spPr bwMode="auto">
        <a:xfrm>
          <a:off x="3609975" y="91440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4</xdr:row>
      <xdr:rowOff>0</xdr:rowOff>
    </xdr:from>
    <xdr:to>
      <xdr:col>4</xdr:col>
      <xdr:colOff>285750</xdr:colOff>
      <xdr:row>4</xdr:row>
      <xdr:rowOff>0</xdr:rowOff>
    </xdr:to>
    <xdr:sp macro="" textlink="">
      <xdr:nvSpPr>
        <xdr:cNvPr id="38152" name="Rectangle 8"/>
        <xdr:cNvSpPr>
          <a:spLocks noChangeArrowheads="1"/>
        </xdr:cNvSpPr>
      </xdr:nvSpPr>
      <xdr:spPr bwMode="auto">
        <a:xfrm>
          <a:off x="3609975" y="91440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4</xdr:row>
      <xdr:rowOff>0</xdr:rowOff>
    </xdr:from>
    <xdr:to>
      <xdr:col>5</xdr:col>
      <xdr:colOff>285750</xdr:colOff>
      <xdr:row>4</xdr:row>
      <xdr:rowOff>0</xdr:rowOff>
    </xdr:to>
    <xdr:sp macro="" textlink="">
      <xdr:nvSpPr>
        <xdr:cNvPr id="38153" name="Rectangle 9"/>
        <xdr:cNvSpPr>
          <a:spLocks noChangeArrowheads="1"/>
        </xdr:cNvSpPr>
      </xdr:nvSpPr>
      <xdr:spPr bwMode="auto">
        <a:xfrm>
          <a:off x="3924300" y="91440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4</xdr:row>
      <xdr:rowOff>0</xdr:rowOff>
    </xdr:from>
    <xdr:to>
      <xdr:col>5</xdr:col>
      <xdr:colOff>285750</xdr:colOff>
      <xdr:row>4</xdr:row>
      <xdr:rowOff>0</xdr:rowOff>
    </xdr:to>
    <xdr:sp macro="" textlink="">
      <xdr:nvSpPr>
        <xdr:cNvPr id="38154" name="Rectangle 10"/>
        <xdr:cNvSpPr>
          <a:spLocks noChangeArrowheads="1"/>
        </xdr:cNvSpPr>
      </xdr:nvSpPr>
      <xdr:spPr bwMode="auto">
        <a:xfrm>
          <a:off x="3924300" y="91440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4</xdr:row>
      <xdr:rowOff>0</xdr:rowOff>
    </xdr:from>
    <xdr:to>
      <xdr:col>5</xdr:col>
      <xdr:colOff>285750</xdr:colOff>
      <xdr:row>4</xdr:row>
      <xdr:rowOff>0</xdr:rowOff>
    </xdr:to>
    <xdr:sp macro="" textlink="">
      <xdr:nvSpPr>
        <xdr:cNvPr id="38155" name="Rectangle 11"/>
        <xdr:cNvSpPr>
          <a:spLocks noChangeArrowheads="1"/>
        </xdr:cNvSpPr>
      </xdr:nvSpPr>
      <xdr:spPr bwMode="auto">
        <a:xfrm>
          <a:off x="3924300" y="91440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4</xdr:row>
      <xdr:rowOff>0</xdr:rowOff>
    </xdr:from>
    <xdr:to>
      <xdr:col>3</xdr:col>
      <xdr:colOff>285750</xdr:colOff>
      <xdr:row>4</xdr:row>
      <xdr:rowOff>0</xdr:rowOff>
    </xdr:to>
    <xdr:sp macro="" textlink="">
      <xdr:nvSpPr>
        <xdr:cNvPr id="38156" name="Rectangle 12"/>
        <xdr:cNvSpPr>
          <a:spLocks noChangeArrowheads="1"/>
        </xdr:cNvSpPr>
      </xdr:nvSpPr>
      <xdr:spPr bwMode="auto">
        <a:xfrm>
          <a:off x="3295650" y="91440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4</xdr:row>
      <xdr:rowOff>0</xdr:rowOff>
    </xdr:from>
    <xdr:to>
      <xdr:col>3</xdr:col>
      <xdr:colOff>285750</xdr:colOff>
      <xdr:row>4</xdr:row>
      <xdr:rowOff>0</xdr:rowOff>
    </xdr:to>
    <xdr:sp macro="" textlink="">
      <xdr:nvSpPr>
        <xdr:cNvPr id="38157" name="Rectangle 13"/>
        <xdr:cNvSpPr>
          <a:spLocks noChangeArrowheads="1"/>
        </xdr:cNvSpPr>
      </xdr:nvSpPr>
      <xdr:spPr bwMode="auto">
        <a:xfrm>
          <a:off x="3295650" y="91440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4</xdr:row>
      <xdr:rowOff>0</xdr:rowOff>
    </xdr:from>
    <xdr:to>
      <xdr:col>3</xdr:col>
      <xdr:colOff>285750</xdr:colOff>
      <xdr:row>4</xdr:row>
      <xdr:rowOff>0</xdr:rowOff>
    </xdr:to>
    <xdr:sp macro="" textlink="">
      <xdr:nvSpPr>
        <xdr:cNvPr id="38158" name="Rectangle 14"/>
        <xdr:cNvSpPr>
          <a:spLocks noChangeArrowheads="1"/>
        </xdr:cNvSpPr>
      </xdr:nvSpPr>
      <xdr:spPr bwMode="auto">
        <a:xfrm>
          <a:off x="3295650" y="91440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4</xdr:row>
      <xdr:rowOff>0</xdr:rowOff>
    </xdr:from>
    <xdr:to>
      <xdr:col>4</xdr:col>
      <xdr:colOff>285750</xdr:colOff>
      <xdr:row>4</xdr:row>
      <xdr:rowOff>0</xdr:rowOff>
    </xdr:to>
    <xdr:sp macro="" textlink="">
      <xdr:nvSpPr>
        <xdr:cNvPr id="38159" name="Rectangle 15"/>
        <xdr:cNvSpPr>
          <a:spLocks noChangeArrowheads="1"/>
        </xdr:cNvSpPr>
      </xdr:nvSpPr>
      <xdr:spPr bwMode="auto">
        <a:xfrm>
          <a:off x="3609975" y="91440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4</xdr:row>
      <xdr:rowOff>0</xdr:rowOff>
    </xdr:from>
    <xdr:to>
      <xdr:col>4</xdr:col>
      <xdr:colOff>285750</xdr:colOff>
      <xdr:row>4</xdr:row>
      <xdr:rowOff>0</xdr:rowOff>
    </xdr:to>
    <xdr:sp macro="" textlink="">
      <xdr:nvSpPr>
        <xdr:cNvPr id="38160" name="Rectangle 16"/>
        <xdr:cNvSpPr>
          <a:spLocks noChangeArrowheads="1"/>
        </xdr:cNvSpPr>
      </xdr:nvSpPr>
      <xdr:spPr bwMode="auto">
        <a:xfrm>
          <a:off x="3609975" y="91440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4</xdr:row>
      <xdr:rowOff>0</xdr:rowOff>
    </xdr:from>
    <xdr:to>
      <xdr:col>4</xdr:col>
      <xdr:colOff>285750</xdr:colOff>
      <xdr:row>4</xdr:row>
      <xdr:rowOff>0</xdr:rowOff>
    </xdr:to>
    <xdr:sp macro="" textlink="">
      <xdr:nvSpPr>
        <xdr:cNvPr id="38161" name="Rectangle 17"/>
        <xdr:cNvSpPr>
          <a:spLocks noChangeArrowheads="1"/>
        </xdr:cNvSpPr>
      </xdr:nvSpPr>
      <xdr:spPr bwMode="auto">
        <a:xfrm>
          <a:off x="3609975" y="91440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4</xdr:row>
      <xdr:rowOff>0</xdr:rowOff>
    </xdr:from>
    <xdr:to>
      <xdr:col>5</xdr:col>
      <xdr:colOff>285750</xdr:colOff>
      <xdr:row>4</xdr:row>
      <xdr:rowOff>0</xdr:rowOff>
    </xdr:to>
    <xdr:sp macro="" textlink="">
      <xdr:nvSpPr>
        <xdr:cNvPr id="38162" name="Rectangle 18"/>
        <xdr:cNvSpPr>
          <a:spLocks noChangeArrowheads="1"/>
        </xdr:cNvSpPr>
      </xdr:nvSpPr>
      <xdr:spPr bwMode="auto">
        <a:xfrm>
          <a:off x="3924300" y="91440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4</xdr:row>
      <xdr:rowOff>0</xdr:rowOff>
    </xdr:from>
    <xdr:to>
      <xdr:col>5</xdr:col>
      <xdr:colOff>285750</xdr:colOff>
      <xdr:row>4</xdr:row>
      <xdr:rowOff>0</xdr:rowOff>
    </xdr:to>
    <xdr:sp macro="" textlink="">
      <xdr:nvSpPr>
        <xdr:cNvPr id="38163" name="Rectangle 19"/>
        <xdr:cNvSpPr>
          <a:spLocks noChangeArrowheads="1"/>
        </xdr:cNvSpPr>
      </xdr:nvSpPr>
      <xdr:spPr bwMode="auto">
        <a:xfrm>
          <a:off x="3924300" y="91440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4</xdr:row>
      <xdr:rowOff>0</xdr:rowOff>
    </xdr:from>
    <xdr:to>
      <xdr:col>5</xdr:col>
      <xdr:colOff>285750</xdr:colOff>
      <xdr:row>4</xdr:row>
      <xdr:rowOff>0</xdr:rowOff>
    </xdr:to>
    <xdr:sp macro="" textlink="">
      <xdr:nvSpPr>
        <xdr:cNvPr id="38164" name="Rectangle 20"/>
        <xdr:cNvSpPr>
          <a:spLocks noChangeArrowheads="1"/>
        </xdr:cNvSpPr>
      </xdr:nvSpPr>
      <xdr:spPr bwMode="auto">
        <a:xfrm>
          <a:off x="3924300" y="914400"/>
          <a:ext cx="114300" cy="0"/>
        </a:xfrm>
        <a:prstGeom prst="rect">
          <a:avLst/>
        </a:prstGeom>
        <a:solidFill>
          <a:srgbClr val="FFFFFF"/>
        </a:solidFill>
        <a:ln w="9525">
          <a:solidFill>
            <a:srgbClr val="000000"/>
          </a:solidFill>
          <a:miter lim="800000"/>
          <a:headEnd/>
          <a:tailEnd/>
        </a:ln>
      </xdr:spPr>
    </xdr:sp>
    <xdr:clientData/>
  </xdr:twoCellAnchor>
  <xdr:twoCellAnchor>
    <xdr:from>
      <xdr:col>0</xdr:col>
      <xdr:colOff>152400</xdr:colOff>
      <xdr:row>2</xdr:row>
      <xdr:rowOff>0</xdr:rowOff>
    </xdr:from>
    <xdr:to>
      <xdr:col>9</xdr:col>
      <xdr:colOff>0</xdr:colOff>
      <xdr:row>2</xdr:row>
      <xdr:rowOff>0</xdr:rowOff>
    </xdr:to>
    <xdr:sp macro="" textlink="">
      <xdr:nvSpPr>
        <xdr:cNvPr id="25621" name="Rectangle 21"/>
        <xdr:cNvSpPr>
          <a:spLocks noGrp="1" noChangeArrowheads="1"/>
        </xdr:cNvSpPr>
      </xdr:nvSpPr>
      <xdr:spPr bwMode="auto">
        <a:xfrm>
          <a:off x="152400" y="438150"/>
          <a:ext cx="712470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•L'identification du client correspond à une espèce de curriculum vitae dont la lecture permet à toute personne ne connaissant pas l'Entreprise, d'avoir une vue synthétique de ses principales caractéristiques fiscales, comptables, juridiques ou sociales. </a:t>
          </a:r>
        </a:p>
        <a:p>
          <a:pPr algn="l" rtl="0">
            <a:defRPr sz="1000"/>
          </a:pPr>
          <a:r>
            <a:rPr lang="fr-FR" sz="1100" b="0" i="0" u="none" strike="noStrike" baseline="0">
              <a:solidFill>
                <a:srgbClr val="000000"/>
              </a:solidFill>
              <a:latin typeface="Times New Roman"/>
              <a:cs typeface="Times New Roman"/>
            </a:rPr>
            <a:t>•En deuxième utilisation, cette rubrique doit permettre de trouver à tout instant un renseignement utilisé pendant l'exécution de la mission, que ce soit le numéro d'identification SIR ou tout autre numéro ou adresse fréquemment utilisés.                        </a:t>
          </a:r>
        </a:p>
        <a:p>
          <a:pPr algn="l" rtl="0">
            <a:defRPr sz="1000"/>
          </a:pPr>
          <a:r>
            <a:rPr lang="fr-FR" sz="1100" b="0" i="0" u="none" strike="noStrike" baseline="0">
              <a:solidFill>
                <a:srgbClr val="000000"/>
              </a:solidFill>
              <a:latin typeface="Times New Roman"/>
              <a:cs typeface="Times New Roman"/>
            </a:rPr>
            <a:t>•Par ce fait, il est indispensable de noter avec précision les renseignements demandés dans cette rubrique ainsi ventilée :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1/4              Informations générales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2/4              Informations fiscales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3/4              Informations sociales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4/4              Indicateurs clés                        </a:t>
          </a:r>
        </a:p>
        <a:p>
          <a:pPr algn="l" rtl="0">
            <a:defRPr sz="1000"/>
          </a:pPr>
          <a:r>
            <a:rPr lang="fr-FR" sz="1100" b="0" i="0" u="none" strike="noStrike" baseline="0">
              <a:solidFill>
                <a:srgbClr val="000000"/>
              </a:solidFill>
              <a:latin typeface="Times New Roman"/>
              <a:cs typeface="Times New Roman"/>
            </a:rPr>
            <a:t>•  (Cette dernière feuille devant servir lors de l'examen critique.) </a:t>
          </a:r>
          <a:r>
            <a:rPr lang="fr-FR" sz="3200" b="0" i="0" u="none" strike="noStrike" baseline="0">
              <a:solidFill>
                <a:srgbClr val="000000"/>
              </a:solidFill>
              <a:latin typeface="Times New Roman"/>
              <a:cs typeface="Times New Roman"/>
            </a:rPr>
            <a:t>                                                                      </a:t>
          </a:r>
        </a:p>
        <a:p>
          <a:pPr algn="l" rtl="0">
            <a:defRPr sz="1000"/>
          </a:pPr>
          <a:endParaRPr lang="fr-FR" sz="3200" b="0" i="0" u="none" strike="noStrike" baseline="0">
            <a:solidFill>
              <a:srgbClr val="000000"/>
            </a:solidFill>
            <a:latin typeface="Times New Roman"/>
            <a:cs typeface="Times New Roman"/>
          </a:endParaRPr>
        </a:p>
        <a:p>
          <a:pPr algn="l" rtl="0">
            <a:defRPr sz="1000"/>
          </a:pPr>
          <a:endParaRPr lang="fr-FR" sz="3200" b="0" i="0" u="none" strike="noStrike" baseline="0">
            <a:solidFill>
              <a:srgbClr val="000000"/>
            </a:solidFill>
            <a:latin typeface="Times New Roman"/>
            <a:cs typeface="Times New Roman"/>
          </a:endParaRPr>
        </a:p>
      </xdr:txBody>
    </xdr:sp>
    <xdr:clientData/>
  </xdr:twoCellAnchor>
  <xdr:twoCellAnchor>
    <xdr:from>
      <xdr:col>0</xdr:col>
      <xdr:colOff>152400</xdr:colOff>
      <xdr:row>2</xdr:row>
      <xdr:rowOff>0</xdr:rowOff>
    </xdr:from>
    <xdr:to>
      <xdr:col>9</xdr:col>
      <xdr:colOff>0</xdr:colOff>
      <xdr:row>2</xdr:row>
      <xdr:rowOff>0</xdr:rowOff>
    </xdr:to>
    <xdr:sp macro="" textlink="">
      <xdr:nvSpPr>
        <xdr:cNvPr id="25622" name="Rectangle 22"/>
        <xdr:cNvSpPr>
          <a:spLocks noGrp="1" noChangeArrowheads="1"/>
        </xdr:cNvSpPr>
      </xdr:nvSpPr>
      <xdr:spPr bwMode="auto">
        <a:xfrm>
          <a:off x="152400" y="438150"/>
          <a:ext cx="712470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•Cette fiche est remplie à partir des documents suivants : </a:t>
          </a:r>
        </a:p>
        <a:p>
          <a:pPr algn="l" rtl="0">
            <a:defRPr sz="1000"/>
          </a:pPr>
          <a:r>
            <a:rPr lang="fr-FR" sz="1100" b="0" i="0" u="none" strike="noStrike" baseline="0">
              <a:solidFill>
                <a:srgbClr val="000000"/>
              </a:solidFill>
              <a:latin typeface="Times New Roman"/>
              <a:cs typeface="Times New Roman"/>
            </a:rPr>
            <a:t>•- extrait K Bis                                            </a:t>
          </a:r>
        </a:p>
        <a:p>
          <a:pPr algn="l" rtl="0">
            <a:defRPr sz="1000"/>
          </a:pPr>
          <a:r>
            <a:rPr lang="fr-FR" sz="1100" b="0" i="0" u="none" strike="noStrike" baseline="0">
              <a:solidFill>
                <a:srgbClr val="000000"/>
              </a:solidFill>
              <a:latin typeface="Times New Roman"/>
              <a:cs typeface="Times New Roman"/>
            </a:rPr>
            <a:t>•- statuts                                                  </a:t>
          </a:r>
        </a:p>
        <a:p>
          <a:pPr algn="l" rtl="0">
            <a:defRPr sz="1000"/>
          </a:pPr>
          <a:r>
            <a:rPr lang="fr-FR" sz="1100" b="0" i="0" u="none" strike="noStrike" baseline="0">
              <a:solidFill>
                <a:srgbClr val="000000"/>
              </a:solidFill>
              <a:latin typeface="Times New Roman"/>
              <a:cs typeface="Times New Roman"/>
            </a:rPr>
            <a:t>•- bulletin d'identification SIRET                          </a:t>
          </a:r>
        </a:p>
        <a:p>
          <a:pPr algn="l" rtl="0">
            <a:defRPr sz="1000"/>
          </a:pPr>
          <a:r>
            <a:rPr lang="fr-FR" sz="1100" b="0" i="0" u="none" strike="noStrike" baseline="0">
              <a:solidFill>
                <a:srgbClr val="000000"/>
              </a:solidFill>
              <a:latin typeface="Times New Roman"/>
              <a:cs typeface="Times New Roman"/>
            </a:rPr>
            <a:t>•Une photocopie de l'extrait K Bis sera classée en S1            </a:t>
          </a:r>
        </a:p>
        <a:p>
          <a:pPr algn="l" rtl="0">
            <a:defRPr sz="1000"/>
          </a:pPr>
          <a:r>
            <a:rPr lang="fr-FR" sz="1100" b="0" i="0" u="none" strike="noStrike" baseline="0">
              <a:solidFill>
                <a:srgbClr val="000000"/>
              </a:solidFill>
              <a:latin typeface="Times New Roman"/>
              <a:cs typeface="Times New Roman"/>
            </a:rPr>
            <a:t>•Une photocopie des SIR 11 ET/OU SIR 21 en Q8                    </a:t>
          </a:r>
        </a:p>
        <a:p>
          <a:pPr algn="l" rtl="0">
            <a:defRPr sz="1000"/>
          </a:pPr>
          <a:r>
            <a:rPr lang="fr-FR" sz="1100" b="0" i="0" u="none" strike="noStrike" baseline="0">
              <a:solidFill>
                <a:srgbClr val="000000"/>
              </a:solidFill>
              <a:latin typeface="Times New Roman"/>
              <a:cs typeface="Times New Roman"/>
            </a:rPr>
            <a:t>•Un exemplaire du papier en-tête du client devra également être classé derrière la F/T Q8.                                      </a:t>
          </a:r>
        </a:p>
        <a:p>
          <a:pPr algn="l" rtl="0">
            <a:defRPr sz="1000"/>
          </a:pPr>
          <a:r>
            <a:rPr lang="fr-FR" sz="1100" b="0" i="0" u="none" strike="noStrike" baseline="0">
              <a:solidFill>
                <a:srgbClr val="000000"/>
              </a:solidFill>
              <a:latin typeface="Times New Roman"/>
              <a:cs typeface="Times New Roman"/>
            </a:rPr>
            <a:t>•Lors du remplissage de cette feuille, l'intervenant veillera à la cohérence du code NAF avec l'activité effective du Client, tout comme il veillera à la bonne inscription  au registre du commerce.              </a:t>
          </a:r>
        </a:p>
        <a:p>
          <a:pPr algn="l" rtl="0">
            <a:defRPr sz="1000"/>
          </a:pPr>
          <a:r>
            <a:rPr lang="fr-FR" sz="1100" b="0" i="0" u="none" strike="noStrike" baseline="0">
              <a:solidFill>
                <a:srgbClr val="000000"/>
              </a:solidFill>
              <a:latin typeface="Times New Roman"/>
              <a:cs typeface="Times New Roman"/>
            </a:rPr>
            <a:t>•L'indication des heures d'ouvertures (et des jours!), s'avérera très utile pour les prises de rendez vous chez le client :           </a:t>
          </a:r>
        </a:p>
        <a:p>
          <a:pPr algn="l" rtl="0">
            <a:defRPr sz="1000"/>
          </a:pPr>
          <a:r>
            <a:rPr lang="fr-FR" sz="1100" b="0" i="0" u="none" strike="noStrike" baseline="0">
              <a:solidFill>
                <a:srgbClr val="000000"/>
              </a:solidFill>
              <a:latin typeface="Times New Roman"/>
              <a:cs typeface="Times New Roman"/>
            </a:rPr>
            <a:t>•     Pour ne pas prendre de rendez vous en l'absence de l'Interlocuteur habituel... N'oublions pas que nous sommes au Service de nos clients...                                                           </a:t>
          </a:r>
        </a:p>
        <a:p>
          <a:pPr algn="l" rtl="0">
            <a:defRPr sz="1000"/>
          </a:pPr>
          <a:r>
            <a:rPr lang="fr-FR" sz="1100" b="0" i="0" u="none" strike="noStrike" baseline="0">
              <a:solidFill>
                <a:srgbClr val="000000"/>
              </a:solidFill>
              <a:latin typeface="Times New Roman"/>
              <a:cs typeface="Times New Roman"/>
            </a:rPr>
            <a:t>•La connaissance des Autres conseils extérieurs s'avère elle aussi très importante pour le respect des domaines de compétence de chaque intervenant.                                                  </a:t>
          </a:r>
        </a:p>
        <a:p>
          <a:pPr algn="l" rtl="0">
            <a:defRPr sz="1000"/>
          </a:pPr>
          <a:r>
            <a:rPr lang="fr-FR" sz="1100" b="0" i="0" u="none" strike="noStrike" baseline="0">
              <a:solidFill>
                <a:srgbClr val="000000"/>
              </a:solidFill>
              <a:latin typeface="Times New Roman"/>
              <a:cs typeface="Times New Roman"/>
            </a:rPr>
            <a:t>•Joindre sous cette rubrique, le cas échéant, une photocopie du plan d'accès à l'entreprise.                                         </a:t>
          </a: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xdr:txBody>
    </xdr:sp>
    <xdr:clientData/>
  </xdr:twoCellAnchor>
  <xdr:twoCellAnchor>
    <xdr:from>
      <xdr:col>3</xdr:col>
      <xdr:colOff>171450</xdr:colOff>
      <xdr:row>2</xdr:row>
      <xdr:rowOff>0</xdr:rowOff>
    </xdr:from>
    <xdr:to>
      <xdr:col>3</xdr:col>
      <xdr:colOff>285750</xdr:colOff>
      <xdr:row>2</xdr:row>
      <xdr:rowOff>0</xdr:rowOff>
    </xdr:to>
    <xdr:sp macro="" textlink="">
      <xdr:nvSpPr>
        <xdr:cNvPr id="38167" name="Rectangle 23"/>
        <xdr:cNvSpPr>
          <a:spLocks noChangeArrowheads="1"/>
        </xdr:cNvSpPr>
      </xdr:nvSpPr>
      <xdr:spPr bwMode="auto">
        <a:xfrm>
          <a:off x="329565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8168" name="Rectangle 24"/>
        <xdr:cNvSpPr>
          <a:spLocks noChangeArrowheads="1"/>
        </xdr:cNvSpPr>
      </xdr:nvSpPr>
      <xdr:spPr bwMode="auto">
        <a:xfrm>
          <a:off x="329565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8169" name="Rectangle 25"/>
        <xdr:cNvSpPr>
          <a:spLocks noChangeArrowheads="1"/>
        </xdr:cNvSpPr>
      </xdr:nvSpPr>
      <xdr:spPr bwMode="auto">
        <a:xfrm>
          <a:off x="3295650"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8170" name="Rectangle 26"/>
        <xdr:cNvSpPr>
          <a:spLocks noChangeArrowheads="1"/>
        </xdr:cNvSpPr>
      </xdr:nvSpPr>
      <xdr:spPr bwMode="auto">
        <a:xfrm>
          <a:off x="360997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8171" name="Rectangle 27"/>
        <xdr:cNvSpPr>
          <a:spLocks noChangeArrowheads="1"/>
        </xdr:cNvSpPr>
      </xdr:nvSpPr>
      <xdr:spPr bwMode="auto">
        <a:xfrm>
          <a:off x="360997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8172" name="Rectangle 28"/>
        <xdr:cNvSpPr>
          <a:spLocks noChangeArrowheads="1"/>
        </xdr:cNvSpPr>
      </xdr:nvSpPr>
      <xdr:spPr bwMode="auto">
        <a:xfrm>
          <a:off x="3609975"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8173" name="Rectangle 29"/>
        <xdr:cNvSpPr>
          <a:spLocks noChangeArrowheads="1"/>
        </xdr:cNvSpPr>
      </xdr:nvSpPr>
      <xdr:spPr bwMode="auto">
        <a:xfrm>
          <a:off x="392430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8174" name="Rectangle 30"/>
        <xdr:cNvSpPr>
          <a:spLocks noChangeArrowheads="1"/>
        </xdr:cNvSpPr>
      </xdr:nvSpPr>
      <xdr:spPr bwMode="auto">
        <a:xfrm>
          <a:off x="392430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8175" name="Rectangle 31"/>
        <xdr:cNvSpPr>
          <a:spLocks noChangeArrowheads="1"/>
        </xdr:cNvSpPr>
      </xdr:nvSpPr>
      <xdr:spPr bwMode="auto">
        <a:xfrm>
          <a:off x="392430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8176" name="Rectangle 32"/>
        <xdr:cNvSpPr>
          <a:spLocks noChangeArrowheads="1"/>
        </xdr:cNvSpPr>
      </xdr:nvSpPr>
      <xdr:spPr bwMode="auto">
        <a:xfrm>
          <a:off x="329565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8177" name="Rectangle 33"/>
        <xdr:cNvSpPr>
          <a:spLocks noChangeArrowheads="1"/>
        </xdr:cNvSpPr>
      </xdr:nvSpPr>
      <xdr:spPr bwMode="auto">
        <a:xfrm>
          <a:off x="329565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8178" name="Rectangle 34"/>
        <xdr:cNvSpPr>
          <a:spLocks noChangeArrowheads="1"/>
        </xdr:cNvSpPr>
      </xdr:nvSpPr>
      <xdr:spPr bwMode="auto">
        <a:xfrm>
          <a:off x="3295650"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8179" name="Rectangle 35"/>
        <xdr:cNvSpPr>
          <a:spLocks noChangeArrowheads="1"/>
        </xdr:cNvSpPr>
      </xdr:nvSpPr>
      <xdr:spPr bwMode="auto">
        <a:xfrm>
          <a:off x="360997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8180" name="Rectangle 36"/>
        <xdr:cNvSpPr>
          <a:spLocks noChangeArrowheads="1"/>
        </xdr:cNvSpPr>
      </xdr:nvSpPr>
      <xdr:spPr bwMode="auto">
        <a:xfrm>
          <a:off x="360997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8181" name="Rectangle 37"/>
        <xdr:cNvSpPr>
          <a:spLocks noChangeArrowheads="1"/>
        </xdr:cNvSpPr>
      </xdr:nvSpPr>
      <xdr:spPr bwMode="auto">
        <a:xfrm>
          <a:off x="3609975"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8182" name="Rectangle 38"/>
        <xdr:cNvSpPr>
          <a:spLocks noChangeArrowheads="1"/>
        </xdr:cNvSpPr>
      </xdr:nvSpPr>
      <xdr:spPr bwMode="auto">
        <a:xfrm>
          <a:off x="392430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8183" name="Rectangle 39"/>
        <xdr:cNvSpPr>
          <a:spLocks noChangeArrowheads="1"/>
        </xdr:cNvSpPr>
      </xdr:nvSpPr>
      <xdr:spPr bwMode="auto">
        <a:xfrm>
          <a:off x="392430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8184" name="Rectangle 40"/>
        <xdr:cNvSpPr>
          <a:spLocks noChangeArrowheads="1"/>
        </xdr:cNvSpPr>
      </xdr:nvSpPr>
      <xdr:spPr bwMode="auto">
        <a:xfrm>
          <a:off x="3924300" y="438150"/>
          <a:ext cx="114300" cy="0"/>
        </a:xfrm>
        <a:prstGeom prst="rect">
          <a:avLst/>
        </a:prstGeom>
        <a:solidFill>
          <a:srgbClr val="FFFFFF"/>
        </a:solidFill>
        <a:ln w="9525">
          <a:solidFill>
            <a:srgbClr val="000000"/>
          </a:solidFill>
          <a:miter lim="800000"/>
          <a:headEnd/>
          <a:tailEnd/>
        </a:ln>
      </xdr:spPr>
    </xdr:sp>
    <xdr:clientData/>
  </xdr:twoCellAnchor>
  <xdr:oneCellAnchor>
    <xdr:from>
      <xdr:col>4</xdr:col>
      <xdr:colOff>9525</xdr:colOff>
      <xdr:row>11</xdr:row>
      <xdr:rowOff>57150</xdr:rowOff>
    </xdr:from>
    <xdr:ext cx="1357999" cy="937629"/>
    <xdr:sp macro="" textlink="">
      <xdr:nvSpPr>
        <xdr:cNvPr id="42" name="Rectangle 41"/>
        <xdr:cNvSpPr/>
      </xdr:nvSpPr>
      <xdr:spPr>
        <a:xfrm>
          <a:off x="3448050" y="3095625"/>
          <a:ext cx="1357999" cy="937629"/>
        </a:xfrm>
        <a:prstGeom prst="rect">
          <a:avLst/>
        </a:prstGeom>
        <a:noFill/>
      </xdr:spPr>
      <xdr:txBody>
        <a:bodyPr wrap="none" lIns="91440" tIns="45720" rIns="91440" bIns="45720">
          <a:spAutoFit/>
          <a:scene3d>
            <a:camera prst="orthographicFront">
              <a:rot lat="0" lon="0" rev="0"/>
            </a:camera>
            <a:lightRig rig="glow" dir="t">
              <a:rot lat="0" lon="0" rev="3600000"/>
            </a:lightRig>
          </a:scene3d>
          <a:sp3d prstMaterial="softEdge">
            <a:bevelT w="29210" h="16510"/>
            <a:contourClr>
              <a:schemeClr val="accent4">
                <a:alpha val="95000"/>
              </a:schemeClr>
            </a:contourClr>
          </a:sp3d>
        </a:bodyPr>
        <a:lstStyle/>
        <a:p>
          <a:pPr algn="ctr"/>
          <a:r>
            <a:rPr lang="fr-FR" sz="5400" b="1" cap="none" spc="0">
              <a:ln>
                <a:prstDash val="solid"/>
              </a:ln>
              <a:gradFill rotWithShape="1">
                <a:gsLst>
                  <a:gs pos="0">
                    <a:schemeClr val="accent4">
                      <a:tint val="70000"/>
                      <a:satMod val="200000"/>
                    </a:schemeClr>
                  </a:gs>
                  <a:gs pos="40000">
                    <a:schemeClr val="accent4">
                      <a:tint val="90000"/>
                      <a:satMod val="130000"/>
                    </a:schemeClr>
                  </a:gs>
                  <a:gs pos="50000">
                    <a:schemeClr val="accent4">
                      <a:tint val="90000"/>
                      <a:satMod val="130000"/>
                    </a:schemeClr>
                  </a:gs>
                  <a:gs pos="68000">
                    <a:schemeClr val="accent4">
                      <a:tint val="90000"/>
                      <a:satMod val="130000"/>
                    </a:schemeClr>
                  </a:gs>
                  <a:gs pos="100000">
                    <a:schemeClr val="accent4">
                      <a:tint val="70000"/>
                      <a:satMod val="200000"/>
                    </a:schemeClr>
                  </a:gs>
                </a:gsLst>
                <a:lin ang="5400000"/>
              </a:gradFill>
              <a:effectLst>
                <a:outerShdw blurRad="88000" dist="50800" dir="5040000" algn="tl">
                  <a:schemeClr val="accent4">
                    <a:tint val="80000"/>
                    <a:satMod val="250000"/>
                    <a:alpha val="45000"/>
                  </a:schemeClr>
                </a:outerShdw>
              </a:effectLst>
            </a:rPr>
            <a:t>N/A</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152400</xdr:colOff>
      <xdr:row>2</xdr:row>
      <xdr:rowOff>0</xdr:rowOff>
    </xdr:from>
    <xdr:to>
      <xdr:col>9</xdr:col>
      <xdr:colOff>0</xdr:colOff>
      <xdr:row>2</xdr:row>
      <xdr:rowOff>0</xdr:rowOff>
    </xdr:to>
    <xdr:sp macro="" textlink="">
      <xdr:nvSpPr>
        <xdr:cNvPr id="20481" name="Rectangle 1"/>
        <xdr:cNvSpPr>
          <a:spLocks noGrp="1" noChangeArrowheads="1"/>
        </xdr:cNvSpPr>
      </xdr:nvSpPr>
      <xdr:spPr bwMode="auto">
        <a:xfrm>
          <a:off x="152400" y="438150"/>
          <a:ext cx="704850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•L'identification du client correspond à une espèce de curriculum vitae dont la lecture permet à toute personne ne connaissant pas l'Entreprise, d'avoir une vue synthétique de ses principales caractéristiques fiscales, comptables, juridiques ou sociales. </a:t>
          </a:r>
        </a:p>
        <a:p>
          <a:pPr algn="l" rtl="0">
            <a:defRPr sz="1000"/>
          </a:pPr>
          <a:r>
            <a:rPr lang="fr-FR" sz="1100" b="0" i="0" u="none" strike="noStrike" baseline="0">
              <a:solidFill>
                <a:srgbClr val="000000"/>
              </a:solidFill>
              <a:latin typeface="Times New Roman"/>
              <a:cs typeface="Times New Roman"/>
            </a:rPr>
            <a:t>•En deuxième utilisation, cette rubrique doit permettre de trouver à tout instant un renseignement utilisé pendant l'exécution de la mission, que ce soit le numéro d'identification SIR ou tout autre numéro ou adresse fréquemment utilisés.                        </a:t>
          </a:r>
        </a:p>
        <a:p>
          <a:pPr algn="l" rtl="0">
            <a:defRPr sz="1000"/>
          </a:pPr>
          <a:r>
            <a:rPr lang="fr-FR" sz="1100" b="0" i="0" u="none" strike="noStrike" baseline="0">
              <a:solidFill>
                <a:srgbClr val="000000"/>
              </a:solidFill>
              <a:latin typeface="Times New Roman"/>
              <a:cs typeface="Times New Roman"/>
            </a:rPr>
            <a:t>•Par ce fait, il est indispensable de noter avec précision les renseignements demandés dans cette rubrique ainsi ventilée :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1/4              Informations générales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2/4              Informations fiscales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3/4              Informations sociales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4/4              Indicateurs clés                        </a:t>
          </a:r>
        </a:p>
        <a:p>
          <a:pPr algn="l" rtl="0">
            <a:defRPr sz="1000"/>
          </a:pPr>
          <a:r>
            <a:rPr lang="fr-FR" sz="1100" b="0" i="0" u="none" strike="noStrike" baseline="0">
              <a:solidFill>
                <a:srgbClr val="000000"/>
              </a:solidFill>
              <a:latin typeface="Times New Roman"/>
              <a:cs typeface="Times New Roman"/>
            </a:rPr>
            <a:t>•  (Cette dernière feuille devant servir lors de l'examen critique.) </a:t>
          </a:r>
          <a:r>
            <a:rPr lang="fr-FR" sz="3200" b="0" i="0" u="none" strike="noStrike" baseline="0">
              <a:solidFill>
                <a:srgbClr val="000000"/>
              </a:solidFill>
              <a:latin typeface="Times New Roman"/>
              <a:cs typeface="Times New Roman"/>
            </a:rPr>
            <a:t>                                                                      </a:t>
          </a:r>
        </a:p>
        <a:p>
          <a:pPr algn="l" rtl="0">
            <a:defRPr sz="1000"/>
          </a:pPr>
          <a:endParaRPr lang="fr-FR" sz="3200" b="0" i="0" u="none" strike="noStrike" baseline="0">
            <a:solidFill>
              <a:srgbClr val="000000"/>
            </a:solidFill>
            <a:latin typeface="Times New Roman"/>
            <a:cs typeface="Times New Roman"/>
          </a:endParaRPr>
        </a:p>
        <a:p>
          <a:pPr algn="l" rtl="0">
            <a:defRPr sz="1000"/>
          </a:pPr>
          <a:endParaRPr lang="fr-FR" sz="3200" b="0" i="0" u="none" strike="noStrike" baseline="0">
            <a:solidFill>
              <a:srgbClr val="000000"/>
            </a:solidFill>
            <a:latin typeface="Times New Roman"/>
            <a:cs typeface="Times New Roman"/>
          </a:endParaRPr>
        </a:p>
      </xdr:txBody>
    </xdr:sp>
    <xdr:clientData/>
  </xdr:twoCellAnchor>
  <xdr:twoCellAnchor>
    <xdr:from>
      <xdr:col>0</xdr:col>
      <xdr:colOff>152400</xdr:colOff>
      <xdr:row>2</xdr:row>
      <xdr:rowOff>0</xdr:rowOff>
    </xdr:from>
    <xdr:to>
      <xdr:col>9</xdr:col>
      <xdr:colOff>0</xdr:colOff>
      <xdr:row>2</xdr:row>
      <xdr:rowOff>0</xdr:rowOff>
    </xdr:to>
    <xdr:sp macro="" textlink="">
      <xdr:nvSpPr>
        <xdr:cNvPr id="20482" name="Rectangle 2"/>
        <xdr:cNvSpPr>
          <a:spLocks noGrp="1" noChangeArrowheads="1"/>
        </xdr:cNvSpPr>
      </xdr:nvSpPr>
      <xdr:spPr bwMode="auto">
        <a:xfrm>
          <a:off x="152400" y="438150"/>
          <a:ext cx="704850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•Cette fiche est remplie à partir des documents suivants : </a:t>
          </a:r>
        </a:p>
        <a:p>
          <a:pPr algn="l" rtl="0">
            <a:defRPr sz="1000"/>
          </a:pPr>
          <a:r>
            <a:rPr lang="fr-FR" sz="1100" b="0" i="0" u="none" strike="noStrike" baseline="0">
              <a:solidFill>
                <a:srgbClr val="000000"/>
              </a:solidFill>
              <a:latin typeface="Times New Roman"/>
              <a:cs typeface="Times New Roman"/>
            </a:rPr>
            <a:t>•- extrait K Bis                                            </a:t>
          </a:r>
        </a:p>
        <a:p>
          <a:pPr algn="l" rtl="0">
            <a:defRPr sz="1000"/>
          </a:pPr>
          <a:r>
            <a:rPr lang="fr-FR" sz="1100" b="0" i="0" u="none" strike="noStrike" baseline="0">
              <a:solidFill>
                <a:srgbClr val="000000"/>
              </a:solidFill>
              <a:latin typeface="Times New Roman"/>
              <a:cs typeface="Times New Roman"/>
            </a:rPr>
            <a:t>•- statuts                                                  </a:t>
          </a:r>
        </a:p>
        <a:p>
          <a:pPr algn="l" rtl="0">
            <a:defRPr sz="1000"/>
          </a:pPr>
          <a:r>
            <a:rPr lang="fr-FR" sz="1100" b="0" i="0" u="none" strike="noStrike" baseline="0">
              <a:solidFill>
                <a:srgbClr val="000000"/>
              </a:solidFill>
              <a:latin typeface="Times New Roman"/>
              <a:cs typeface="Times New Roman"/>
            </a:rPr>
            <a:t>•- bulletin d'identification SIRET                          </a:t>
          </a:r>
        </a:p>
        <a:p>
          <a:pPr algn="l" rtl="0">
            <a:defRPr sz="1000"/>
          </a:pPr>
          <a:r>
            <a:rPr lang="fr-FR" sz="1100" b="0" i="0" u="none" strike="noStrike" baseline="0">
              <a:solidFill>
                <a:srgbClr val="000000"/>
              </a:solidFill>
              <a:latin typeface="Times New Roman"/>
              <a:cs typeface="Times New Roman"/>
            </a:rPr>
            <a:t>•Une photocopie de l'extrait K Bis sera classée en S1            </a:t>
          </a:r>
        </a:p>
        <a:p>
          <a:pPr algn="l" rtl="0">
            <a:defRPr sz="1000"/>
          </a:pPr>
          <a:r>
            <a:rPr lang="fr-FR" sz="1100" b="0" i="0" u="none" strike="noStrike" baseline="0">
              <a:solidFill>
                <a:srgbClr val="000000"/>
              </a:solidFill>
              <a:latin typeface="Times New Roman"/>
              <a:cs typeface="Times New Roman"/>
            </a:rPr>
            <a:t>•Une photocopie des SIR 11 ET/OU SIR 21 en Q8                    </a:t>
          </a:r>
        </a:p>
        <a:p>
          <a:pPr algn="l" rtl="0">
            <a:defRPr sz="1000"/>
          </a:pPr>
          <a:r>
            <a:rPr lang="fr-FR" sz="1100" b="0" i="0" u="none" strike="noStrike" baseline="0">
              <a:solidFill>
                <a:srgbClr val="000000"/>
              </a:solidFill>
              <a:latin typeface="Times New Roman"/>
              <a:cs typeface="Times New Roman"/>
            </a:rPr>
            <a:t>•Un exemplaire du papier en-tête du client devra également être classé derrière la F/T Q8.                                      </a:t>
          </a:r>
        </a:p>
        <a:p>
          <a:pPr algn="l" rtl="0">
            <a:defRPr sz="1000"/>
          </a:pPr>
          <a:r>
            <a:rPr lang="fr-FR" sz="1100" b="0" i="0" u="none" strike="noStrike" baseline="0">
              <a:solidFill>
                <a:srgbClr val="000000"/>
              </a:solidFill>
              <a:latin typeface="Times New Roman"/>
              <a:cs typeface="Times New Roman"/>
            </a:rPr>
            <a:t>•Lors du remplissage de cette feuille, l'intervenant veillera à la cohérence du code NAF avec l'activité effective du Client, tout comme il veillera à la bonne inscription  au registre du commerce.              </a:t>
          </a:r>
        </a:p>
        <a:p>
          <a:pPr algn="l" rtl="0">
            <a:defRPr sz="1000"/>
          </a:pPr>
          <a:r>
            <a:rPr lang="fr-FR" sz="1100" b="0" i="0" u="none" strike="noStrike" baseline="0">
              <a:solidFill>
                <a:srgbClr val="000000"/>
              </a:solidFill>
              <a:latin typeface="Times New Roman"/>
              <a:cs typeface="Times New Roman"/>
            </a:rPr>
            <a:t>•L'indication des heures d'ouvertures (et des jours!), s'avérera très utile pour les prises de rendez vous chez le client :           </a:t>
          </a:r>
        </a:p>
        <a:p>
          <a:pPr algn="l" rtl="0">
            <a:defRPr sz="1000"/>
          </a:pPr>
          <a:r>
            <a:rPr lang="fr-FR" sz="1100" b="0" i="0" u="none" strike="noStrike" baseline="0">
              <a:solidFill>
                <a:srgbClr val="000000"/>
              </a:solidFill>
              <a:latin typeface="Times New Roman"/>
              <a:cs typeface="Times New Roman"/>
            </a:rPr>
            <a:t>•     Pour ne pas prendre de rendez vous en l'absence de l'Interlocuteur habituel... N'oublions pas que nous sommes au Service de nos clients...                                                           </a:t>
          </a:r>
        </a:p>
        <a:p>
          <a:pPr algn="l" rtl="0">
            <a:defRPr sz="1000"/>
          </a:pPr>
          <a:r>
            <a:rPr lang="fr-FR" sz="1100" b="0" i="0" u="none" strike="noStrike" baseline="0">
              <a:solidFill>
                <a:srgbClr val="000000"/>
              </a:solidFill>
              <a:latin typeface="Times New Roman"/>
              <a:cs typeface="Times New Roman"/>
            </a:rPr>
            <a:t>•La connaissance des Autres conseils extérieurs s'avère elle aussi très importante pour le respect des domaines de compétence de chaque intervenant.                                                  </a:t>
          </a:r>
        </a:p>
        <a:p>
          <a:pPr algn="l" rtl="0">
            <a:defRPr sz="1000"/>
          </a:pPr>
          <a:r>
            <a:rPr lang="fr-FR" sz="1100" b="0" i="0" u="none" strike="noStrike" baseline="0">
              <a:solidFill>
                <a:srgbClr val="000000"/>
              </a:solidFill>
              <a:latin typeface="Times New Roman"/>
              <a:cs typeface="Times New Roman"/>
            </a:rPr>
            <a:t>•Joindre sous cette rubrique, le cas échéant, une photocopie du plan d'accès à l'entreprise.                                         </a:t>
          </a: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xdr:txBody>
    </xdr:sp>
    <xdr:clientData/>
  </xdr:twoCellAnchor>
  <xdr:twoCellAnchor>
    <xdr:from>
      <xdr:col>3</xdr:col>
      <xdr:colOff>171450</xdr:colOff>
      <xdr:row>2</xdr:row>
      <xdr:rowOff>0</xdr:rowOff>
    </xdr:from>
    <xdr:to>
      <xdr:col>3</xdr:col>
      <xdr:colOff>285750</xdr:colOff>
      <xdr:row>2</xdr:row>
      <xdr:rowOff>0</xdr:rowOff>
    </xdr:to>
    <xdr:sp macro="" textlink="">
      <xdr:nvSpPr>
        <xdr:cNvPr id="39171" name="Rectangle 3"/>
        <xdr:cNvSpPr>
          <a:spLocks noChangeArrowheads="1"/>
        </xdr:cNvSpPr>
      </xdr:nvSpPr>
      <xdr:spPr bwMode="auto">
        <a:xfrm>
          <a:off x="316230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9172" name="Rectangle 4"/>
        <xdr:cNvSpPr>
          <a:spLocks noChangeArrowheads="1"/>
        </xdr:cNvSpPr>
      </xdr:nvSpPr>
      <xdr:spPr bwMode="auto">
        <a:xfrm>
          <a:off x="316230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9173" name="Rectangle 5"/>
        <xdr:cNvSpPr>
          <a:spLocks noChangeArrowheads="1"/>
        </xdr:cNvSpPr>
      </xdr:nvSpPr>
      <xdr:spPr bwMode="auto">
        <a:xfrm>
          <a:off x="3162300"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9174" name="Rectangle 6"/>
        <xdr:cNvSpPr>
          <a:spLocks noChangeArrowheads="1"/>
        </xdr:cNvSpPr>
      </xdr:nvSpPr>
      <xdr:spPr bwMode="auto">
        <a:xfrm>
          <a:off x="347662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9175" name="Rectangle 7"/>
        <xdr:cNvSpPr>
          <a:spLocks noChangeArrowheads="1"/>
        </xdr:cNvSpPr>
      </xdr:nvSpPr>
      <xdr:spPr bwMode="auto">
        <a:xfrm>
          <a:off x="347662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9176" name="Rectangle 8"/>
        <xdr:cNvSpPr>
          <a:spLocks noChangeArrowheads="1"/>
        </xdr:cNvSpPr>
      </xdr:nvSpPr>
      <xdr:spPr bwMode="auto">
        <a:xfrm>
          <a:off x="3476625"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9177" name="Rectangle 9"/>
        <xdr:cNvSpPr>
          <a:spLocks noChangeArrowheads="1"/>
        </xdr:cNvSpPr>
      </xdr:nvSpPr>
      <xdr:spPr bwMode="auto">
        <a:xfrm>
          <a:off x="379095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9178" name="Rectangle 10"/>
        <xdr:cNvSpPr>
          <a:spLocks noChangeArrowheads="1"/>
        </xdr:cNvSpPr>
      </xdr:nvSpPr>
      <xdr:spPr bwMode="auto">
        <a:xfrm>
          <a:off x="379095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9179" name="Rectangle 11"/>
        <xdr:cNvSpPr>
          <a:spLocks noChangeArrowheads="1"/>
        </xdr:cNvSpPr>
      </xdr:nvSpPr>
      <xdr:spPr bwMode="auto">
        <a:xfrm>
          <a:off x="379095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9180" name="Rectangle 12"/>
        <xdr:cNvSpPr>
          <a:spLocks noChangeArrowheads="1"/>
        </xdr:cNvSpPr>
      </xdr:nvSpPr>
      <xdr:spPr bwMode="auto">
        <a:xfrm>
          <a:off x="316230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9181" name="Rectangle 13"/>
        <xdr:cNvSpPr>
          <a:spLocks noChangeArrowheads="1"/>
        </xdr:cNvSpPr>
      </xdr:nvSpPr>
      <xdr:spPr bwMode="auto">
        <a:xfrm>
          <a:off x="316230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9182" name="Rectangle 14"/>
        <xdr:cNvSpPr>
          <a:spLocks noChangeArrowheads="1"/>
        </xdr:cNvSpPr>
      </xdr:nvSpPr>
      <xdr:spPr bwMode="auto">
        <a:xfrm>
          <a:off x="3162300"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9183" name="Rectangle 15"/>
        <xdr:cNvSpPr>
          <a:spLocks noChangeArrowheads="1"/>
        </xdr:cNvSpPr>
      </xdr:nvSpPr>
      <xdr:spPr bwMode="auto">
        <a:xfrm>
          <a:off x="347662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9184" name="Rectangle 16"/>
        <xdr:cNvSpPr>
          <a:spLocks noChangeArrowheads="1"/>
        </xdr:cNvSpPr>
      </xdr:nvSpPr>
      <xdr:spPr bwMode="auto">
        <a:xfrm>
          <a:off x="347662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9185" name="Rectangle 17"/>
        <xdr:cNvSpPr>
          <a:spLocks noChangeArrowheads="1"/>
        </xdr:cNvSpPr>
      </xdr:nvSpPr>
      <xdr:spPr bwMode="auto">
        <a:xfrm>
          <a:off x="3476625"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9186" name="Rectangle 18"/>
        <xdr:cNvSpPr>
          <a:spLocks noChangeArrowheads="1"/>
        </xdr:cNvSpPr>
      </xdr:nvSpPr>
      <xdr:spPr bwMode="auto">
        <a:xfrm>
          <a:off x="379095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9187" name="Rectangle 19"/>
        <xdr:cNvSpPr>
          <a:spLocks noChangeArrowheads="1"/>
        </xdr:cNvSpPr>
      </xdr:nvSpPr>
      <xdr:spPr bwMode="auto">
        <a:xfrm>
          <a:off x="379095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9188" name="Rectangle 20"/>
        <xdr:cNvSpPr>
          <a:spLocks noChangeArrowheads="1"/>
        </xdr:cNvSpPr>
      </xdr:nvSpPr>
      <xdr:spPr bwMode="auto">
        <a:xfrm>
          <a:off x="3790950" y="438150"/>
          <a:ext cx="114300" cy="0"/>
        </a:xfrm>
        <a:prstGeom prst="rect">
          <a:avLst/>
        </a:prstGeom>
        <a:solidFill>
          <a:srgbClr val="FFFFFF"/>
        </a:solidFill>
        <a:ln w="9525">
          <a:solidFill>
            <a:srgbClr val="000000"/>
          </a:solidFill>
          <a:miter lim="800000"/>
          <a:headEnd/>
          <a:tailEnd/>
        </a:ln>
      </xdr:spPr>
    </xdr:sp>
    <xdr:clientData/>
  </xdr:twoCellAnchor>
  <xdr:twoCellAnchor>
    <xdr:from>
      <xdr:col>0</xdr:col>
      <xdr:colOff>152400</xdr:colOff>
      <xdr:row>2</xdr:row>
      <xdr:rowOff>0</xdr:rowOff>
    </xdr:from>
    <xdr:to>
      <xdr:col>9</xdr:col>
      <xdr:colOff>0</xdr:colOff>
      <xdr:row>2</xdr:row>
      <xdr:rowOff>0</xdr:rowOff>
    </xdr:to>
    <xdr:sp macro="" textlink="">
      <xdr:nvSpPr>
        <xdr:cNvPr id="20501" name="Rectangle 21"/>
        <xdr:cNvSpPr>
          <a:spLocks noGrp="1" noChangeArrowheads="1"/>
        </xdr:cNvSpPr>
      </xdr:nvSpPr>
      <xdr:spPr bwMode="auto">
        <a:xfrm>
          <a:off x="152400" y="438150"/>
          <a:ext cx="704850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•L'identification du client correspond à une espèce de curriculum vitae dont la lecture permet à toute personne ne connaissant pas l'Entreprise, d'avoir une vue synthétique de ses principales caractéristiques fiscales, comptables, juridiques ou sociales. </a:t>
          </a:r>
        </a:p>
        <a:p>
          <a:pPr algn="l" rtl="0">
            <a:defRPr sz="1000"/>
          </a:pPr>
          <a:r>
            <a:rPr lang="fr-FR" sz="1100" b="0" i="0" u="none" strike="noStrike" baseline="0">
              <a:solidFill>
                <a:srgbClr val="000000"/>
              </a:solidFill>
              <a:latin typeface="Times New Roman"/>
              <a:cs typeface="Times New Roman"/>
            </a:rPr>
            <a:t>•En deuxième utilisation, cette rubrique doit permettre de trouver à tout instant un renseignement utilisé pendant l'exécution de la mission, que ce soit le numéro d'identification SIR ou tout autre numéro ou adresse fréquemment utilisés.                        </a:t>
          </a:r>
        </a:p>
        <a:p>
          <a:pPr algn="l" rtl="0">
            <a:defRPr sz="1000"/>
          </a:pPr>
          <a:r>
            <a:rPr lang="fr-FR" sz="1100" b="0" i="0" u="none" strike="noStrike" baseline="0">
              <a:solidFill>
                <a:srgbClr val="000000"/>
              </a:solidFill>
              <a:latin typeface="Times New Roman"/>
              <a:cs typeface="Times New Roman"/>
            </a:rPr>
            <a:t>•Par ce fait, il est indispensable de noter avec précision les renseignements demandés dans cette rubrique ainsi ventilée :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1/4              Informations générales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2/4              Informations fiscales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3/4              Informations sociales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4/4              Indicateurs clés                        </a:t>
          </a:r>
        </a:p>
        <a:p>
          <a:pPr algn="l" rtl="0">
            <a:defRPr sz="1000"/>
          </a:pPr>
          <a:r>
            <a:rPr lang="fr-FR" sz="1100" b="0" i="0" u="none" strike="noStrike" baseline="0">
              <a:solidFill>
                <a:srgbClr val="000000"/>
              </a:solidFill>
              <a:latin typeface="Times New Roman"/>
              <a:cs typeface="Times New Roman"/>
            </a:rPr>
            <a:t>•  (Cette dernière feuille devant servir lors de l'examen critique.) </a:t>
          </a:r>
          <a:r>
            <a:rPr lang="fr-FR" sz="3200" b="0" i="0" u="none" strike="noStrike" baseline="0">
              <a:solidFill>
                <a:srgbClr val="000000"/>
              </a:solidFill>
              <a:latin typeface="Times New Roman"/>
              <a:cs typeface="Times New Roman"/>
            </a:rPr>
            <a:t>                                                                      </a:t>
          </a:r>
        </a:p>
        <a:p>
          <a:pPr algn="l" rtl="0">
            <a:defRPr sz="1000"/>
          </a:pPr>
          <a:endParaRPr lang="fr-FR" sz="3200" b="0" i="0" u="none" strike="noStrike" baseline="0">
            <a:solidFill>
              <a:srgbClr val="000000"/>
            </a:solidFill>
            <a:latin typeface="Times New Roman"/>
            <a:cs typeface="Times New Roman"/>
          </a:endParaRPr>
        </a:p>
        <a:p>
          <a:pPr algn="l" rtl="0">
            <a:defRPr sz="1000"/>
          </a:pPr>
          <a:endParaRPr lang="fr-FR" sz="3200" b="0" i="0" u="none" strike="noStrike" baseline="0">
            <a:solidFill>
              <a:srgbClr val="000000"/>
            </a:solidFill>
            <a:latin typeface="Times New Roman"/>
            <a:cs typeface="Times New Roman"/>
          </a:endParaRPr>
        </a:p>
      </xdr:txBody>
    </xdr:sp>
    <xdr:clientData/>
  </xdr:twoCellAnchor>
  <xdr:twoCellAnchor>
    <xdr:from>
      <xdr:col>0</xdr:col>
      <xdr:colOff>152400</xdr:colOff>
      <xdr:row>2</xdr:row>
      <xdr:rowOff>0</xdr:rowOff>
    </xdr:from>
    <xdr:to>
      <xdr:col>9</xdr:col>
      <xdr:colOff>0</xdr:colOff>
      <xdr:row>2</xdr:row>
      <xdr:rowOff>0</xdr:rowOff>
    </xdr:to>
    <xdr:sp macro="" textlink="">
      <xdr:nvSpPr>
        <xdr:cNvPr id="20502" name="Rectangle 22"/>
        <xdr:cNvSpPr>
          <a:spLocks noGrp="1" noChangeArrowheads="1"/>
        </xdr:cNvSpPr>
      </xdr:nvSpPr>
      <xdr:spPr bwMode="auto">
        <a:xfrm>
          <a:off x="152400" y="438150"/>
          <a:ext cx="704850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•Cette fiche est remplie à partir des documents suivants : </a:t>
          </a:r>
        </a:p>
        <a:p>
          <a:pPr algn="l" rtl="0">
            <a:defRPr sz="1000"/>
          </a:pPr>
          <a:r>
            <a:rPr lang="fr-FR" sz="1100" b="0" i="0" u="none" strike="noStrike" baseline="0">
              <a:solidFill>
                <a:srgbClr val="000000"/>
              </a:solidFill>
              <a:latin typeface="Times New Roman"/>
              <a:cs typeface="Times New Roman"/>
            </a:rPr>
            <a:t>•- extrait K Bis                                            </a:t>
          </a:r>
        </a:p>
        <a:p>
          <a:pPr algn="l" rtl="0">
            <a:defRPr sz="1000"/>
          </a:pPr>
          <a:r>
            <a:rPr lang="fr-FR" sz="1100" b="0" i="0" u="none" strike="noStrike" baseline="0">
              <a:solidFill>
                <a:srgbClr val="000000"/>
              </a:solidFill>
              <a:latin typeface="Times New Roman"/>
              <a:cs typeface="Times New Roman"/>
            </a:rPr>
            <a:t>•- statuts                                                  </a:t>
          </a:r>
        </a:p>
        <a:p>
          <a:pPr algn="l" rtl="0">
            <a:defRPr sz="1000"/>
          </a:pPr>
          <a:r>
            <a:rPr lang="fr-FR" sz="1100" b="0" i="0" u="none" strike="noStrike" baseline="0">
              <a:solidFill>
                <a:srgbClr val="000000"/>
              </a:solidFill>
              <a:latin typeface="Times New Roman"/>
              <a:cs typeface="Times New Roman"/>
            </a:rPr>
            <a:t>•- bulletin d'identification SIRET                          </a:t>
          </a:r>
        </a:p>
        <a:p>
          <a:pPr algn="l" rtl="0">
            <a:defRPr sz="1000"/>
          </a:pPr>
          <a:r>
            <a:rPr lang="fr-FR" sz="1100" b="0" i="0" u="none" strike="noStrike" baseline="0">
              <a:solidFill>
                <a:srgbClr val="000000"/>
              </a:solidFill>
              <a:latin typeface="Times New Roman"/>
              <a:cs typeface="Times New Roman"/>
            </a:rPr>
            <a:t>•Une photocopie de l'extrait K Bis sera classée en S1            </a:t>
          </a:r>
        </a:p>
        <a:p>
          <a:pPr algn="l" rtl="0">
            <a:defRPr sz="1000"/>
          </a:pPr>
          <a:r>
            <a:rPr lang="fr-FR" sz="1100" b="0" i="0" u="none" strike="noStrike" baseline="0">
              <a:solidFill>
                <a:srgbClr val="000000"/>
              </a:solidFill>
              <a:latin typeface="Times New Roman"/>
              <a:cs typeface="Times New Roman"/>
            </a:rPr>
            <a:t>•Une photocopie des SIR 11 ET/OU SIR 21 en Q8                    </a:t>
          </a:r>
        </a:p>
        <a:p>
          <a:pPr algn="l" rtl="0">
            <a:defRPr sz="1000"/>
          </a:pPr>
          <a:r>
            <a:rPr lang="fr-FR" sz="1100" b="0" i="0" u="none" strike="noStrike" baseline="0">
              <a:solidFill>
                <a:srgbClr val="000000"/>
              </a:solidFill>
              <a:latin typeface="Times New Roman"/>
              <a:cs typeface="Times New Roman"/>
            </a:rPr>
            <a:t>•Un exemplaire du papier en-tête du client devra également être classé derrière la F/T Q8.                                      </a:t>
          </a:r>
        </a:p>
        <a:p>
          <a:pPr algn="l" rtl="0">
            <a:defRPr sz="1000"/>
          </a:pPr>
          <a:r>
            <a:rPr lang="fr-FR" sz="1100" b="0" i="0" u="none" strike="noStrike" baseline="0">
              <a:solidFill>
                <a:srgbClr val="000000"/>
              </a:solidFill>
              <a:latin typeface="Times New Roman"/>
              <a:cs typeface="Times New Roman"/>
            </a:rPr>
            <a:t>•Lors du remplissage de cette feuille, l'intervenant veillera à la cohérence du code NAF avec l'activité effective du Client, tout comme il veillera à la bonne inscription  au registre du commerce.              </a:t>
          </a:r>
        </a:p>
        <a:p>
          <a:pPr algn="l" rtl="0">
            <a:defRPr sz="1000"/>
          </a:pPr>
          <a:r>
            <a:rPr lang="fr-FR" sz="1100" b="0" i="0" u="none" strike="noStrike" baseline="0">
              <a:solidFill>
                <a:srgbClr val="000000"/>
              </a:solidFill>
              <a:latin typeface="Times New Roman"/>
              <a:cs typeface="Times New Roman"/>
            </a:rPr>
            <a:t>•L'indication des heures d'ouvertures (et des jours!), s'avérera très utile pour les prises de rendez vous chez le client :           </a:t>
          </a:r>
        </a:p>
        <a:p>
          <a:pPr algn="l" rtl="0">
            <a:defRPr sz="1000"/>
          </a:pPr>
          <a:r>
            <a:rPr lang="fr-FR" sz="1100" b="0" i="0" u="none" strike="noStrike" baseline="0">
              <a:solidFill>
                <a:srgbClr val="000000"/>
              </a:solidFill>
              <a:latin typeface="Times New Roman"/>
              <a:cs typeface="Times New Roman"/>
            </a:rPr>
            <a:t>•     Pour ne pas prendre de rendez vous en l'absence de l'Interlocuteur habituel... N'oublions pas que nous sommes au Service de nos clients...                                                           </a:t>
          </a:r>
        </a:p>
        <a:p>
          <a:pPr algn="l" rtl="0">
            <a:defRPr sz="1000"/>
          </a:pPr>
          <a:r>
            <a:rPr lang="fr-FR" sz="1100" b="0" i="0" u="none" strike="noStrike" baseline="0">
              <a:solidFill>
                <a:srgbClr val="000000"/>
              </a:solidFill>
              <a:latin typeface="Times New Roman"/>
              <a:cs typeface="Times New Roman"/>
            </a:rPr>
            <a:t>•La connaissance des Autres conseils extérieurs s'avère elle aussi très importante pour le respect des domaines de compétence de chaque intervenant.                                                  </a:t>
          </a:r>
        </a:p>
        <a:p>
          <a:pPr algn="l" rtl="0">
            <a:defRPr sz="1000"/>
          </a:pPr>
          <a:r>
            <a:rPr lang="fr-FR" sz="1100" b="0" i="0" u="none" strike="noStrike" baseline="0">
              <a:solidFill>
                <a:srgbClr val="000000"/>
              </a:solidFill>
              <a:latin typeface="Times New Roman"/>
              <a:cs typeface="Times New Roman"/>
            </a:rPr>
            <a:t>•Joindre sous cette rubrique, le cas échéant, une photocopie du plan d'accès à l'entreprise.                                         </a:t>
          </a: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xdr:txBody>
    </xdr:sp>
    <xdr:clientData/>
  </xdr:twoCellAnchor>
  <xdr:twoCellAnchor>
    <xdr:from>
      <xdr:col>3</xdr:col>
      <xdr:colOff>171450</xdr:colOff>
      <xdr:row>2</xdr:row>
      <xdr:rowOff>0</xdr:rowOff>
    </xdr:from>
    <xdr:to>
      <xdr:col>3</xdr:col>
      <xdr:colOff>285750</xdr:colOff>
      <xdr:row>2</xdr:row>
      <xdr:rowOff>0</xdr:rowOff>
    </xdr:to>
    <xdr:sp macro="" textlink="">
      <xdr:nvSpPr>
        <xdr:cNvPr id="39191" name="Rectangle 23"/>
        <xdr:cNvSpPr>
          <a:spLocks noChangeArrowheads="1"/>
        </xdr:cNvSpPr>
      </xdr:nvSpPr>
      <xdr:spPr bwMode="auto">
        <a:xfrm>
          <a:off x="316230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9192" name="Rectangle 24"/>
        <xdr:cNvSpPr>
          <a:spLocks noChangeArrowheads="1"/>
        </xdr:cNvSpPr>
      </xdr:nvSpPr>
      <xdr:spPr bwMode="auto">
        <a:xfrm>
          <a:off x="316230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9193" name="Rectangle 25"/>
        <xdr:cNvSpPr>
          <a:spLocks noChangeArrowheads="1"/>
        </xdr:cNvSpPr>
      </xdr:nvSpPr>
      <xdr:spPr bwMode="auto">
        <a:xfrm>
          <a:off x="3162300"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9194" name="Rectangle 26"/>
        <xdr:cNvSpPr>
          <a:spLocks noChangeArrowheads="1"/>
        </xdr:cNvSpPr>
      </xdr:nvSpPr>
      <xdr:spPr bwMode="auto">
        <a:xfrm>
          <a:off x="347662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9195" name="Rectangle 27"/>
        <xdr:cNvSpPr>
          <a:spLocks noChangeArrowheads="1"/>
        </xdr:cNvSpPr>
      </xdr:nvSpPr>
      <xdr:spPr bwMode="auto">
        <a:xfrm>
          <a:off x="347662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9196" name="Rectangle 28"/>
        <xdr:cNvSpPr>
          <a:spLocks noChangeArrowheads="1"/>
        </xdr:cNvSpPr>
      </xdr:nvSpPr>
      <xdr:spPr bwMode="auto">
        <a:xfrm>
          <a:off x="3476625"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9197" name="Rectangle 29"/>
        <xdr:cNvSpPr>
          <a:spLocks noChangeArrowheads="1"/>
        </xdr:cNvSpPr>
      </xdr:nvSpPr>
      <xdr:spPr bwMode="auto">
        <a:xfrm>
          <a:off x="379095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9198" name="Rectangle 30"/>
        <xdr:cNvSpPr>
          <a:spLocks noChangeArrowheads="1"/>
        </xdr:cNvSpPr>
      </xdr:nvSpPr>
      <xdr:spPr bwMode="auto">
        <a:xfrm>
          <a:off x="379095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9199" name="Rectangle 31"/>
        <xdr:cNvSpPr>
          <a:spLocks noChangeArrowheads="1"/>
        </xdr:cNvSpPr>
      </xdr:nvSpPr>
      <xdr:spPr bwMode="auto">
        <a:xfrm>
          <a:off x="379095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9200" name="Rectangle 32"/>
        <xdr:cNvSpPr>
          <a:spLocks noChangeArrowheads="1"/>
        </xdr:cNvSpPr>
      </xdr:nvSpPr>
      <xdr:spPr bwMode="auto">
        <a:xfrm>
          <a:off x="316230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9201" name="Rectangle 33"/>
        <xdr:cNvSpPr>
          <a:spLocks noChangeArrowheads="1"/>
        </xdr:cNvSpPr>
      </xdr:nvSpPr>
      <xdr:spPr bwMode="auto">
        <a:xfrm>
          <a:off x="3162300" y="4381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9202" name="Rectangle 34"/>
        <xdr:cNvSpPr>
          <a:spLocks noChangeArrowheads="1"/>
        </xdr:cNvSpPr>
      </xdr:nvSpPr>
      <xdr:spPr bwMode="auto">
        <a:xfrm>
          <a:off x="3162300"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9203" name="Rectangle 35"/>
        <xdr:cNvSpPr>
          <a:spLocks noChangeArrowheads="1"/>
        </xdr:cNvSpPr>
      </xdr:nvSpPr>
      <xdr:spPr bwMode="auto">
        <a:xfrm>
          <a:off x="347662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9204" name="Rectangle 36"/>
        <xdr:cNvSpPr>
          <a:spLocks noChangeArrowheads="1"/>
        </xdr:cNvSpPr>
      </xdr:nvSpPr>
      <xdr:spPr bwMode="auto">
        <a:xfrm>
          <a:off x="3476625" y="4381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9205" name="Rectangle 37"/>
        <xdr:cNvSpPr>
          <a:spLocks noChangeArrowheads="1"/>
        </xdr:cNvSpPr>
      </xdr:nvSpPr>
      <xdr:spPr bwMode="auto">
        <a:xfrm>
          <a:off x="3476625"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9206" name="Rectangle 38"/>
        <xdr:cNvSpPr>
          <a:spLocks noChangeArrowheads="1"/>
        </xdr:cNvSpPr>
      </xdr:nvSpPr>
      <xdr:spPr bwMode="auto">
        <a:xfrm>
          <a:off x="379095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9207" name="Rectangle 39"/>
        <xdr:cNvSpPr>
          <a:spLocks noChangeArrowheads="1"/>
        </xdr:cNvSpPr>
      </xdr:nvSpPr>
      <xdr:spPr bwMode="auto">
        <a:xfrm>
          <a:off x="3790950" y="4381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9208" name="Rectangle 40"/>
        <xdr:cNvSpPr>
          <a:spLocks noChangeArrowheads="1"/>
        </xdr:cNvSpPr>
      </xdr:nvSpPr>
      <xdr:spPr bwMode="auto">
        <a:xfrm>
          <a:off x="3790950" y="438150"/>
          <a:ext cx="114300" cy="0"/>
        </a:xfrm>
        <a:prstGeom prst="rect">
          <a:avLst/>
        </a:prstGeom>
        <a:solidFill>
          <a:srgbClr val="FFFFFF"/>
        </a:solidFill>
        <a:ln w="9525">
          <a:solidFill>
            <a:srgbClr val="000000"/>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152400</xdr:colOff>
      <xdr:row>2</xdr:row>
      <xdr:rowOff>0</xdr:rowOff>
    </xdr:from>
    <xdr:to>
      <xdr:col>9</xdr:col>
      <xdr:colOff>0</xdr:colOff>
      <xdr:row>2</xdr:row>
      <xdr:rowOff>0</xdr:rowOff>
    </xdr:to>
    <xdr:sp macro="" textlink="">
      <xdr:nvSpPr>
        <xdr:cNvPr id="26625" name="Rectangle 1"/>
        <xdr:cNvSpPr>
          <a:spLocks noGrp="1" noChangeArrowheads="1"/>
        </xdr:cNvSpPr>
      </xdr:nvSpPr>
      <xdr:spPr bwMode="auto">
        <a:xfrm>
          <a:off x="152400" y="476250"/>
          <a:ext cx="7115175"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•L'identification du client correspond à une espèce de curriculum vitae dont la lecture permet à toute personne ne connaissant pas l'Entreprise, d'avoir une vue synthétique de ses principales caractéristiques fiscales, comptables, juridiques ou sociales. </a:t>
          </a:r>
        </a:p>
        <a:p>
          <a:pPr algn="l" rtl="0">
            <a:defRPr sz="1000"/>
          </a:pPr>
          <a:r>
            <a:rPr lang="fr-FR" sz="1100" b="0" i="0" u="none" strike="noStrike" baseline="0">
              <a:solidFill>
                <a:srgbClr val="000000"/>
              </a:solidFill>
              <a:latin typeface="Times New Roman"/>
              <a:cs typeface="Times New Roman"/>
            </a:rPr>
            <a:t>•En deuxième utilisation, cette rubrique doit permettre de trouver à tout instant un renseignement utilisé pendant l'exécution de la mission, que ce soit le numéro d'identification SIR ou tout autre numéro ou adresse fréquemment utilisés.                        </a:t>
          </a:r>
        </a:p>
        <a:p>
          <a:pPr algn="l" rtl="0">
            <a:defRPr sz="1000"/>
          </a:pPr>
          <a:r>
            <a:rPr lang="fr-FR" sz="1100" b="0" i="0" u="none" strike="noStrike" baseline="0">
              <a:solidFill>
                <a:srgbClr val="000000"/>
              </a:solidFill>
              <a:latin typeface="Times New Roman"/>
              <a:cs typeface="Times New Roman"/>
            </a:rPr>
            <a:t>•Par ce fait, il est indispensable de noter avec précision les renseignements demandés dans cette rubrique ainsi ventilée :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1/4              Informations générales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2/4              Informations fiscales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3/4              Informations sociales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4/4              Indicateurs clés                        </a:t>
          </a:r>
        </a:p>
        <a:p>
          <a:pPr algn="l" rtl="0">
            <a:defRPr sz="1000"/>
          </a:pPr>
          <a:r>
            <a:rPr lang="fr-FR" sz="1100" b="0" i="0" u="none" strike="noStrike" baseline="0">
              <a:solidFill>
                <a:srgbClr val="000000"/>
              </a:solidFill>
              <a:latin typeface="Times New Roman"/>
              <a:cs typeface="Times New Roman"/>
            </a:rPr>
            <a:t>•  (Cette dernière feuille devant servir lors de l'examen critique.) </a:t>
          </a:r>
          <a:r>
            <a:rPr lang="fr-FR" sz="3200" b="0" i="0" u="none" strike="noStrike" baseline="0">
              <a:solidFill>
                <a:srgbClr val="000000"/>
              </a:solidFill>
              <a:latin typeface="Times New Roman"/>
              <a:cs typeface="Times New Roman"/>
            </a:rPr>
            <a:t>                                                                      </a:t>
          </a:r>
        </a:p>
        <a:p>
          <a:pPr algn="l" rtl="0">
            <a:defRPr sz="1000"/>
          </a:pPr>
          <a:endParaRPr lang="fr-FR" sz="3200" b="0" i="0" u="none" strike="noStrike" baseline="0">
            <a:solidFill>
              <a:srgbClr val="000000"/>
            </a:solidFill>
            <a:latin typeface="Times New Roman"/>
            <a:cs typeface="Times New Roman"/>
          </a:endParaRPr>
        </a:p>
        <a:p>
          <a:pPr algn="l" rtl="0">
            <a:defRPr sz="1000"/>
          </a:pPr>
          <a:endParaRPr lang="fr-FR" sz="3200" b="0" i="0" u="none" strike="noStrike" baseline="0">
            <a:solidFill>
              <a:srgbClr val="000000"/>
            </a:solidFill>
            <a:latin typeface="Times New Roman"/>
            <a:cs typeface="Times New Roman"/>
          </a:endParaRPr>
        </a:p>
      </xdr:txBody>
    </xdr:sp>
    <xdr:clientData/>
  </xdr:twoCellAnchor>
  <xdr:twoCellAnchor>
    <xdr:from>
      <xdr:col>0</xdr:col>
      <xdr:colOff>152400</xdr:colOff>
      <xdr:row>2</xdr:row>
      <xdr:rowOff>0</xdr:rowOff>
    </xdr:from>
    <xdr:to>
      <xdr:col>9</xdr:col>
      <xdr:colOff>0</xdr:colOff>
      <xdr:row>2</xdr:row>
      <xdr:rowOff>0</xdr:rowOff>
    </xdr:to>
    <xdr:sp macro="" textlink="">
      <xdr:nvSpPr>
        <xdr:cNvPr id="26626" name="Rectangle 2"/>
        <xdr:cNvSpPr>
          <a:spLocks noGrp="1" noChangeArrowheads="1"/>
        </xdr:cNvSpPr>
      </xdr:nvSpPr>
      <xdr:spPr bwMode="auto">
        <a:xfrm>
          <a:off x="152400" y="476250"/>
          <a:ext cx="7115175"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•Cette fiche est remplie à partir des documents suivants : </a:t>
          </a:r>
        </a:p>
        <a:p>
          <a:pPr algn="l" rtl="0">
            <a:defRPr sz="1000"/>
          </a:pPr>
          <a:r>
            <a:rPr lang="fr-FR" sz="1100" b="0" i="0" u="none" strike="noStrike" baseline="0">
              <a:solidFill>
                <a:srgbClr val="000000"/>
              </a:solidFill>
              <a:latin typeface="Times New Roman"/>
              <a:cs typeface="Times New Roman"/>
            </a:rPr>
            <a:t>•- extrait K Bis                                            </a:t>
          </a:r>
        </a:p>
        <a:p>
          <a:pPr algn="l" rtl="0">
            <a:defRPr sz="1000"/>
          </a:pPr>
          <a:r>
            <a:rPr lang="fr-FR" sz="1100" b="0" i="0" u="none" strike="noStrike" baseline="0">
              <a:solidFill>
                <a:srgbClr val="000000"/>
              </a:solidFill>
              <a:latin typeface="Times New Roman"/>
              <a:cs typeface="Times New Roman"/>
            </a:rPr>
            <a:t>•- statuts                                                  </a:t>
          </a:r>
        </a:p>
        <a:p>
          <a:pPr algn="l" rtl="0">
            <a:defRPr sz="1000"/>
          </a:pPr>
          <a:r>
            <a:rPr lang="fr-FR" sz="1100" b="0" i="0" u="none" strike="noStrike" baseline="0">
              <a:solidFill>
                <a:srgbClr val="000000"/>
              </a:solidFill>
              <a:latin typeface="Times New Roman"/>
              <a:cs typeface="Times New Roman"/>
            </a:rPr>
            <a:t>•- bulletin d'identification SIRET                          </a:t>
          </a:r>
        </a:p>
        <a:p>
          <a:pPr algn="l" rtl="0">
            <a:defRPr sz="1000"/>
          </a:pPr>
          <a:r>
            <a:rPr lang="fr-FR" sz="1100" b="0" i="0" u="none" strike="noStrike" baseline="0">
              <a:solidFill>
                <a:srgbClr val="000000"/>
              </a:solidFill>
              <a:latin typeface="Times New Roman"/>
              <a:cs typeface="Times New Roman"/>
            </a:rPr>
            <a:t>•Une photocopie de l'extrait K Bis sera classée en S1            </a:t>
          </a:r>
        </a:p>
        <a:p>
          <a:pPr algn="l" rtl="0">
            <a:defRPr sz="1000"/>
          </a:pPr>
          <a:r>
            <a:rPr lang="fr-FR" sz="1100" b="0" i="0" u="none" strike="noStrike" baseline="0">
              <a:solidFill>
                <a:srgbClr val="000000"/>
              </a:solidFill>
              <a:latin typeface="Times New Roman"/>
              <a:cs typeface="Times New Roman"/>
            </a:rPr>
            <a:t>•Une photocopie des SIR 11 ET/OU SIR 21 en Q8                    </a:t>
          </a:r>
        </a:p>
        <a:p>
          <a:pPr algn="l" rtl="0">
            <a:defRPr sz="1000"/>
          </a:pPr>
          <a:r>
            <a:rPr lang="fr-FR" sz="1100" b="0" i="0" u="none" strike="noStrike" baseline="0">
              <a:solidFill>
                <a:srgbClr val="000000"/>
              </a:solidFill>
              <a:latin typeface="Times New Roman"/>
              <a:cs typeface="Times New Roman"/>
            </a:rPr>
            <a:t>•Un exemplaire du papier en-tête du client devra également être classé derrière la F/T Q8.                                      </a:t>
          </a:r>
        </a:p>
        <a:p>
          <a:pPr algn="l" rtl="0">
            <a:defRPr sz="1000"/>
          </a:pPr>
          <a:r>
            <a:rPr lang="fr-FR" sz="1100" b="0" i="0" u="none" strike="noStrike" baseline="0">
              <a:solidFill>
                <a:srgbClr val="000000"/>
              </a:solidFill>
              <a:latin typeface="Times New Roman"/>
              <a:cs typeface="Times New Roman"/>
            </a:rPr>
            <a:t>•Lors du remplissage de cette feuille, l'intervenant veillera à la cohérence du code NAF avec l'activité effective du Client, tout comme il veillera à la bonne inscription  au registre du commerce.              </a:t>
          </a:r>
        </a:p>
        <a:p>
          <a:pPr algn="l" rtl="0">
            <a:defRPr sz="1000"/>
          </a:pPr>
          <a:r>
            <a:rPr lang="fr-FR" sz="1100" b="0" i="0" u="none" strike="noStrike" baseline="0">
              <a:solidFill>
                <a:srgbClr val="000000"/>
              </a:solidFill>
              <a:latin typeface="Times New Roman"/>
              <a:cs typeface="Times New Roman"/>
            </a:rPr>
            <a:t>•L'indication des heures d'ouvertures (et des jours!), s'avérera très utile pour les prises de rendez vous chez le client :           </a:t>
          </a:r>
        </a:p>
        <a:p>
          <a:pPr algn="l" rtl="0">
            <a:defRPr sz="1000"/>
          </a:pPr>
          <a:r>
            <a:rPr lang="fr-FR" sz="1100" b="0" i="0" u="none" strike="noStrike" baseline="0">
              <a:solidFill>
                <a:srgbClr val="000000"/>
              </a:solidFill>
              <a:latin typeface="Times New Roman"/>
              <a:cs typeface="Times New Roman"/>
            </a:rPr>
            <a:t>•     Pour ne pas prendre de rendez vous en l'absence de l'Interlocuteur habituel... N'oublions pas que nous sommes au Service de nos clients...                                                           </a:t>
          </a:r>
        </a:p>
        <a:p>
          <a:pPr algn="l" rtl="0">
            <a:defRPr sz="1000"/>
          </a:pPr>
          <a:r>
            <a:rPr lang="fr-FR" sz="1100" b="0" i="0" u="none" strike="noStrike" baseline="0">
              <a:solidFill>
                <a:srgbClr val="000000"/>
              </a:solidFill>
              <a:latin typeface="Times New Roman"/>
              <a:cs typeface="Times New Roman"/>
            </a:rPr>
            <a:t>•La connaissance des Autres conseils extérieurs s'avère elle aussi très importante pour le respect des domaines de compétence de chaque intervenant.                                                  </a:t>
          </a:r>
        </a:p>
        <a:p>
          <a:pPr algn="l" rtl="0">
            <a:defRPr sz="1000"/>
          </a:pPr>
          <a:r>
            <a:rPr lang="fr-FR" sz="1100" b="0" i="0" u="none" strike="noStrike" baseline="0">
              <a:solidFill>
                <a:srgbClr val="000000"/>
              </a:solidFill>
              <a:latin typeface="Times New Roman"/>
              <a:cs typeface="Times New Roman"/>
            </a:rPr>
            <a:t>•Joindre sous cette rubrique, le cas échéant, une photocopie du plan d'accès à l'entreprise.                                         </a:t>
          </a: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xdr:txBody>
    </xdr:sp>
    <xdr:clientData/>
  </xdr:twoCellAnchor>
  <xdr:twoCellAnchor>
    <xdr:from>
      <xdr:col>3</xdr:col>
      <xdr:colOff>171450</xdr:colOff>
      <xdr:row>2</xdr:row>
      <xdr:rowOff>0</xdr:rowOff>
    </xdr:from>
    <xdr:to>
      <xdr:col>3</xdr:col>
      <xdr:colOff>285750</xdr:colOff>
      <xdr:row>2</xdr:row>
      <xdr:rowOff>0</xdr:rowOff>
    </xdr:to>
    <xdr:sp macro="" textlink="">
      <xdr:nvSpPr>
        <xdr:cNvPr id="27267" name="Rectangle 3"/>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7268" name="Rectangle 4"/>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7269" name="Rectangle 5"/>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7270" name="Rectangle 6"/>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7271" name="Rectangle 7"/>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7272" name="Rectangle 8"/>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7273" name="Rectangle 9"/>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7274" name="Rectangle 10"/>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7275" name="Rectangle 11"/>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7276" name="Rectangle 12"/>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7277" name="Rectangle 13"/>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7278" name="Rectangle 14"/>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7279" name="Rectangle 15"/>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7280" name="Rectangle 16"/>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7281" name="Rectangle 17"/>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7282" name="Rectangle 18"/>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7283" name="Rectangle 19"/>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7284" name="Rectangle 20"/>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152400</xdr:colOff>
      <xdr:row>2</xdr:row>
      <xdr:rowOff>0</xdr:rowOff>
    </xdr:from>
    <xdr:to>
      <xdr:col>9</xdr:col>
      <xdr:colOff>0</xdr:colOff>
      <xdr:row>2</xdr:row>
      <xdr:rowOff>0</xdr:rowOff>
    </xdr:to>
    <xdr:sp macro="" textlink="">
      <xdr:nvSpPr>
        <xdr:cNvPr id="27649" name="Rectangle 1"/>
        <xdr:cNvSpPr>
          <a:spLocks noGrp="1" noChangeArrowheads="1"/>
        </xdr:cNvSpPr>
      </xdr:nvSpPr>
      <xdr:spPr bwMode="auto">
        <a:xfrm>
          <a:off x="152400" y="476250"/>
          <a:ext cx="7115175"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•L'identification du client correspond à une espèce de curriculum vitae dont la lecture permet à toute personne ne connaissant pas l'Entreprise, d'avoir une vue synthétique de ses principales caractéristiques fiscales, comptables, juridiques ou sociales. </a:t>
          </a:r>
        </a:p>
        <a:p>
          <a:pPr algn="l" rtl="0">
            <a:defRPr sz="1000"/>
          </a:pPr>
          <a:r>
            <a:rPr lang="fr-FR" sz="1100" b="0" i="0" u="none" strike="noStrike" baseline="0">
              <a:solidFill>
                <a:srgbClr val="000000"/>
              </a:solidFill>
              <a:latin typeface="Times New Roman"/>
              <a:cs typeface="Times New Roman"/>
            </a:rPr>
            <a:t>•En deuxième utilisation, cette rubrique doit permettre de trouver à tout instant un renseignement utilisé pendant l'exécution de la mission, que ce soit le numéro d'identification SIR ou tout autre numéro ou adresse fréquemment utilisés.                        </a:t>
          </a:r>
        </a:p>
        <a:p>
          <a:pPr algn="l" rtl="0">
            <a:defRPr sz="1000"/>
          </a:pPr>
          <a:r>
            <a:rPr lang="fr-FR" sz="1100" b="0" i="0" u="none" strike="noStrike" baseline="0">
              <a:solidFill>
                <a:srgbClr val="000000"/>
              </a:solidFill>
              <a:latin typeface="Times New Roman"/>
              <a:cs typeface="Times New Roman"/>
            </a:rPr>
            <a:t>•Par ce fait, il est indispensable de noter avec précision les renseignements demandés dans cette rubrique ainsi ventilée :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1/4              Informations générales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2/4              Informations fiscales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3/4              Informations sociales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4/4              Indicateurs clés                        </a:t>
          </a:r>
        </a:p>
        <a:p>
          <a:pPr algn="l" rtl="0">
            <a:defRPr sz="1000"/>
          </a:pPr>
          <a:r>
            <a:rPr lang="fr-FR" sz="1100" b="0" i="0" u="none" strike="noStrike" baseline="0">
              <a:solidFill>
                <a:srgbClr val="000000"/>
              </a:solidFill>
              <a:latin typeface="Times New Roman"/>
              <a:cs typeface="Times New Roman"/>
            </a:rPr>
            <a:t>•  (Cette dernière feuille devant servir lors de l'examen critique.) </a:t>
          </a:r>
          <a:r>
            <a:rPr lang="fr-FR" sz="3200" b="0" i="0" u="none" strike="noStrike" baseline="0">
              <a:solidFill>
                <a:srgbClr val="000000"/>
              </a:solidFill>
              <a:latin typeface="Times New Roman"/>
              <a:cs typeface="Times New Roman"/>
            </a:rPr>
            <a:t>                                                                      </a:t>
          </a:r>
        </a:p>
        <a:p>
          <a:pPr algn="l" rtl="0">
            <a:defRPr sz="1000"/>
          </a:pPr>
          <a:endParaRPr lang="fr-FR" sz="3200" b="0" i="0" u="none" strike="noStrike" baseline="0">
            <a:solidFill>
              <a:srgbClr val="000000"/>
            </a:solidFill>
            <a:latin typeface="Times New Roman"/>
            <a:cs typeface="Times New Roman"/>
          </a:endParaRPr>
        </a:p>
        <a:p>
          <a:pPr algn="l" rtl="0">
            <a:defRPr sz="1000"/>
          </a:pPr>
          <a:endParaRPr lang="fr-FR" sz="3200" b="0" i="0" u="none" strike="noStrike" baseline="0">
            <a:solidFill>
              <a:srgbClr val="000000"/>
            </a:solidFill>
            <a:latin typeface="Times New Roman"/>
            <a:cs typeface="Times New Roman"/>
          </a:endParaRPr>
        </a:p>
      </xdr:txBody>
    </xdr:sp>
    <xdr:clientData/>
  </xdr:twoCellAnchor>
  <xdr:twoCellAnchor>
    <xdr:from>
      <xdr:col>0</xdr:col>
      <xdr:colOff>152400</xdr:colOff>
      <xdr:row>2</xdr:row>
      <xdr:rowOff>0</xdr:rowOff>
    </xdr:from>
    <xdr:to>
      <xdr:col>9</xdr:col>
      <xdr:colOff>0</xdr:colOff>
      <xdr:row>2</xdr:row>
      <xdr:rowOff>0</xdr:rowOff>
    </xdr:to>
    <xdr:sp macro="" textlink="">
      <xdr:nvSpPr>
        <xdr:cNvPr id="27650" name="Rectangle 2"/>
        <xdr:cNvSpPr>
          <a:spLocks noGrp="1" noChangeArrowheads="1"/>
        </xdr:cNvSpPr>
      </xdr:nvSpPr>
      <xdr:spPr bwMode="auto">
        <a:xfrm>
          <a:off x="152400" y="476250"/>
          <a:ext cx="7115175"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•Cette fiche est remplie à partir des documents suivants : </a:t>
          </a:r>
        </a:p>
        <a:p>
          <a:pPr algn="l" rtl="0">
            <a:defRPr sz="1000"/>
          </a:pPr>
          <a:r>
            <a:rPr lang="fr-FR" sz="1100" b="0" i="0" u="none" strike="noStrike" baseline="0">
              <a:solidFill>
                <a:srgbClr val="000000"/>
              </a:solidFill>
              <a:latin typeface="Times New Roman"/>
              <a:cs typeface="Times New Roman"/>
            </a:rPr>
            <a:t>•- extrait K Bis                                            </a:t>
          </a:r>
        </a:p>
        <a:p>
          <a:pPr algn="l" rtl="0">
            <a:defRPr sz="1000"/>
          </a:pPr>
          <a:r>
            <a:rPr lang="fr-FR" sz="1100" b="0" i="0" u="none" strike="noStrike" baseline="0">
              <a:solidFill>
                <a:srgbClr val="000000"/>
              </a:solidFill>
              <a:latin typeface="Times New Roman"/>
              <a:cs typeface="Times New Roman"/>
            </a:rPr>
            <a:t>•- statuts                                                  </a:t>
          </a:r>
        </a:p>
        <a:p>
          <a:pPr algn="l" rtl="0">
            <a:defRPr sz="1000"/>
          </a:pPr>
          <a:r>
            <a:rPr lang="fr-FR" sz="1100" b="0" i="0" u="none" strike="noStrike" baseline="0">
              <a:solidFill>
                <a:srgbClr val="000000"/>
              </a:solidFill>
              <a:latin typeface="Times New Roman"/>
              <a:cs typeface="Times New Roman"/>
            </a:rPr>
            <a:t>•- bulletin d'identification SIRET                          </a:t>
          </a:r>
        </a:p>
        <a:p>
          <a:pPr algn="l" rtl="0">
            <a:defRPr sz="1000"/>
          </a:pPr>
          <a:r>
            <a:rPr lang="fr-FR" sz="1100" b="0" i="0" u="none" strike="noStrike" baseline="0">
              <a:solidFill>
                <a:srgbClr val="000000"/>
              </a:solidFill>
              <a:latin typeface="Times New Roman"/>
              <a:cs typeface="Times New Roman"/>
            </a:rPr>
            <a:t>•Une photocopie de l'extrait K Bis sera classée en S1            </a:t>
          </a:r>
        </a:p>
        <a:p>
          <a:pPr algn="l" rtl="0">
            <a:defRPr sz="1000"/>
          </a:pPr>
          <a:r>
            <a:rPr lang="fr-FR" sz="1100" b="0" i="0" u="none" strike="noStrike" baseline="0">
              <a:solidFill>
                <a:srgbClr val="000000"/>
              </a:solidFill>
              <a:latin typeface="Times New Roman"/>
              <a:cs typeface="Times New Roman"/>
            </a:rPr>
            <a:t>•Une photocopie des SIR 11 ET/OU SIR 21 en Q8                    </a:t>
          </a:r>
        </a:p>
        <a:p>
          <a:pPr algn="l" rtl="0">
            <a:defRPr sz="1000"/>
          </a:pPr>
          <a:r>
            <a:rPr lang="fr-FR" sz="1100" b="0" i="0" u="none" strike="noStrike" baseline="0">
              <a:solidFill>
                <a:srgbClr val="000000"/>
              </a:solidFill>
              <a:latin typeface="Times New Roman"/>
              <a:cs typeface="Times New Roman"/>
            </a:rPr>
            <a:t>•Un exemplaire du papier en-tête du client devra également être classé derrière la F/T Q8.                                      </a:t>
          </a:r>
        </a:p>
        <a:p>
          <a:pPr algn="l" rtl="0">
            <a:defRPr sz="1000"/>
          </a:pPr>
          <a:r>
            <a:rPr lang="fr-FR" sz="1100" b="0" i="0" u="none" strike="noStrike" baseline="0">
              <a:solidFill>
                <a:srgbClr val="000000"/>
              </a:solidFill>
              <a:latin typeface="Times New Roman"/>
              <a:cs typeface="Times New Roman"/>
            </a:rPr>
            <a:t>•Lors du remplissage de cette feuille, l'intervenant veillera à la cohérence du code NAF avec l'activité effective du Client, tout comme il veillera à la bonne inscription  au registre du commerce.              </a:t>
          </a:r>
        </a:p>
        <a:p>
          <a:pPr algn="l" rtl="0">
            <a:defRPr sz="1000"/>
          </a:pPr>
          <a:r>
            <a:rPr lang="fr-FR" sz="1100" b="0" i="0" u="none" strike="noStrike" baseline="0">
              <a:solidFill>
                <a:srgbClr val="000000"/>
              </a:solidFill>
              <a:latin typeface="Times New Roman"/>
              <a:cs typeface="Times New Roman"/>
            </a:rPr>
            <a:t>•L'indication des heures d'ouvertures (et des jours!), s'avérera très utile pour les prises de rendez vous chez le client :           </a:t>
          </a:r>
        </a:p>
        <a:p>
          <a:pPr algn="l" rtl="0">
            <a:defRPr sz="1000"/>
          </a:pPr>
          <a:r>
            <a:rPr lang="fr-FR" sz="1100" b="0" i="0" u="none" strike="noStrike" baseline="0">
              <a:solidFill>
                <a:srgbClr val="000000"/>
              </a:solidFill>
              <a:latin typeface="Times New Roman"/>
              <a:cs typeface="Times New Roman"/>
            </a:rPr>
            <a:t>•     Pour ne pas prendre de rendez vous en l'absence de l'Interlocuteur habituel... N'oublions pas que nous sommes au Service de nos clients...                                                           </a:t>
          </a:r>
        </a:p>
        <a:p>
          <a:pPr algn="l" rtl="0">
            <a:defRPr sz="1000"/>
          </a:pPr>
          <a:r>
            <a:rPr lang="fr-FR" sz="1100" b="0" i="0" u="none" strike="noStrike" baseline="0">
              <a:solidFill>
                <a:srgbClr val="000000"/>
              </a:solidFill>
              <a:latin typeface="Times New Roman"/>
              <a:cs typeface="Times New Roman"/>
            </a:rPr>
            <a:t>•La connaissance des Autres conseils extérieurs s'avère elle aussi très importante pour le respect des domaines de compétence de chaque intervenant.                                                  </a:t>
          </a:r>
        </a:p>
        <a:p>
          <a:pPr algn="l" rtl="0">
            <a:defRPr sz="1000"/>
          </a:pPr>
          <a:r>
            <a:rPr lang="fr-FR" sz="1100" b="0" i="0" u="none" strike="noStrike" baseline="0">
              <a:solidFill>
                <a:srgbClr val="000000"/>
              </a:solidFill>
              <a:latin typeface="Times New Roman"/>
              <a:cs typeface="Times New Roman"/>
            </a:rPr>
            <a:t>•Joindre sous cette rubrique, le cas échéant, une photocopie du plan d'accès à l'entreprise.                                         </a:t>
          </a: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xdr:txBody>
    </xdr:sp>
    <xdr:clientData/>
  </xdr:twoCellAnchor>
  <xdr:twoCellAnchor>
    <xdr:from>
      <xdr:col>3</xdr:col>
      <xdr:colOff>171450</xdr:colOff>
      <xdr:row>2</xdr:row>
      <xdr:rowOff>0</xdr:rowOff>
    </xdr:from>
    <xdr:to>
      <xdr:col>3</xdr:col>
      <xdr:colOff>285750</xdr:colOff>
      <xdr:row>2</xdr:row>
      <xdr:rowOff>0</xdr:rowOff>
    </xdr:to>
    <xdr:sp macro="" textlink="">
      <xdr:nvSpPr>
        <xdr:cNvPr id="28291" name="Rectangle 3"/>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8292" name="Rectangle 4"/>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8293" name="Rectangle 5"/>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8294" name="Rectangle 6"/>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8295" name="Rectangle 7"/>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8296" name="Rectangle 8"/>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8297" name="Rectangle 9"/>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8298" name="Rectangle 10"/>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8299" name="Rectangle 11"/>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8300" name="Rectangle 12"/>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8301" name="Rectangle 13"/>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8302" name="Rectangle 14"/>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8303" name="Rectangle 15"/>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8304" name="Rectangle 16"/>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8305" name="Rectangle 17"/>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8306" name="Rectangle 18"/>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8307" name="Rectangle 19"/>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8308" name="Rectangle 20"/>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2</xdr:row>
      <xdr:rowOff>0</xdr:rowOff>
    </xdr:from>
    <xdr:to>
      <xdr:col>9</xdr:col>
      <xdr:colOff>0</xdr:colOff>
      <xdr:row>2</xdr:row>
      <xdr:rowOff>0</xdr:rowOff>
    </xdr:to>
    <xdr:sp macro="" textlink="">
      <xdr:nvSpPr>
        <xdr:cNvPr id="28673" name="Rectangle 1"/>
        <xdr:cNvSpPr>
          <a:spLocks noGrp="1" noChangeArrowheads="1"/>
        </xdr:cNvSpPr>
      </xdr:nvSpPr>
      <xdr:spPr bwMode="auto">
        <a:xfrm>
          <a:off x="152400" y="476250"/>
          <a:ext cx="7115175"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•L'identification du client correspond à une espèce de curriculum vitae dont la lecture permet à toute personne ne connaissant pas l'Entreprise, d'avoir une vue synthétique de ses principales caractéristiques fiscales, comptables, juridiques ou sociales. </a:t>
          </a:r>
        </a:p>
        <a:p>
          <a:pPr algn="l" rtl="0">
            <a:defRPr sz="1000"/>
          </a:pPr>
          <a:r>
            <a:rPr lang="fr-FR" sz="1100" b="0" i="0" u="none" strike="noStrike" baseline="0">
              <a:solidFill>
                <a:srgbClr val="000000"/>
              </a:solidFill>
              <a:latin typeface="Times New Roman"/>
              <a:cs typeface="Times New Roman"/>
            </a:rPr>
            <a:t>•En deuxième utilisation, cette rubrique doit permettre de trouver à tout instant un renseignement utilisé pendant l'exécution de la mission, que ce soit le numéro d'identification SIR ou tout autre numéro ou adresse fréquemment utilisés.                        </a:t>
          </a:r>
        </a:p>
        <a:p>
          <a:pPr algn="l" rtl="0">
            <a:defRPr sz="1000"/>
          </a:pPr>
          <a:r>
            <a:rPr lang="fr-FR" sz="1100" b="0" i="0" u="none" strike="noStrike" baseline="0">
              <a:solidFill>
                <a:srgbClr val="000000"/>
              </a:solidFill>
              <a:latin typeface="Times New Roman"/>
              <a:cs typeface="Times New Roman"/>
            </a:rPr>
            <a:t>•Par ce fait, il est indispensable de noter avec précision les renseignements demandés dans cette rubrique ainsi ventilée :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1/4              Informations générales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2/4              Informations fiscales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3/4              Informations sociales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4/4              Indicateurs clés                        </a:t>
          </a:r>
        </a:p>
        <a:p>
          <a:pPr algn="l" rtl="0">
            <a:defRPr sz="1000"/>
          </a:pPr>
          <a:r>
            <a:rPr lang="fr-FR" sz="1100" b="0" i="0" u="none" strike="noStrike" baseline="0">
              <a:solidFill>
                <a:srgbClr val="000000"/>
              </a:solidFill>
              <a:latin typeface="Times New Roman"/>
              <a:cs typeface="Times New Roman"/>
            </a:rPr>
            <a:t>•  (Cette dernière feuille devant servir lors de l'examen critique.) </a:t>
          </a:r>
          <a:r>
            <a:rPr lang="fr-FR" sz="3200" b="0" i="0" u="none" strike="noStrike" baseline="0">
              <a:solidFill>
                <a:srgbClr val="000000"/>
              </a:solidFill>
              <a:latin typeface="Times New Roman"/>
              <a:cs typeface="Times New Roman"/>
            </a:rPr>
            <a:t>                                                                      </a:t>
          </a:r>
        </a:p>
        <a:p>
          <a:pPr algn="l" rtl="0">
            <a:defRPr sz="1000"/>
          </a:pPr>
          <a:endParaRPr lang="fr-FR" sz="3200" b="0" i="0" u="none" strike="noStrike" baseline="0">
            <a:solidFill>
              <a:srgbClr val="000000"/>
            </a:solidFill>
            <a:latin typeface="Times New Roman"/>
            <a:cs typeface="Times New Roman"/>
          </a:endParaRPr>
        </a:p>
        <a:p>
          <a:pPr algn="l" rtl="0">
            <a:defRPr sz="1000"/>
          </a:pPr>
          <a:endParaRPr lang="fr-FR" sz="3200" b="0" i="0" u="none" strike="noStrike" baseline="0">
            <a:solidFill>
              <a:srgbClr val="000000"/>
            </a:solidFill>
            <a:latin typeface="Times New Roman"/>
            <a:cs typeface="Times New Roman"/>
          </a:endParaRPr>
        </a:p>
      </xdr:txBody>
    </xdr:sp>
    <xdr:clientData/>
  </xdr:twoCellAnchor>
  <xdr:twoCellAnchor>
    <xdr:from>
      <xdr:col>0</xdr:col>
      <xdr:colOff>152400</xdr:colOff>
      <xdr:row>2</xdr:row>
      <xdr:rowOff>0</xdr:rowOff>
    </xdr:from>
    <xdr:to>
      <xdr:col>9</xdr:col>
      <xdr:colOff>0</xdr:colOff>
      <xdr:row>2</xdr:row>
      <xdr:rowOff>0</xdr:rowOff>
    </xdr:to>
    <xdr:sp macro="" textlink="">
      <xdr:nvSpPr>
        <xdr:cNvPr id="28674" name="Rectangle 2"/>
        <xdr:cNvSpPr>
          <a:spLocks noGrp="1" noChangeArrowheads="1"/>
        </xdr:cNvSpPr>
      </xdr:nvSpPr>
      <xdr:spPr bwMode="auto">
        <a:xfrm>
          <a:off x="152400" y="476250"/>
          <a:ext cx="7115175"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•Cette fiche est remplie à partir des documents suivants : </a:t>
          </a:r>
        </a:p>
        <a:p>
          <a:pPr algn="l" rtl="0">
            <a:defRPr sz="1000"/>
          </a:pPr>
          <a:r>
            <a:rPr lang="fr-FR" sz="1100" b="0" i="0" u="none" strike="noStrike" baseline="0">
              <a:solidFill>
                <a:srgbClr val="000000"/>
              </a:solidFill>
              <a:latin typeface="Times New Roman"/>
              <a:cs typeface="Times New Roman"/>
            </a:rPr>
            <a:t>•- extrait K Bis                                            </a:t>
          </a:r>
        </a:p>
        <a:p>
          <a:pPr algn="l" rtl="0">
            <a:defRPr sz="1000"/>
          </a:pPr>
          <a:r>
            <a:rPr lang="fr-FR" sz="1100" b="0" i="0" u="none" strike="noStrike" baseline="0">
              <a:solidFill>
                <a:srgbClr val="000000"/>
              </a:solidFill>
              <a:latin typeface="Times New Roman"/>
              <a:cs typeface="Times New Roman"/>
            </a:rPr>
            <a:t>•- statuts                                                  </a:t>
          </a:r>
        </a:p>
        <a:p>
          <a:pPr algn="l" rtl="0">
            <a:defRPr sz="1000"/>
          </a:pPr>
          <a:r>
            <a:rPr lang="fr-FR" sz="1100" b="0" i="0" u="none" strike="noStrike" baseline="0">
              <a:solidFill>
                <a:srgbClr val="000000"/>
              </a:solidFill>
              <a:latin typeface="Times New Roman"/>
              <a:cs typeface="Times New Roman"/>
            </a:rPr>
            <a:t>•- bulletin d'identification SIRET                          </a:t>
          </a:r>
        </a:p>
        <a:p>
          <a:pPr algn="l" rtl="0">
            <a:defRPr sz="1000"/>
          </a:pPr>
          <a:r>
            <a:rPr lang="fr-FR" sz="1100" b="0" i="0" u="none" strike="noStrike" baseline="0">
              <a:solidFill>
                <a:srgbClr val="000000"/>
              </a:solidFill>
              <a:latin typeface="Times New Roman"/>
              <a:cs typeface="Times New Roman"/>
            </a:rPr>
            <a:t>•Une photocopie de l'extrait K Bis sera classée en S1            </a:t>
          </a:r>
        </a:p>
        <a:p>
          <a:pPr algn="l" rtl="0">
            <a:defRPr sz="1000"/>
          </a:pPr>
          <a:r>
            <a:rPr lang="fr-FR" sz="1100" b="0" i="0" u="none" strike="noStrike" baseline="0">
              <a:solidFill>
                <a:srgbClr val="000000"/>
              </a:solidFill>
              <a:latin typeface="Times New Roman"/>
              <a:cs typeface="Times New Roman"/>
            </a:rPr>
            <a:t>•Une photocopie des SIR 11 ET/OU SIR 21 en Q8                    </a:t>
          </a:r>
        </a:p>
        <a:p>
          <a:pPr algn="l" rtl="0">
            <a:defRPr sz="1000"/>
          </a:pPr>
          <a:r>
            <a:rPr lang="fr-FR" sz="1100" b="0" i="0" u="none" strike="noStrike" baseline="0">
              <a:solidFill>
                <a:srgbClr val="000000"/>
              </a:solidFill>
              <a:latin typeface="Times New Roman"/>
              <a:cs typeface="Times New Roman"/>
            </a:rPr>
            <a:t>•Un exemplaire du papier en-tête du client devra également être classé derrière la F/T Q8.                                      </a:t>
          </a:r>
        </a:p>
        <a:p>
          <a:pPr algn="l" rtl="0">
            <a:defRPr sz="1000"/>
          </a:pPr>
          <a:r>
            <a:rPr lang="fr-FR" sz="1100" b="0" i="0" u="none" strike="noStrike" baseline="0">
              <a:solidFill>
                <a:srgbClr val="000000"/>
              </a:solidFill>
              <a:latin typeface="Times New Roman"/>
              <a:cs typeface="Times New Roman"/>
            </a:rPr>
            <a:t>•Lors du remplissage de cette feuille, l'intervenant veillera à la cohérence du code NAF avec l'activité effective du Client, tout comme il veillera à la bonne inscription  au registre du commerce.              </a:t>
          </a:r>
        </a:p>
        <a:p>
          <a:pPr algn="l" rtl="0">
            <a:defRPr sz="1000"/>
          </a:pPr>
          <a:r>
            <a:rPr lang="fr-FR" sz="1100" b="0" i="0" u="none" strike="noStrike" baseline="0">
              <a:solidFill>
                <a:srgbClr val="000000"/>
              </a:solidFill>
              <a:latin typeface="Times New Roman"/>
              <a:cs typeface="Times New Roman"/>
            </a:rPr>
            <a:t>•L'indication des heures d'ouvertures (et des jours!), s'avérera très utile pour les prises de rendez vous chez le client :           </a:t>
          </a:r>
        </a:p>
        <a:p>
          <a:pPr algn="l" rtl="0">
            <a:defRPr sz="1000"/>
          </a:pPr>
          <a:r>
            <a:rPr lang="fr-FR" sz="1100" b="0" i="0" u="none" strike="noStrike" baseline="0">
              <a:solidFill>
                <a:srgbClr val="000000"/>
              </a:solidFill>
              <a:latin typeface="Times New Roman"/>
              <a:cs typeface="Times New Roman"/>
            </a:rPr>
            <a:t>•     Pour ne pas prendre de rendez vous en l'absence de l'Interlocuteur habituel... N'oublions pas que nous sommes au Service de nos clients...                                                           </a:t>
          </a:r>
        </a:p>
        <a:p>
          <a:pPr algn="l" rtl="0">
            <a:defRPr sz="1000"/>
          </a:pPr>
          <a:r>
            <a:rPr lang="fr-FR" sz="1100" b="0" i="0" u="none" strike="noStrike" baseline="0">
              <a:solidFill>
                <a:srgbClr val="000000"/>
              </a:solidFill>
              <a:latin typeface="Times New Roman"/>
              <a:cs typeface="Times New Roman"/>
            </a:rPr>
            <a:t>•La connaissance des Autres conseils extérieurs s'avère elle aussi très importante pour le respect des domaines de compétence de chaque intervenant.                                                  </a:t>
          </a:r>
        </a:p>
        <a:p>
          <a:pPr algn="l" rtl="0">
            <a:defRPr sz="1000"/>
          </a:pPr>
          <a:r>
            <a:rPr lang="fr-FR" sz="1100" b="0" i="0" u="none" strike="noStrike" baseline="0">
              <a:solidFill>
                <a:srgbClr val="000000"/>
              </a:solidFill>
              <a:latin typeface="Times New Roman"/>
              <a:cs typeface="Times New Roman"/>
            </a:rPr>
            <a:t>•Joindre sous cette rubrique, le cas échéant, une photocopie du plan d'accès à l'entreprise.                                         </a:t>
          </a: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xdr:txBody>
    </xdr:sp>
    <xdr:clientData/>
  </xdr:twoCellAnchor>
  <xdr:twoCellAnchor>
    <xdr:from>
      <xdr:col>3</xdr:col>
      <xdr:colOff>171450</xdr:colOff>
      <xdr:row>2</xdr:row>
      <xdr:rowOff>0</xdr:rowOff>
    </xdr:from>
    <xdr:to>
      <xdr:col>3</xdr:col>
      <xdr:colOff>285750</xdr:colOff>
      <xdr:row>2</xdr:row>
      <xdr:rowOff>0</xdr:rowOff>
    </xdr:to>
    <xdr:sp macro="" textlink="">
      <xdr:nvSpPr>
        <xdr:cNvPr id="29315" name="Rectangle 3"/>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9316" name="Rectangle 4"/>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9317" name="Rectangle 5"/>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9318" name="Rectangle 6"/>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9319" name="Rectangle 7"/>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9320" name="Rectangle 8"/>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9321" name="Rectangle 9"/>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9322" name="Rectangle 10"/>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9323" name="Rectangle 11"/>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9324" name="Rectangle 12"/>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9325" name="Rectangle 13"/>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29326" name="Rectangle 14"/>
        <xdr:cNvSpPr>
          <a:spLocks noChangeArrowheads="1"/>
        </xdr:cNvSpPr>
      </xdr:nvSpPr>
      <xdr:spPr bwMode="auto">
        <a:xfrm>
          <a:off x="3267075"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9327" name="Rectangle 15"/>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9328" name="Rectangle 16"/>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29329" name="Rectangle 17"/>
        <xdr:cNvSpPr>
          <a:spLocks noChangeArrowheads="1"/>
        </xdr:cNvSpPr>
      </xdr:nvSpPr>
      <xdr:spPr bwMode="auto">
        <a:xfrm>
          <a:off x="3581400"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9330" name="Rectangle 18"/>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9331" name="Rectangle 19"/>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29332" name="Rectangle 20"/>
        <xdr:cNvSpPr>
          <a:spLocks noChangeArrowheads="1"/>
        </xdr:cNvSpPr>
      </xdr:nvSpPr>
      <xdr:spPr bwMode="auto">
        <a:xfrm>
          <a:off x="3895725" y="476250"/>
          <a:ext cx="114300" cy="0"/>
        </a:xfrm>
        <a:prstGeom prst="rect">
          <a:avLst/>
        </a:prstGeom>
        <a:solidFill>
          <a:srgbClr val="FFFFFF"/>
        </a:solidFill>
        <a:ln w="9525">
          <a:solidFill>
            <a:srgbClr val="000000"/>
          </a:solid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152400</xdr:colOff>
      <xdr:row>2</xdr:row>
      <xdr:rowOff>0</xdr:rowOff>
    </xdr:from>
    <xdr:to>
      <xdr:col>9</xdr:col>
      <xdr:colOff>0</xdr:colOff>
      <xdr:row>2</xdr:row>
      <xdr:rowOff>0</xdr:rowOff>
    </xdr:to>
    <xdr:sp macro="" textlink="">
      <xdr:nvSpPr>
        <xdr:cNvPr id="29697" name="Rectangle 1"/>
        <xdr:cNvSpPr>
          <a:spLocks noGrp="1" noChangeArrowheads="1"/>
        </xdr:cNvSpPr>
      </xdr:nvSpPr>
      <xdr:spPr bwMode="auto">
        <a:xfrm>
          <a:off x="152400" y="476250"/>
          <a:ext cx="729615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•L'identification du client correspond à une espèce de curriculum vitae dont la lecture permet à toute personne ne connaissant pas l'Entreprise, d'avoir une vue synthétique de ses principales caractéristiques fiscales, comptables, juridiques ou sociales. </a:t>
          </a:r>
        </a:p>
        <a:p>
          <a:pPr algn="l" rtl="0">
            <a:defRPr sz="1000"/>
          </a:pPr>
          <a:r>
            <a:rPr lang="fr-FR" sz="1100" b="0" i="0" u="none" strike="noStrike" baseline="0">
              <a:solidFill>
                <a:srgbClr val="000000"/>
              </a:solidFill>
              <a:latin typeface="Times New Roman"/>
              <a:cs typeface="Times New Roman"/>
            </a:rPr>
            <a:t>•En deuxième utilisation, cette rubrique doit permettre de trouver à tout instant un renseignement utilisé pendant l'exécution de la mission, que ce soit le numéro d'identification SIR ou tout autre numéro ou adresse fréquemment utilisés.                        </a:t>
          </a:r>
        </a:p>
        <a:p>
          <a:pPr algn="l" rtl="0">
            <a:defRPr sz="1000"/>
          </a:pPr>
          <a:r>
            <a:rPr lang="fr-FR" sz="1100" b="0" i="0" u="none" strike="noStrike" baseline="0">
              <a:solidFill>
                <a:srgbClr val="000000"/>
              </a:solidFill>
              <a:latin typeface="Times New Roman"/>
              <a:cs typeface="Times New Roman"/>
            </a:rPr>
            <a:t>•Par ce fait, il est indispensable de noter avec précision les renseignements demandés dans cette rubrique ainsi ventilée :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1/4              Informations générales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2/4              Informations fiscales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3/4              Informations sociales                   </a:t>
          </a:r>
        </a:p>
        <a:p>
          <a:pPr algn="l" rtl="0">
            <a:defRPr sz="1000"/>
          </a:pPr>
          <a:r>
            <a:rPr lang="fr-FR" sz="1100" b="0" i="0" u="none" strike="noStrike" baseline="0">
              <a:solidFill>
                <a:srgbClr val="000000"/>
              </a:solidFill>
              <a:latin typeface="Times New Roman"/>
              <a:cs typeface="Times New Roman"/>
            </a:rPr>
            <a:t>•                                                                     </a:t>
          </a:r>
        </a:p>
        <a:p>
          <a:pPr algn="l" rtl="0">
            <a:defRPr sz="1000"/>
          </a:pPr>
          <a:r>
            <a:rPr lang="fr-FR" sz="1100" b="0" i="0" u="none" strike="noStrike" baseline="0">
              <a:solidFill>
                <a:srgbClr val="000000"/>
              </a:solidFill>
              <a:latin typeface="Times New Roman"/>
              <a:cs typeface="Times New Roman"/>
            </a:rPr>
            <a:t>•   Q1 folio 4/4              Indicateurs clés                        </a:t>
          </a:r>
        </a:p>
        <a:p>
          <a:pPr algn="l" rtl="0">
            <a:defRPr sz="1000"/>
          </a:pPr>
          <a:r>
            <a:rPr lang="fr-FR" sz="1100" b="0" i="0" u="none" strike="noStrike" baseline="0">
              <a:solidFill>
                <a:srgbClr val="000000"/>
              </a:solidFill>
              <a:latin typeface="Times New Roman"/>
              <a:cs typeface="Times New Roman"/>
            </a:rPr>
            <a:t>•  (Cette dernière feuille devant servir lors de l'examen critique.) </a:t>
          </a:r>
          <a:r>
            <a:rPr lang="fr-FR" sz="3200" b="0" i="0" u="none" strike="noStrike" baseline="0">
              <a:solidFill>
                <a:srgbClr val="000000"/>
              </a:solidFill>
              <a:latin typeface="Times New Roman"/>
              <a:cs typeface="Times New Roman"/>
            </a:rPr>
            <a:t>                                                                      </a:t>
          </a:r>
        </a:p>
        <a:p>
          <a:pPr algn="l" rtl="0">
            <a:defRPr sz="1000"/>
          </a:pPr>
          <a:endParaRPr lang="fr-FR" sz="3200" b="0" i="0" u="none" strike="noStrike" baseline="0">
            <a:solidFill>
              <a:srgbClr val="000000"/>
            </a:solidFill>
            <a:latin typeface="Times New Roman"/>
            <a:cs typeface="Times New Roman"/>
          </a:endParaRPr>
        </a:p>
        <a:p>
          <a:pPr algn="l" rtl="0">
            <a:defRPr sz="1000"/>
          </a:pPr>
          <a:endParaRPr lang="fr-FR" sz="3200" b="0" i="0" u="none" strike="noStrike" baseline="0">
            <a:solidFill>
              <a:srgbClr val="000000"/>
            </a:solidFill>
            <a:latin typeface="Times New Roman"/>
            <a:cs typeface="Times New Roman"/>
          </a:endParaRPr>
        </a:p>
      </xdr:txBody>
    </xdr:sp>
    <xdr:clientData/>
  </xdr:twoCellAnchor>
  <xdr:twoCellAnchor>
    <xdr:from>
      <xdr:col>0</xdr:col>
      <xdr:colOff>152400</xdr:colOff>
      <xdr:row>2</xdr:row>
      <xdr:rowOff>0</xdr:rowOff>
    </xdr:from>
    <xdr:to>
      <xdr:col>9</xdr:col>
      <xdr:colOff>0</xdr:colOff>
      <xdr:row>2</xdr:row>
      <xdr:rowOff>0</xdr:rowOff>
    </xdr:to>
    <xdr:sp macro="" textlink="">
      <xdr:nvSpPr>
        <xdr:cNvPr id="29698" name="Rectangle 2"/>
        <xdr:cNvSpPr>
          <a:spLocks noGrp="1" noChangeArrowheads="1"/>
        </xdr:cNvSpPr>
      </xdr:nvSpPr>
      <xdr:spPr bwMode="auto">
        <a:xfrm>
          <a:off x="152400" y="476250"/>
          <a:ext cx="7296150" cy="0"/>
        </a:xfrm>
        <a:prstGeom prst="rect">
          <a:avLst/>
        </a:prstGeom>
        <a:solidFill>
          <a:srgbClr val="FF0000"/>
        </a:solidFill>
        <a:ln w="12700">
          <a:noFill/>
          <a:miter lim="800000"/>
          <a:headEnd/>
          <a:tailEnd/>
        </a:ln>
        <a:effectLst/>
      </xdr:spPr>
      <xdr:txBody>
        <a:bodyPr vertOverflow="clip" wrap="square" lIns="90488" tIns="44450" rIns="90488" bIns="44450" anchor="t" upright="1"/>
        <a:lstStyle/>
        <a:p>
          <a:pPr algn="l" rtl="0">
            <a:defRPr sz="1000"/>
          </a:pPr>
          <a:r>
            <a:rPr lang="fr-FR" sz="1100" b="0" i="0" u="none" strike="noStrike" baseline="0">
              <a:solidFill>
                <a:srgbClr val="000000"/>
              </a:solidFill>
              <a:latin typeface="Times New Roman"/>
              <a:cs typeface="Times New Roman"/>
            </a:rPr>
            <a:t>•Cette fiche est remplie à partir des documents suivants : </a:t>
          </a:r>
        </a:p>
        <a:p>
          <a:pPr algn="l" rtl="0">
            <a:defRPr sz="1000"/>
          </a:pPr>
          <a:r>
            <a:rPr lang="fr-FR" sz="1100" b="0" i="0" u="none" strike="noStrike" baseline="0">
              <a:solidFill>
                <a:srgbClr val="000000"/>
              </a:solidFill>
              <a:latin typeface="Times New Roman"/>
              <a:cs typeface="Times New Roman"/>
            </a:rPr>
            <a:t>•- extrait K Bis                                            </a:t>
          </a:r>
        </a:p>
        <a:p>
          <a:pPr algn="l" rtl="0">
            <a:defRPr sz="1000"/>
          </a:pPr>
          <a:r>
            <a:rPr lang="fr-FR" sz="1100" b="0" i="0" u="none" strike="noStrike" baseline="0">
              <a:solidFill>
                <a:srgbClr val="000000"/>
              </a:solidFill>
              <a:latin typeface="Times New Roman"/>
              <a:cs typeface="Times New Roman"/>
            </a:rPr>
            <a:t>•- statuts                                                  </a:t>
          </a:r>
        </a:p>
        <a:p>
          <a:pPr algn="l" rtl="0">
            <a:defRPr sz="1000"/>
          </a:pPr>
          <a:r>
            <a:rPr lang="fr-FR" sz="1100" b="0" i="0" u="none" strike="noStrike" baseline="0">
              <a:solidFill>
                <a:srgbClr val="000000"/>
              </a:solidFill>
              <a:latin typeface="Times New Roman"/>
              <a:cs typeface="Times New Roman"/>
            </a:rPr>
            <a:t>•- bulletin d'identification SIRET                          </a:t>
          </a:r>
        </a:p>
        <a:p>
          <a:pPr algn="l" rtl="0">
            <a:defRPr sz="1000"/>
          </a:pPr>
          <a:r>
            <a:rPr lang="fr-FR" sz="1100" b="0" i="0" u="none" strike="noStrike" baseline="0">
              <a:solidFill>
                <a:srgbClr val="000000"/>
              </a:solidFill>
              <a:latin typeface="Times New Roman"/>
              <a:cs typeface="Times New Roman"/>
            </a:rPr>
            <a:t>•Une photocopie de l'extrait K Bis sera classée en S1            </a:t>
          </a:r>
        </a:p>
        <a:p>
          <a:pPr algn="l" rtl="0">
            <a:defRPr sz="1000"/>
          </a:pPr>
          <a:r>
            <a:rPr lang="fr-FR" sz="1100" b="0" i="0" u="none" strike="noStrike" baseline="0">
              <a:solidFill>
                <a:srgbClr val="000000"/>
              </a:solidFill>
              <a:latin typeface="Times New Roman"/>
              <a:cs typeface="Times New Roman"/>
            </a:rPr>
            <a:t>•Une photocopie des SIR 11 ET/OU SIR 21 en Q8                    </a:t>
          </a:r>
        </a:p>
        <a:p>
          <a:pPr algn="l" rtl="0">
            <a:defRPr sz="1000"/>
          </a:pPr>
          <a:r>
            <a:rPr lang="fr-FR" sz="1100" b="0" i="0" u="none" strike="noStrike" baseline="0">
              <a:solidFill>
                <a:srgbClr val="000000"/>
              </a:solidFill>
              <a:latin typeface="Times New Roman"/>
              <a:cs typeface="Times New Roman"/>
            </a:rPr>
            <a:t>•Un exemplaire du papier en-tête du client devra également être classé derrière la F/T Q8.                                      </a:t>
          </a:r>
        </a:p>
        <a:p>
          <a:pPr algn="l" rtl="0">
            <a:defRPr sz="1000"/>
          </a:pPr>
          <a:r>
            <a:rPr lang="fr-FR" sz="1100" b="0" i="0" u="none" strike="noStrike" baseline="0">
              <a:solidFill>
                <a:srgbClr val="000000"/>
              </a:solidFill>
              <a:latin typeface="Times New Roman"/>
              <a:cs typeface="Times New Roman"/>
            </a:rPr>
            <a:t>•Lors du remplissage de cette feuille, l'intervenant veillera à la cohérence du code NAF avec l'activité effective du Client, tout comme il veillera à la bonne inscription  au registre du commerce.              </a:t>
          </a:r>
        </a:p>
        <a:p>
          <a:pPr algn="l" rtl="0">
            <a:defRPr sz="1000"/>
          </a:pPr>
          <a:r>
            <a:rPr lang="fr-FR" sz="1100" b="0" i="0" u="none" strike="noStrike" baseline="0">
              <a:solidFill>
                <a:srgbClr val="000000"/>
              </a:solidFill>
              <a:latin typeface="Times New Roman"/>
              <a:cs typeface="Times New Roman"/>
            </a:rPr>
            <a:t>•L'indication des heures d'ouvertures (et des jours!), s'avérera très utile pour les prises de rendez vous chez le client :           </a:t>
          </a:r>
        </a:p>
        <a:p>
          <a:pPr algn="l" rtl="0">
            <a:defRPr sz="1000"/>
          </a:pPr>
          <a:r>
            <a:rPr lang="fr-FR" sz="1100" b="0" i="0" u="none" strike="noStrike" baseline="0">
              <a:solidFill>
                <a:srgbClr val="000000"/>
              </a:solidFill>
              <a:latin typeface="Times New Roman"/>
              <a:cs typeface="Times New Roman"/>
            </a:rPr>
            <a:t>•     Pour ne pas prendre de rendez vous en l'absence de l'Interlocuteur habituel... N'oublions pas que nous sommes au Service de nos clients...                                                           </a:t>
          </a:r>
        </a:p>
        <a:p>
          <a:pPr algn="l" rtl="0">
            <a:defRPr sz="1000"/>
          </a:pPr>
          <a:r>
            <a:rPr lang="fr-FR" sz="1100" b="0" i="0" u="none" strike="noStrike" baseline="0">
              <a:solidFill>
                <a:srgbClr val="000000"/>
              </a:solidFill>
              <a:latin typeface="Times New Roman"/>
              <a:cs typeface="Times New Roman"/>
            </a:rPr>
            <a:t>•La connaissance des Autres conseils extérieurs s'avère elle aussi très importante pour le respect des domaines de compétence de chaque intervenant.                                                  </a:t>
          </a:r>
        </a:p>
        <a:p>
          <a:pPr algn="l" rtl="0">
            <a:defRPr sz="1000"/>
          </a:pPr>
          <a:r>
            <a:rPr lang="fr-FR" sz="1100" b="0" i="0" u="none" strike="noStrike" baseline="0">
              <a:solidFill>
                <a:srgbClr val="000000"/>
              </a:solidFill>
              <a:latin typeface="Times New Roman"/>
              <a:cs typeface="Times New Roman"/>
            </a:rPr>
            <a:t>•Joindre sous cette rubrique, le cas échéant, une photocopie du plan d'accès à l'entreprise.                                         </a:t>
          </a: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a:p>
          <a:pPr algn="l" rtl="0">
            <a:defRPr sz="1000"/>
          </a:pPr>
          <a:endParaRPr lang="fr-FR" sz="1100" b="0" i="1" u="none" strike="noStrike" baseline="0">
            <a:solidFill>
              <a:srgbClr val="000000"/>
            </a:solidFill>
            <a:latin typeface="Times New Roman"/>
            <a:cs typeface="Times New Roman"/>
          </a:endParaRPr>
        </a:p>
      </xdr:txBody>
    </xdr:sp>
    <xdr:clientData/>
  </xdr:twoCellAnchor>
  <xdr:twoCellAnchor>
    <xdr:from>
      <xdr:col>3</xdr:col>
      <xdr:colOff>171450</xdr:colOff>
      <xdr:row>2</xdr:row>
      <xdr:rowOff>0</xdr:rowOff>
    </xdr:from>
    <xdr:to>
      <xdr:col>3</xdr:col>
      <xdr:colOff>285750</xdr:colOff>
      <xdr:row>2</xdr:row>
      <xdr:rowOff>0</xdr:rowOff>
    </xdr:to>
    <xdr:sp macro="" textlink="">
      <xdr:nvSpPr>
        <xdr:cNvPr id="30339" name="Rectangle 3"/>
        <xdr:cNvSpPr>
          <a:spLocks noChangeArrowheads="1"/>
        </xdr:cNvSpPr>
      </xdr:nvSpPr>
      <xdr:spPr bwMode="auto">
        <a:xfrm>
          <a:off x="3448050"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0340" name="Rectangle 4"/>
        <xdr:cNvSpPr>
          <a:spLocks noChangeArrowheads="1"/>
        </xdr:cNvSpPr>
      </xdr:nvSpPr>
      <xdr:spPr bwMode="auto">
        <a:xfrm>
          <a:off x="3448050"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0341" name="Rectangle 5"/>
        <xdr:cNvSpPr>
          <a:spLocks noChangeArrowheads="1"/>
        </xdr:cNvSpPr>
      </xdr:nvSpPr>
      <xdr:spPr bwMode="auto">
        <a:xfrm>
          <a:off x="344805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0342" name="Rectangle 6"/>
        <xdr:cNvSpPr>
          <a:spLocks noChangeArrowheads="1"/>
        </xdr:cNvSpPr>
      </xdr:nvSpPr>
      <xdr:spPr bwMode="auto">
        <a:xfrm>
          <a:off x="3762375"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0343" name="Rectangle 7"/>
        <xdr:cNvSpPr>
          <a:spLocks noChangeArrowheads="1"/>
        </xdr:cNvSpPr>
      </xdr:nvSpPr>
      <xdr:spPr bwMode="auto">
        <a:xfrm>
          <a:off x="3762375"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0344" name="Rectangle 8"/>
        <xdr:cNvSpPr>
          <a:spLocks noChangeArrowheads="1"/>
        </xdr:cNvSpPr>
      </xdr:nvSpPr>
      <xdr:spPr bwMode="auto">
        <a:xfrm>
          <a:off x="376237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0345" name="Rectangle 9"/>
        <xdr:cNvSpPr>
          <a:spLocks noChangeArrowheads="1"/>
        </xdr:cNvSpPr>
      </xdr:nvSpPr>
      <xdr:spPr bwMode="auto">
        <a:xfrm>
          <a:off x="4076700"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0346" name="Rectangle 10"/>
        <xdr:cNvSpPr>
          <a:spLocks noChangeArrowheads="1"/>
        </xdr:cNvSpPr>
      </xdr:nvSpPr>
      <xdr:spPr bwMode="auto">
        <a:xfrm>
          <a:off x="4076700"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0347" name="Rectangle 11"/>
        <xdr:cNvSpPr>
          <a:spLocks noChangeArrowheads="1"/>
        </xdr:cNvSpPr>
      </xdr:nvSpPr>
      <xdr:spPr bwMode="auto">
        <a:xfrm>
          <a:off x="4076700"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0348" name="Rectangle 12"/>
        <xdr:cNvSpPr>
          <a:spLocks noChangeArrowheads="1"/>
        </xdr:cNvSpPr>
      </xdr:nvSpPr>
      <xdr:spPr bwMode="auto">
        <a:xfrm>
          <a:off x="3448050"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0349" name="Rectangle 13"/>
        <xdr:cNvSpPr>
          <a:spLocks noChangeArrowheads="1"/>
        </xdr:cNvSpPr>
      </xdr:nvSpPr>
      <xdr:spPr bwMode="auto">
        <a:xfrm>
          <a:off x="3448050" y="476250"/>
          <a:ext cx="114300" cy="0"/>
        </a:xfrm>
        <a:prstGeom prst="rect">
          <a:avLst/>
        </a:prstGeom>
        <a:solidFill>
          <a:srgbClr val="FFFFFF"/>
        </a:solidFill>
        <a:ln w="9525">
          <a:solidFill>
            <a:srgbClr val="000000"/>
          </a:solidFill>
          <a:miter lim="800000"/>
          <a:headEnd/>
          <a:tailEnd/>
        </a:ln>
      </xdr:spPr>
    </xdr:sp>
    <xdr:clientData/>
  </xdr:twoCellAnchor>
  <xdr:twoCellAnchor>
    <xdr:from>
      <xdr:col>3</xdr:col>
      <xdr:colOff>171450</xdr:colOff>
      <xdr:row>2</xdr:row>
      <xdr:rowOff>0</xdr:rowOff>
    </xdr:from>
    <xdr:to>
      <xdr:col>3</xdr:col>
      <xdr:colOff>285750</xdr:colOff>
      <xdr:row>2</xdr:row>
      <xdr:rowOff>0</xdr:rowOff>
    </xdr:to>
    <xdr:sp macro="" textlink="">
      <xdr:nvSpPr>
        <xdr:cNvPr id="30350" name="Rectangle 14"/>
        <xdr:cNvSpPr>
          <a:spLocks noChangeArrowheads="1"/>
        </xdr:cNvSpPr>
      </xdr:nvSpPr>
      <xdr:spPr bwMode="auto">
        <a:xfrm>
          <a:off x="3448050"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0351" name="Rectangle 15"/>
        <xdr:cNvSpPr>
          <a:spLocks noChangeArrowheads="1"/>
        </xdr:cNvSpPr>
      </xdr:nvSpPr>
      <xdr:spPr bwMode="auto">
        <a:xfrm>
          <a:off x="3762375"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0352" name="Rectangle 16"/>
        <xdr:cNvSpPr>
          <a:spLocks noChangeArrowheads="1"/>
        </xdr:cNvSpPr>
      </xdr:nvSpPr>
      <xdr:spPr bwMode="auto">
        <a:xfrm>
          <a:off x="3762375" y="476250"/>
          <a:ext cx="114300" cy="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2</xdr:row>
      <xdr:rowOff>0</xdr:rowOff>
    </xdr:from>
    <xdr:to>
      <xdr:col>4</xdr:col>
      <xdr:colOff>285750</xdr:colOff>
      <xdr:row>2</xdr:row>
      <xdr:rowOff>0</xdr:rowOff>
    </xdr:to>
    <xdr:sp macro="" textlink="">
      <xdr:nvSpPr>
        <xdr:cNvPr id="30353" name="Rectangle 17"/>
        <xdr:cNvSpPr>
          <a:spLocks noChangeArrowheads="1"/>
        </xdr:cNvSpPr>
      </xdr:nvSpPr>
      <xdr:spPr bwMode="auto">
        <a:xfrm>
          <a:off x="3762375"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0354" name="Rectangle 18"/>
        <xdr:cNvSpPr>
          <a:spLocks noChangeArrowheads="1"/>
        </xdr:cNvSpPr>
      </xdr:nvSpPr>
      <xdr:spPr bwMode="auto">
        <a:xfrm>
          <a:off x="4076700"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0355" name="Rectangle 19"/>
        <xdr:cNvSpPr>
          <a:spLocks noChangeArrowheads="1"/>
        </xdr:cNvSpPr>
      </xdr:nvSpPr>
      <xdr:spPr bwMode="auto">
        <a:xfrm>
          <a:off x="4076700" y="476250"/>
          <a:ext cx="114300" cy="0"/>
        </a:xfrm>
        <a:prstGeom prst="rect">
          <a:avLst/>
        </a:prstGeom>
        <a:solidFill>
          <a:srgbClr val="FFFFFF"/>
        </a:solidFill>
        <a:ln w="9525">
          <a:solidFill>
            <a:srgbClr val="000000"/>
          </a:solidFill>
          <a:miter lim="800000"/>
          <a:headEnd/>
          <a:tailEnd/>
        </a:ln>
      </xdr:spPr>
    </xdr:sp>
    <xdr:clientData/>
  </xdr:twoCellAnchor>
  <xdr:twoCellAnchor>
    <xdr:from>
      <xdr:col>5</xdr:col>
      <xdr:colOff>171450</xdr:colOff>
      <xdr:row>2</xdr:row>
      <xdr:rowOff>0</xdr:rowOff>
    </xdr:from>
    <xdr:to>
      <xdr:col>5</xdr:col>
      <xdr:colOff>285750</xdr:colOff>
      <xdr:row>2</xdr:row>
      <xdr:rowOff>0</xdr:rowOff>
    </xdr:to>
    <xdr:sp macro="" textlink="">
      <xdr:nvSpPr>
        <xdr:cNvPr id="30356" name="Rectangle 20"/>
        <xdr:cNvSpPr>
          <a:spLocks noChangeArrowheads="1"/>
        </xdr:cNvSpPr>
      </xdr:nvSpPr>
      <xdr:spPr bwMode="auto">
        <a:xfrm>
          <a:off x="4076700" y="476250"/>
          <a:ext cx="114300" cy="0"/>
        </a:xfrm>
        <a:prstGeom prst="rect">
          <a:avLst/>
        </a:prstGeom>
        <a:solidFill>
          <a:srgbClr val="FFFFFF"/>
        </a:solid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es%20documents\MR\CCF\auditPMEPMI\DPSAVMars0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Users\riboll99\Downloads\DA%20SA%20CAC%202007%20MR.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rv2003\data\databuro\DOCAC\069130%20-%20STOF\2004\DA%20STOF%202004%20%20%20AB.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L:\Mes%20documents\MR\CCF\auditPMEPMI\DPSAVMars0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DOCAC\060900%20-%20BESSENAY\2002\DA%20200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tsclient\C\Mes%20documents\MR\CCF\auditPMEPMI\DPSAVMars02.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databuro\Autres%20Documents\DOCAC%20(Anciens%20Documents)\ZZZ%20ARCHIVES%20ANCIENS%20DOSSIERS\ANCIENS%20DOSSIERS\050012%20-%20106%20IMPRIMERIE\2012\DA%20106%20201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databuro\Autres%20Documents\DOCAC\ZZZ%20TYPE\DP%20DA\2012\DA%20SAS%20PE%20CAC%202011-2012.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MR\DOCAC\052918%20-%20A%20LINE\2002\DA%20A%20LINE.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G:\Mes%20documents\DOCAC\TYPE\DP%20DA%202005\DA%20E.C.%20%202004.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Users\bmarze.CABINET\Desktop\CAC\DOSSIERS%20CAC\063390%20-%20EXTERNALIS%20FORMATION\2012\DA%20EXTERNALIS%2020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Users\CLIANGE\Desktop\067400%20-%20ODLM\2011\DA%20SA%20ODLM%20201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riboll99/Documents/Downloads/DA%20SA%20CAC%202007%20MR.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F:\Users\riboll99\Downloads\DA%20SA%20CAC%202007%20MR.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G:\Users\riboll99\Documents\Downloads\DA%20SA%20CAC%202007%20MR.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SAV%20DELL\DOCAC%20D\GROUPE%20ODLM\067400%20-%20ODLM\2011\DA%20SA%20ODLM%20201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G:\databuro\Autres%20Documents\DOCAC\GROUPE%20ODLM\067400%20-%20ODLM\2012\DA%20ODLM%2020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2003\data\DOCAC\060900%20-%20BESSENAY\2002\DA%2020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Users\riboll99\Downloads\DA%20SAS%20CAC%202007%20ab.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Mes%20documents/MR/CCF/auditPMEPMI/DPSAVMars0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DA%20SEAPORT%20201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databuro\Autres%20Documents\DOCAC\TYPE\DP%20DA\2006\DA%20CAC%202005conifr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Users\riboll99\Downloads\DA%20CAC%202005conifr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Users\riboll99\Downloads\DA%20SARL%20CAC%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Q ALPH"/>
      <sheetName val="Q1GENE"/>
      <sheetName val="Q1FISC"/>
      <sheetName val="Q1SOC"/>
      <sheetName val="Q1ECO"/>
      <sheetName val="Q2BA"/>
      <sheetName val="Q2INT"/>
      <sheetName val="Q2HON"/>
      <sheetName val="Q3MIS"/>
      <sheetName val="R4CPT"/>
      <sheetName val="R5ORC"/>
      <sheetName val="R6INF"/>
      <sheetName val="R8MET"/>
      <sheetName val="S3BAU"/>
      <sheetName val="S4EMP"/>
      <sheetName val="S5ASS"/>
      <sheetName val="S6LEA"/>
      <sheetName val="S7DEP"/>
      <sheetName val="S9FON"/>
      <sheetName val="S9ENG"/>
      <sheetName val="S10PA"/>
      <sheetName val="S20ST"/>
      <sheetName val="S21DI"/>
      <sheetName val="S21CC"/>
      <sheetName val="S22ACT"/>
      <sheetName val="S23K"/>
      <sheetName val="S24CA"/>
      <sheetName val="S25AG"/>
      <sheetName val="S26CON"/>
      <sheetName val="T2"/>
      <sheetName val="T3"/>
      <sheetName val="U01"/>
      <sheetName val="U03"/>
      <sheetName val="U04"/>
      <sheetName val="U05"/>
      <sheetName val="U12"/>
      <sheetName val="U13"/>
      <sheetName val="U21"/>
      <sheetName val="CI"/>
      <sheetName val="CIT"/>
    </sheetNames>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 2"/>
      <sheetName val="GA3"/>
      <sheetName val="GA3 A"/>
      <sheetName val="GA4"/>
      <sheetName val="GA5"/>
      <sheetName val="GA5Pl"/>
      <sheetName val="GA7"/>
      <sheetName val="CA FTQ "/>
      <sheetName val="A0"/>
      <sheetName val="A1A"/>
      <sheetName val="A1B"/>
      <sheetName val="A1C"/>
      <sheetName val="A1V"/>
      <sheetName val="A2LC"/>
      <sheetName val="A2LP"/>
      <sheetName val="A3"/>
      <sheetName val="A4"/>
      <sheetName val="A5 "/>
      <sheetName val="A6"/>
      <sheetName val="A7"/>
      <sheetName val="A8"/>
      <sheetName val="B0"/>
      <sheetName val="B1"/>
      <sheetName val="B1 (2)"/>
      <sheetName val="B1 (3)"/>
      <sheetName val="B1 (4)"/>
      <sheetName val="B2"/>
      <sheetName val="B3"/>
      <sheetName val="B4"/>
      <sheetName val="B5"/>
      <sheetName val="B6"/>
      <sheetName val="B7"/>
      <sheetName val="C0"/>
      <sheetName val="C1"/>
      <sheetName val="C2"/>
      <sheetName val="C4"/>
      <sheetName val="C5"/>
      <sheetName val="C6"/>
      <sheetName val="D0"/>
      <sheetName val="D1"/>
      <sheetName val="D2"/>
      <sheetName val="D3"/>
      <sheetName val="D4"/>
      <sheetName val="E0"/>
      <sheetName val="E1"/>
      <sheetName val="E2"/>
      <sheetName val="E3"/>
      <sheetName val="E4"/>
      <sheetName val="E5"/>
      <sheetName val="E6"/>
      <sheetName val="F0"/>
      <sheetName val="F1"/>
      <sheetName val="F3"/>
      <sheetName val="G0"/>
      <sheetName val="G3"/>
      <sheetName val="H0"/>
      <sheetName val="H1"/>
      <sheetName val="H2"/>
      <sheetName val="H3"/>
      <sheetName val="H4"/>
      <sheetName val="H5"/>
      <sheetName val="H8"/>
      <sheetName val="I0"/>
      <sheetName val="I1"/>
      <sheetName val="I2"/>
      <sheetName val="I3"/>
      <sheetName val="I4"/>
      <sheetName val="I5"/>
      <sheetName val="I6"/>
      <sheetName val="J0"/>
      <sheetName val="J1"/>
      <sheetName val="J2"/>
      <sheetName val="K0"/>
      <sheetName val="K1"/>
      <sheetName val="L1"/>
      <sheetName val="L-EBE"/>
      <sheetName val="M1"/>
      <sheetName val="FT"/>
      <sheetName val="JA So"/>
      <sheetName val="JA 01"/>
      <sheetName val="JA CONV."/>
      <sheetName val="JA BILAN SOC."/>
      <sheetName val="JA COM."/>
      <sheetName val="JA SoAG"/>
      <sheetName val="JA AGO1"/>
      <sheetName val="JA AGO2"/>
      <sheetName val="JA AGO3"/>
      <sheetName val="JA AGO4"/>
      <sheetName val="CA FTQ"/>
      <sheetName val="B1  (2)"/>
      <sheetName val="B1  (3)"/>
      <sheetName val="B1  (4)"/>
      <sheetName val="ANOMALIES"/>
      <sheetName val="JA SoGérance"/>
      <sheetName val="JA GER1"/>
      <sheetName val="JA GER2"/>
      <sheetName val="JA GER3"/>
      <sheetName val="JA GER4"/>
      <sheetName val="B1 BP"/>
      <sheetName val="B1 CM"/>
      <sheetName val="C7"/>
      <sheetName val="Q ALPH"/>
      <sheetName val="Q1GENE"/>
      <sheetName val="Q1ORGA"/>
      <sheetName val="Q1TAXES"/>
      <sheetName val="Q1FISC"/>
      <sheetName val="Q1SOC"/>
      <sheetName val="Q1RAPP"/>
      <sheetName val="Q1ECO"/>
      <sheetName val="Q1GEST"/>
      <sheetName val="Q2BA"/>
      <sheetName val="Q2INT"/>
      <sheetName val="Q2HON"/>
      <sheetName val="Q2ADRES"/>
      <sheetName val="Q3MIS"/>
      <sheetName val="R1ANA"/>
    </sheetNames>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5"/>
      <sheetName val="CA FTQ "/>
      <sheetName val="C0"/>
      <sheetName val="C1"/>
      <sheetName val="C3"/>
      <sheetName val="C4"/>
      <sheetName val="C2"/>
      <sheetName val="D0"/>
      <sheetName val="D1"/>
      <sheetName val="D2"/>
      <sheetName val="D3"/>
      <sheetName val="D4"/>
      <sheetName val="E0"/>
      <sheetName val="E2"/>
      <sheetName val="E3"/>
      <sheetName val="E4"/>
      <sheetName val="E5"/>
      <sheetName val="E6"/>
      <sheetName val="H0"/>
      <sheetName val="H2"/>
      <sheetName val="H5"/>
      <sheetName val="H8"/>
      <sheetName val="L1"/>
      <sheetName val="L LIN"/>
      <sheetName val="L EBE"/>
      <sheetName val="GA1"/>
      <sheetName val="GA 2"/>
      <sheetName val="GA3"/>
      <sheetName val="GA7"/>
    </sheetNames>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Q ALPH"/>
      <sheetName val="Q1GENE"/>
      <sheetName val="Q1FISC"/>
      <sheetName val="Q1SOC"/>
      <sheetName val="Q1ECO"/>
      <sheetName val="Q2BA"/>
      <sheetName val="Q2INT"/>
      <sheetName val="Q2HON"/>
      <sheetName val="Q3MIS"/>
      <sheetName val="R4CPT"/>
      <sheetName val="R5ORC"/>
      <sheetName val="R6INF"/>
      <sheetName val="R8MET"/>
      <sheetName val="S3BAU"/>
      <sheetName val="S4EMP"/>
      <sheetName val="S5ASS"/>
      <sheetName val="S6LEA"/>
      <sheetName val="S7DEP"/>
      <sheetName val="S9FON"/>
      <sheetName val="S9ENG"/>
      <sheetName val="S10PA"/>
      <sheetName val="S20ST"/>
      <sheetName val="S21DI"/>
      <sheetName val="S21CC"/>
      <sheetName val="S22ACT"/>
      <sheetName val="S23K"/>
      <sheetName val="S24CA"/>
      <sheetName val="S25AG"/>
      <sheetName val="S26CON"/>
      <sheetName val="T2"/>
      <sheetName val="T3"/>
      <sheetName val="U01"/>
      <sheetName val="U03"/>
      <sheetName val="U04"/>
      <sheetName val="U05"/>
      <sheetName val="U12"/>
      <sheetName val="U13"/>
      <sheetName val="U21"/>
      <sheetName val="CI"/>
      <sheetName val="CIT"/>
    </sheetNames>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 2"/>
      <sheetName val="GA3"/>
      <sheetName val="GA5"/>
      <sheetName val="GA7"/>
      <sheetName val="CA FTQ "/>
      <sheetName val="A0"/>
      <sheetName val="A1A"/>
      <sheetName val="A1B"/>
      <sheetName val="A1C"/>
      <sheetName val="A1V"/>
      <sheetName val="A2LC"/>
      <sheetName val="A2LP"/>
      <sheetName val="A3"/>
      <sheetName val="A4"/>
      <sheetName val="A5 "/>
      <sheetName val="A6"/>
      <sheetName val="B0"/>
      <sheetName val="B1"/>
      <sheetName val="B1 (2)"/>
      <sheetName val="B1 (3)"/>
      <sheetName val="B1 (4)"/>
      <sheetName val="B1 (5)"/>
      <sheetName val="B1 (6)"/>
      <sheetName val="B1 (7)"/>
      <sheetName val="B2"/>
      <sheetName val="B3"/>
      <sheetName val="B4"/>
      <sheetName val="C0"/>
      <sheetName val="C4"/>
      <sheetName val="C6"/>
      <sheetName val="D0"/>
      <sheetName val="D1"/>
      <sheetName val="D2"/>
      <sheetName val="D3"/>
      <sheetName val="D4"/>
      <sheetName val="D5"/>
      <sheetName val="D6"/>
      <sheetName val="E0"/>
      <sheetName val="E1"/>
      <sheetName val="E2"/>
      <sheetName val="E5"/>
      <sheetName val="E6"/>
      <sheetName val="F0"/>
      <sheetName val="F5"/>
      <sheetName val="F6"/>
      <sheetName val="F31"/>
      <sheetName val="G0"/>
      <sheetName val="H0"/>
      <sheetName val="H1"/>
      <sheetName val="H"/>
      <sheetName val="HT"/>
      <sheetName val="I0"/>
      <sheetName val="I1"/>
      <sheetName val="I2"/>
      <sheetName val="I5"/>
      <sheetName val="J0"/>
      <sheetName val="J2"/>
      <sheetName val="K0"/>
      <sheetName val="L1"/>
      <sheetName val="M1"/>
      <sheetName val="JA"/>
      <sheetName val="B1 CM"/>
      <sheetName val="B1 SLB"/>
      <sheetName val="B1 BPL"/>
      <sheetName val="B1 CA"/>
      <sheetName val="I3"/>
      <sheetName val="GA4"/>
      <sheetName val="B1-1 BP"/>
      <sheetName val="B5"/>
      <sheetName val="B6"/>
      <sheetName val="B7"/>
      <sheetName val="C1"/>
      <sheetName val="C2"/>
      <sheetName val="C5"/>
      <sheetName val="E3"/>
      <sheetName val="E4"/>
      <sheetName val="F3"/>
      <sheetName val="G3"/>
      <sheetName val="H2"/>
      <sheetName val="H4"/>
      <sheetName val="H5"/>
      <sheetName val="H8"/>
      <sheetName val="I4"/>
      <sheetName val="I6"/>
      <sheetName val="J1"/>
      <sheetName val="L-EBE"/>
    </sheetNames>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Q ALPH"/>
      <sheetName val="Q1GENE"/>
      <sheetName val="Q1FISC"/>
      <sheetName val="Q1SOC"/>
      <sheetName val="Q1ECO"/>
      <sheetName val="Q2BA"/>
      <sheetName val="Q2INT"/>
      <sheetName val="Q2HON"/>
      <sheetName val="Q3MIS"/>
      <sheetName val="R4CPT"/>
      <sheetName val="R5ORC"/>
      <sheetName val="R6INF"/>
      <sheetName val="R8MET"/>
      <sheetName val="S3BAU"/>
      <sheetName val="S4EMP"/>
      <sheetName val="S5ASS"/>
      <sheetName val="S6LEA"/>
      <sheetName val="S7DEP"/>
      <sheetName val="S9FON"/>
      <sheetName val="S9ENG"/>
      <sheetName val="S10PA"/>
      <sheetName val="S20ST"/>
      <sheetName val="S21DI"/>
      <sheetName val="S21CC"/>
      <sheetName val="S22ACT"/>
      <sheetName val="S23K"/>
      <sheetName val="S24CA"/>
      <sheetName val="S25AG"/>
      <sheetName val="S26CON"/>
      <sheetName val="T2"/>
      <sheetName val="T3"/>
      <sheetName val="U01"/>
      <sheetName val="U03"/>
      <sheetName val="U04"/>
      <sheetName val="U05"/>
      <sheetName val="U12"/>
      <sheetName val="U13"/>
      <sheetName val="U21"/>
      <sheetName val="CI"/>
      <sheetName val="CIT"/>
    </sheetNames>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2"/>
      <sheetName val="GA3"/>
      <sheetName val="GA3 A"/>
      <sheetName val="GA5"/>
      <sheetName val="GA5Pl"/>
      <sheetName val="GA7"/>
      <sheetName val="CA FTQ "/>
      <sheetName val="A0"/>
      <sheetName val="A3"/>
      <sheetName val="A4"/>
      <sheetName val="A5 "/>
      <sheetName val="A6"/>
      <sheetName val="B0"/>
      <sheetName val="B1 512100 BP"/>
      <sheetName val="B1 512200 CIC"/>
      <sheetName val="B3 EMPRUNTS"/>
      <sheetName val="C0"/>
      <sheetName val="C1"/>
      <sheetName val="C2"/>
      <sheetName val="C3"/>
      <sheetName val="C4"/>
      <sheetName val="C5"/>
      <sheetName val="C6"/>
      <sheetName val="D0"/>
      <sheetName val="D1"/>
      <sheetName val="E0"/>
      <sheetName val="E1 RAPPRO CA"/>
      <sheetName val="E2 CUT OFF"/>
      <sheetName val="E2"/>
      <sheetName val="E3"/>
      <sheetName val="E4"/>
      <sheetName val="E5"/>
      <sheetName val="E6"/>
      <sheetName val="F0"/>
      <sheetName val="G0"/>
      <sheetName val="G1 "/>
      <sheetName val="G2 ACQUISITIONS"/>
      <sheetName val="G3 CESSIONS"/>
      <sheetName val="G3"/>
      <sheetName val="H0"/>
      <sheetName val="H1"/>
      <sheetName val="H2"/>
      <sheetName val="H3"/>
      <sheetName val="H4"/>
      <sheetName val="H5"/>
      <sheetName val="I0"/>
      <sheetName val="I1"/>
      <sheetName val="I2"/>
      <sheetName val="I3"/>
      <sheetName val="I4"/>
      <sheetName val="I5"/>
      <sheetName val="J0"/>
      <sheetName val="J1"/>
      <sheetName val="K0"/>
      <sheetName val="L1"/>
      <sheetName val="M1"/>
      <sheetName val="CONTINUITE D EXPLOITATION"/>
      <sheetName val="JA So"/>
      <sheetName val="JA 01"/>
      <sheetName val="JA CONV."/>
      <sheetName val="JA COM."/>
      <sheetName val="JA SoAG"/>
      <sheetName val="JA AGO1"/>
      <sheetName val="JA AGO2"/>
      <sheetName val="JA AGO3"/>
      <sheetName val="JA AGO4"/>
      <sheetName val="Feuil1"/>
    </sheetNames>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2"/>
      <sheetName val="GA3"/>
      <sheetName val="GA3 A"/>
      <sheetName val="GA4"/>
      <sheetName val="GA5"/>
      <sheetName val="GA5Pl"/>
      <sheetName val="GA7"/>
      <sheetName val="CA FTQ "/>
      <sheetName val="A0"/>
      <sheetName val="A1A"/>
      <sheetName val="A1B"/>
      <sheetName val="A1C"/>
      <sheetName val="A1V"/>
      <sheetName val="A2LC"/>
      <sheetName val="A2LP"/>
      <sheetName val="A3"/>
      <sheetName val="A4"/>
      <sheetName val="A5 "/>
      <sheetName val="A6"/>
      <sheetName val="B0"/>
      <sheetName val="B1"/>
      <sheetName val="B1 (2)"/>
      <sheetName val="B1 (3)"/>
      <sheetName val="B1 (4)"/>
      <sheetName val="B2"/>
      <sheetName val="B3"/>
      <sheetName val="B4"/>
      <sheetName val="B5"/>
      <sheetName val="B6"/>
      <sheetName val="B7"/>
      <sheetName val="C0"/>
      <sheetName val="C1"/>
      <sheetName val="C2"/>
      <sheetName val="C4"/>
      <sheetName val="C5"/>
      <sheetName val="C6"/>
      <sheetName val="D0"/>
      <sheetName val="D1"/>
      <sheetName val="D2"/>
      <sheetName val="D3"/>
      <sheetName val="D4"/>
      <sheetName val="E0"/>
      <sheetName val="E1"/>
      <sheetName val="E2"/>
      <sheetName val="E3"/>
      <sheetName val="E4"/>
      <sheetName val="E5"/>
      <sheetName val="E6"/>
      <sheetName val="F0"/>
      <sheetName val="F1"/>
      <sheetName val="F3"/>
      <sheetName val="G0"/>
      <sheetName val="G3"/>
      <sheetName val="H0"/>
      <sheetName val="H1"/>
      <sheetName val="H2"/>
      <sheetName val="H3"/>
      <sheetName val="H4"/>
      <sheetName val="H5"/>
      <sheetName val="H8"/>
      <sheetName val="I0"/>
      <sheetName val="I1"/>
      <sheetName val="I2"/>
      <sheetName val="I3"/>
      <sheetName val="I4"/>
      <sheetName val="I5"/>
      <sheetName val="I6"/>
      <sheetName val="J0"/>
      <sheetName val="J1"/>
      <sheetName val="J2"/>
      <sheetName val="K0"/>
      <sheetName val="K1"/>
      <sheetName val="L1"/>
      <sheetName val="L-EBE"/>
      <sheetName val="M1"/>
      <sheetName val="FT"/>
      <sheetName val="JA So"/>
      <sheetName val="JA 01"/>
      <sheetName val="JA CONV."/>
      <sheetName val="JA COM."/>
      <sheetName val="JA SoAG"/>
      <sheetName val="JA AGO1"/>
      <sheetName val="JA AGO2"/>
      <sheetName val="JA AGO3"/>
      <sheetName val="JA AGO4"/>
    </sheetNames>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 2"/>
      <sheetName val="GA3"/>
      <sheetName val="GA5"/>
      <sheetName val="GA7"/>
      <sheetName val="CA FTQ "/>
      <sheetName val="A0"/>
      <sheetName val="A1A"/>
      <sheetName val="A1B"/>
      <sheetName val="A1C"/>
      <sheetName val="A1V"/>
      <sheetName val="A2LC"/>
      <sheetName val="A2LP"/>
      <sheetName val="A3"/>
      <sheetName val="A4"/>
      <sheetName val="A5 "/>
      <sheetName val="A6"/>
      <sheetName val="B0"/>
      <sheetName val="B1"/>
      <sheetName val="B1 (2)"/>
      <sheetName val="B1 (3)"/>
      <sheetName val="B2"/>
      <sheetName val="B3"/>
      <sheetName val="B4"/>
      <sheetName val="C0"/>
      <sheetName val="C1"/>
      <sheetName val="C2"/>
      <sheetName val="D0"/>
      <sheetName val="D3"/>
      <sheetName val="E0"/>
      <sheetName val="E1"/>
      <sheetName val="E4"/>
      <sheetName val="F0"/>
      <sheetName val="G0"/>
      <sheetName val="G4"/>
      <sheetName val="H0"/>
      <sheetName val="H1"/>
      <sheetName val="H2"/>
      <sheetName val="I0"/>
      <sheetName val="I1"/>
      <sheetName val="I2"/>
      <sheetName val="I5"/>
      <sheetName val="J0"/>
      <sheetName val="J2"/>
      <sheetName val="K0"/>
      <sheetName val="L1"/>
      <sheetName val="M1"/>
      <sheetName val="EBE"/>
      <sheetName val="JA"/>
      <sheetName val="C4"/>
      <sheetName val="C6"/>
      <sheetName val="E7"/>
      <sheetName val="E9"/>
      <sheetName val="F3"/>
      <sheetName val="F4"/>
      <sheetName val="G3"/>
    </sheetNames>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
      <sheetName val="GA1"/>
      <sheetName val="GA 2"/>
      <sheetName val="GA3"/>
      <sheetName val="GA5"/>
      <sheetName val="CA FTQ "/>
      <sheetName val="A0"/>
      <sheetName val="A1A"/>
      <sheetName val="A1B"/>
      <sheetName val="A1C"/>
      <sheetName val="A1V"/>
      <sheetName val="A2LC"/>
      <sheetName val="A2LP"/>
      <sheetName val="A3"/>
      <sheetName val="A4"/>
      <sheetName val="A5 "/>
      <sheetName val="A6"/>
      <sheetName val="B0"/>
      <sheetName val="B1"/>
      <sheetName val="B1 (2)"/>
      <sheetName val="B2"/>
      <sheetName val="B4"/>
      <sheetName val="C0"/>
      <sheetName val="C2"/>
      <sheetName val="D0"/>
      <sheetName val="D2"/>
      <sheetName val="D3"/>
      <sheetName val="E0"/>
      <sheetName val="E1"/>
      <sheetName val="E2"/>
      <sheetName val="E3"/>
      <sheetName val="F0"/>
      <sheetName val="G0"/>
      <sheetName val="G3"/>
      <sheetName val="H0"/>
      <sheetName val="H1"/>
      <sheetName val="H2"/>
      <sheetName val="H3"/>
      <sheetName val="I0"/>
      <sheetName val="I1"/>
      <sheetName val="I2"/>
      <sheetName val="I3"/>
      <sheetName val="I4"/>
      <sheetName val="I5"/>
      <sheetName val="I6"/>
      <sheetName val="J0"/>
      <sheetName val="J1"/>
      <sheetName val="J2"/>
      <sheetName val="K0"/>
      <sheetName val="L1"/>
      <sheetName val="L2"/>
      <sheetName val="M1"/>
      <sheetName val="FT MARGE"/>
      <sheetName val="FT"/>
      <sheetName val="Q"/>
      <sheetName val="CA FTQ"/>
      <sheetName val="C1"/>
      <sheetName val="C4"/>
      <sheetName val="C5"/>
      <sheetName val="C6"/>
      <sheetName val="D1"/>
      <sheetName val="D4"/>
    </sheetNames>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2"/>
      <sheetName val="GA3"/>
      <sheetName val="GA3 A"/>
      <sheetName val="GA4"/>
      <sheetName val="GA5"/>
      <sheetName val="GA5Pl"/>
      <sheetName val="GA7"/>
      <sheetName val="CA FTQ "/>
      <sheetName val="A0"/>
      <sheetName val="A1A"/>
      <sheetName val="A1B"/>
      <sheetName val="A1C"/>
      <sheetName val="A1V"/>
      <sheetName val="A2LC"/>
      <sheetName val="A2LP"/>
      <sheetName val="A3"/>
      <sheetName val="A4"/>
      <sheetName val="A5 "/>
      <sheetName val="A6"/>
      <sheetName val="B0"/>
      <sheetName val="B1 - BP 512100"/>
      <sheetName val="B1 - BP 512200"/>
      <sheetName val="B1 - BNP "/>
      <sheetName val="B2 VMP"/>
      <sheetName val="B3 EMPRUNTS"/>
      <sheetName val="B5"/>
      <sheetName val="B6"/>
      <sheetName val="B7"/>
      <sheetName val="C0"/>
      <sheetName val="C1"/>
      <sheetName val="C2"/>
      <sheetName val="C4"/>
      <sheetName val="C5"/>
      <sheetName val="C6 CCA"/>
      <sheetName val="D0"/>
      <sheetName val="D1"/>
      <sheetName val="D2"/>
      <sheetName val="D3"/>
      <sheetName val="D4"/>
      <sheetName val="E0"/>
      <sheetName val="E1"/>
      <sheetName val="E3"/>
      <sheetName val="E4"/>
      <sheetName val="E5"/>
      <sheetName val="E6"/>
      <sheetName val="G0"/>
      <sheetName val="G1 "/>
      <sheetName val="G2 ACQUISITIONS"/>
      <sheetName val="G3"/>
      <sheetName val="H0"/>
      <sheetName val="H1"/>
      <sheetName val="H2"/>
      <sheetName val="H3"/>
      <sheetName val="H5 "/>
      <sheetName val="I0"/>
      <sheetName val="I1"/>
      <sheetName val="I2"/>
      <sheetName val="I3"/>
      <sheetName val="I4 DETTES"/>
      <sheetName val="I5 CHARGES"/>
      <sheetName val="I6"/>
      <sheetName val="J0"/>
      <sheetName val="J1"/>
      <sheetName val="J2"/>
      <sheetName val="K0"/>
      <sheetName val="K1"/>
      <sheetName val="L1"/>
      <sheetName val="L-EBE"/>
      <sheetName val="M1"/>
      <sheetName val="FT"/>
      <sheetName val="JA So"/>
      <sheetName val="JA 01"/>
      <sheetName val="JA CONV."/>
      <sheetName val="JA COM."/>
      <sheetName val="JA SoAG"/>
      <sheetName val="JA AGO1"/>
      <sheetName val="JA AGO2"/>
      <sheetName val="JA AGO3"/>
      <sheetName val="JA AGO4"/>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2"/>
      <sheetName val="GA3"/>
      <sheetName val="GA3 A"/>
      <sheetName val="GA5"/>
      <sheetName val="GA5Pl"/>
      <sheetName val="GA7"/>
      <sheetName val="CA FTQ"/>
      <sheetName val="A0"/>
      <sheetName val="A1A"/>
      <sheetName val="A1V"/>
      <sheetName val="A2LC"/>
      <sheetName val="A2LP"/>
      <sheetName val="A3"/>
      <sheetName val="A4"/>
      <sheetName val="A5 "/>
      <sheetName val="A6"/>
      <sheetName val="A8"/>
      <sheetName val="B0"/>
      <sheetName val="B1 BP"/>
      <sheetName val="B1 BRA"/>
      <sheetName val="B1 CIC"/>
      <sheetName val="B2"/>
      <sheetName val="B4"/>
      <sheetName val="C0"/>
      <sheetName val="C2"/>
      <sheetName val="C3"/>
      <sheetName val="C4"/>
      <sheetName val="C5"/>
      <sheetName val="C6"/>
      <sheetName val="D0"/>
      <sheetName val="D1"/>
      <sheetName val="D2"/>
      <sheetName val="D3"/>
      <sheetName val="E0"/>
      <sheetName val="E1"/>
      <sheetName val="E2"/>
      <sheetName val="E3"/>
      <sheetName val="E4"/>
      <sheetName val="E5"/>
      <sheetName val="E6"/>
      <sheetName val="F0"/>
      <sheetName val="F2"/>
      <sheetName val="F3"/>
      <sheetName val="F4"/>
      <sheetName val="F5"/>
      <sheetName val="G0"/>
      <sheetName val="G1"/>
      <sheetName val="G2"/>
      <sheetName val="G4"/>
      <sheetName val="H0"/>
      <sheetName val="H1"/>
      <sheetName val="H2"/>
      <sheetName val="H3"/>
      <sheetName val="H5"/>
      <sheetName val="I0"/>
      <sheetName val="I1"/>
      <sheetName val="I2"/>
      <sheetName val="I3"/>
      <sheetName val="I4"/>
      <sheetName val="I5"/>
      <sheetName val="I6"/>
      <sheetName val="J0"/>
      <sheetName val="J1"/>
      <sheetName val="K0"/>
      <sheetName val="FT"/>
      <sheetName val="L1"/>
      <sheetName val="M1"/>
      <sheetName val="JA So"/>
      <sheetName val="JA 01"/>
      <sheetName val="JA CONV."/>
      <sheetName val="JA BILAN SOC."/>
      <sheetName val="JA COM."/>
      <sheetName val="JA SoAG"/>
      <sheetName val="JA AGO1"/>
      <sheetName val="JA AGO2"/>
      <sheetName val="JA AGO3"/>
      <sheetName val="JA AGO4"/>
    </sheetNames>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 2"/>
      <sheetName val="GA3"/>
      <sheetName val="GA4"/>
      <sheetName val="GA5"/>
      <sheetName val="GA7"/>
      <sheetName val="CA FTQ"/>
      <sheetName val="A0"/>
      <sheetName val="A1A"/>
      <sheetName val="A1B"/>
      <sheetName val="A1C"/>
      <sheetName val="A1V"/>
      <sheetName val="A2LC"/>
      <sheetName val="A2LP"/>
      <sheetName val="A3"/>
      <sheetName val="A4"/>
      <sheetName val="A5 "/>
      <sheetName val="A6"/>
      <sheetName val="A7"/>
      <sheetName val="A8"/>
      <sheetName val="B0"/>
      <sheetName val="B1"/>
      <sheetName val="B1  (2)"/>
      <sheetName val="B1  (3)"/>
      <sheetName val="B1  (4)"/>
      <sheetName val="B2"/>
      <sheetName val="B3"/>
      <sheetName val="B4"/>
      <sheetName val="B5"/>
      <sheetName val="B6"/>
      <sheetName val="B7"/>
      <sheetName val="C0"/>
      <sheetName val="C1"/>
      <sheetName val="C2"/>
      <sheetName val="C4"/>
      <sheetName val="C5"/>
      <sheetName val="C6"/>
      <sheetName val="D0"/>
      <sheetName val="D1"/>
      <sheetName val="D2"/>
      <sheetName val="D3"/>
      <sheetName val="D4"/>
      <sheetName val="E0"/>
      <sheetName val="E1"/>
      <sheetName val="E2"/>
      <sheetName val="E3"/>
      <sheetName val="E4"/>
      <sheetName val="E5"/>
      <sheetName val="E6"/>
      <sheetName val="F0"/>
      <sheetName val="F3"/>
      <sheetName val="G0"/>
      <sheetName val="G3"/>
      <sheetName val="H0"/>
      <sheetName val="H1"/>
      <sheetName val="H2"/>
      <sheetName val="H3"/>
      <sheetName val="H4"/>
      <sheetName val="H5"/>
      <sheetName val="H8"/>
      <sheetName val="I0"/>
      <sheetName val="I1"/>
      <sheetName val="I2"/>
      <sheetName val="I3"/>
      <sheetName val="I4"/>
      <sheetName val="I5"/>
      <sheetName val="I6"/>
      <sheetName val="J0"/>
      <sheetName val="J1"/>
      <sheetName val="J2"/>
      <sheetName val="K0"/>
      <sheetName val="K1"/>
      <sheetName val="L1"/>
      <sheetName val="L-EBE"/>
      <sheetName val="M1"/>
      <sheetName val="JA So"/>
      <sheetName val="JA 01"/>
      <sheetName val="JA CONV."/>
      <sheetName val="JA BILAN SOC."/>
      <sheetName val="JA COM."/>
      <sheetName val="JA SoAG"/>
      <sheetName val="JA AGO1"/>
      <sheetName val="JA AGO2"/>
      <sheetName val="JA AGO3"/>
      <sheetName val="JA AGO4"/>
      <sheetName val="FT"/>
      <sheetName val="ANOMALIES"/>
      <sheetName val="B1 (2)"/>
      <sheetName val="B1 (3)"/>
      <sheetName val="B1 (4)"/>
      <sheetName val="JA SoGérance"/>
      <sheetName val="JA GER1"/>
      <sheetName val="JA GER2"/>
      <sheetName val="JA GER3"/>
      <sheetName val="JA GER4"/>
      <sheetName val="CA FTQ "/>
    </sheetNames>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 2"/>
      <sheetName val="GA3"/>
      <sheetName val="GA3 A"/>
      <sheetName val="GA4"/>
      <sheetName val="GA5"/>
      <sheetName val="GA5Pl"/>
      <sheetName val="GA7"/>
      <sheetName val="CA FTQ "/>
      <sheetName val="A0"/>
      <sheetName val="A1A"/>
      <sheetName val="A1B"/>
      <sheetName val="A1C"/>
      <sheetName val="A1V"/>
      <sheetName val="A2LC"/>
      <sheetName val="A2LP"/>
      <sheetName val="A3"/>
      <sheetName val="A4"/>
      <sheetName val="A5 "/>
      <sheetName val="A6"/>
      <sheetName val="A7"/>
      <sheetName val="A8"/>
      <sheetName val="B0"/>
      <sheetName val="B1"/>
      <sheetName val="B1 (2)"/>
      <sheetName val="B1 (3)"/>
      <sheetName val="B1 (4)"/>
      <sheetName val="B2"/>
      <sheetName val="B3"/>
      <sheetName val="B4"/>
      <sheetName val="B5"/>
      <sheetName val="B6"/>
      <sheetName val="B7"/>
      <sheetName val="C0"/>
      <sheetName val="C1"/>
      <sheetName val="C2"/>
      <sheetName val="C4"/>
      <sheetName val="C5"/>
      <sheetName val="C6"/>
      <sheetName val="D0"/>
      <sheetName val="D1"/>
      <sheetName val="D2"/>
      <sheetName val="D3"/>
      <sheetName val="D4"/>
      <sheetName val="E0"/>
      <sheetName val="E1"/>
      <sheetName val="E2"/>
      <sheetName val="E3"/>
      <sheetName val="E4"/>
      <sheetName val="E5"/>
      <sheetName val="E6"/>
      <sheetName val="F0"/>
      <sheetName val="F1"/>
      <sheetName val="F3"/>
      <sheetName val="G0"/>
      <sheetName val="G3"/>
      <sheetName val="H0"/>
      <sheetName val="H1"/>
      <sheetName val="H2"/>
      <sheetName val="H3"/>
      <sheetName val="H4"/>
      <sheetName val="H5"/>
      <sheetName val="H8"/>
      <sheetName val="I0"/>
      <sheetName val="I1"/>
      <sheetName val="I2"/>
      <sheetName val="I3"/>
      <sheetName val="I4"/>
      <sheetName val="I5"/>
      <sheetName val="I6"/>
      <sheetName val="J0"/>
      <sheetName val="J1"/>
      <sheetName val="J2"/>
      <sheetName val="K0"/>
      <sheetName val="K1"/>
      <sheetName val="L1"/>
      <sheetName val="L-EBE"/>
      <sheetName val="M1"/>
      <sheetName val="FT"/>
      <sheetName val="JA So"/>
      <sheetName val="JA 01"/>
      <sheetName val="JA CONV."/>
      <sheetName val="JA BILAN SOC."/>
      <sheetName val="JA COM."/>
      <sheetName val="JA SoAG"/>
      <sheetName val="JA AGO1"/>
      <sheetName val="JA AGO2"/>
      <sheetName val="JA AGO3"/>
      <sheetName val="JA AGO4"/>
      <sheetName val="CA FTQ"/>
      <sheetName val="B1  (2)"/>
      <sheetName val="B1  (3)"/>
      <sheetName val="B1  (4)"/>
      <sheetName val="ANOMALIES"/>
      <sheetName val="JA SoGérance"/>
      <sheetName val="JA GER1"/>
      <sheetName val="JA GER2"/>
      <sheetName val="JA GER3"/>
      <sheetName val="JA GER4"/>
      <sheetName val="B1 BP"/>
      <sheetName val="B1 CM"/>
      <sheetName val="C7"/>
      <sheetName val="Q ALPH"/>
      <sheetName val="Q1GENE"/>
      <sheetName val="Q1ORGA"/>
      <sheetName val="Q1TAXES"/>
      <sheetName val="Q1FISC"/>
      <sheetName val="Q1SOC"/>
      <sheetName val="Q1RAPP"/>
      <sheetName val="Q1ECO"/>
      <sheetName val="Q1GEST"/>
      <sheetName val="Q2BA"/>
      <sheetName val="Q2INT"/>
      <sheetName val="Q2HON"/>
      <sheetName val="Q2ADRES"/>
      <sheetName val="Q3MIS"/>
      <sheetName val="R1ANA"/>
    </sheetNames>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 2"/>
      <sheetName val="GA3"/>
      <sheetName val="GA4"/>
      <sheetName val="GA5"/>
      <sheetName val="GA7"/>
      <sheetName val="CA FTQ"/>
      <sheetName val="A0"/>
      <sheetName val="A1A"/>
      <sheetName val="A1B"/>
      <sheetName val="A1C"/>
      <sheetName val="A1V"/>
      <sheetName val="A2LC"/>
      <sheetName val="A2LP"/>
      <sheetName val="A3"/>
      <sheetName val="A4"/>
      <sheetName val="A5 "/>
      <sheetName val="A6"/>
      <sheetName val="A7"/>
      <sheetName val="A8"/>
      <sheetName val="B0"/>
      <sheetName val="B1"/>
      <sheetName val="B1  (2)"/>
      <sheetName val="B1  (3)"/>
      <sheetName val="B1  (4)"/>
      <sheetName val="B2"/>
      <sheetName val="B3"/>
      <sheetName val="B4"/>
      <sheetName val="B5"/>
      <sheetName val="B6"/>
      <sheetName val="B7"/>
      <sheetName val="C0"/>
      <sheetName val="C1"/>
      <sheetName val="C2"/>
      <sheetName val="C4"/>
      <sheetName val="C5"/>
      <sheetName val="C6"/>
      <sheetName val="D0"/>
      <sheetName val="D1"/>
      <sheetName val="D2"/>
      <sheetName val="D3"/>
      <sheetName val="D4"/>
      <sheetName val="E0"/>
      <sheetName val="E1"/>
      <sheetName val="E2"/>
      <sheetName val="E3"/>
      <sheetName val="E4"/>
      <sheetName val="E5"/>
      <sheetName val="E6"/>
      <sheetName val="F0"/>
      <sheetName val="F3"/>
      <sheetName val="G0"/>
      <sheetName val="G3"/>
      <sheetName val="H0"/>
      <sheetName val="H1"/>
      <sheetName val="H2"/>
      <sheetName val="H3"/>
      <sheetName val="H4"/>
      <sheetName val="H5"/>
      <sheetName val="H8"/>
      <sheetName val="I0"/>
      <sheetName val="I1"/>
      <sheetName val="I2"/>
      <sheetName val="I3"/>
      <sheetName val="I4"/>
      <sheetName val="I5"/>
      <sheetName val="I6"/>
      <sheetName val="J0"/>
      <sheetName val="J1"/>
      <sheetName val="J2"/>
      <sheetName val="K0"/>
      <sheetName val="K1"/>
      <sheetName val="L1"/>
      <sheetName val="L-EBE"/>
      <sheetName val="M1"/>
      <sheetName val="JA So"/>
      <sheetName val="JA 01"/>
      <sheetName val="JA CONV."/>
      <sheetName val="JA BILAN SOC."/>
      <sheetName val="JA COM."/>
      <sheetName val="JA SoAG"/>
      <sheetName val="JA AGO1"/>
      <sheetName val="JA AGO2"/>
      <sheetName val="JA AGO3"/>
      <sheetName val="JA AGO4"/>
      <sheetName val="FT"/>
      <sheetName val="ANOMALIES"/>
      <sheetName val="B1 (2)"/>
      <sheetName val="B1 (3)"/>
      <sheetName val="B1 (4)"/>
      <sheetName val="JA SoGérance"/>
      <sheetName val="JA GER1"/>
      <sheetName val="JA GER2"/>
      <sheetName val="JA GER3"/>
      <sheetName val="JA GER4"/>
      <sheetName val="CA FTQ "/>
    </sheetNames>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2"/>
      <sheetName val="GA3"/>
      <sheetName val="GA3 A"/>
      <sheetName val="GA5"/>
      <sheetName val="GA5Pl"/>
      <sheetName val="GA7"/>
      <sheetName val="CA FTQ"/>
      <sheetName val="A0"/>
      <sheetName val="A1A"/>
      <sheetName val="A1V"/>
      <sheetName val="A2LC"/>
      <sheetName val="A2LP"/>
      <sheetName val="A3"/>
      <sheetName val="A4"/>
      <sheetName val="A5 "/>
      <sheetName val="A6"/>
      <sheetName val="A8"/>
      <sheetName val="B0"/>
      <sheetName val="B1 BP"/>
      <sheetName val="B1 BRA"/>
      <sheetName val="B1 CIC"/>
      <sheetName val="B2"/>
      <sheetName val="B4"/>
      <sheetName val="C0"/>
      <sheetName val="C2"/>
      <sheetName val="C3"/>
      <sheetName val="C4"/>
      <sheetName val="C5"/>
      <sheetName val="C6"/>
      <sheetName val="D0"/>
      <sheetName val="D1"/>
      <sheetName val="D2"/>
      <sheetName val="D3"/>
      <sheetName val="E0"/>
      <sheetName val="E1"/>
      <sheetName val="E2"/>
      <sheetName val="E3"/>
      <sheetName val="E4"/>
      <sheetName val="E5"/>
      <sheetName val="E6"/>
      <sheetName val="F0"/>
      <sheetName val="F2"/>
      <sheetName val="F3"/>
      <sheetName val="F4"/>
      <sheetName val="F5"/>
      <sheetName val="G0"/>
      <sheetName val="G1"/>
      <sheetName val="G2"/>
      <sheetName val="G4"/>
      <sheetName val="H0"/>
      <sheetName val="H1"/>
      <sheetName val="H2"/>
      <sheetName val="H3"/>
      <sheetName val="H5"/>
      <sheetName val="I0"/>
      <sheetName val="I1"/>
      <sheetName val="I2"/>
      <sheetName val="I3"/>
      <sheetName val="I4"/>
      <sheetName val="I5"/>
      <sheetName val="I6"/>
      <sheetName val="J0"/>
      <sheetName val="J1"/>
      <sheetName val="K0"/>
      <sheetName val="FT"/>
      <sheetName val="L1"/>
      <sheetName val="M1"/>
      <sheetName val="JA So"/>
      <sheetName val="JA 01"/>
      <sheetName val="JA CONV."/>
      <sheetName val="JA BILAN SOC."/>
      <sheetName val="JA COM."/>
      <sheetName val="JA SoAG"/>
      <sheetName val="JA AGO1"/>
      <sheetName val="JA AGO2"/>
      <sheetName val="JA AGO3"/>
      <sheetName val="JA AGO4"/>
    </sheetNames>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2"/>
      <sheetName val="GA3"/>
      <sheetName val="GA3 A"/>
      <sheetName val="GA5"/>
      <sheetName val="GA5Pl"/>
      <sheetName val="GA7"/>
      <sheetName val="CA FTQ"/>
      <sheetName val="A0"/>
      <sheetName val="A2LP"/>
      <sheetName val="A3"/>
      <sheetName val="A4"/>
      <sheetName val="A5 "/>
      <sheetName val="A6"/>
      <sheetName val="A7"/>
      <sheetName val="A8"/>
      <sheetName val="B0"/>
      <sheetName val="B1 BPL"/>
      <sheetName val="B1 BRA"/>
      <sheetName val="B1 LB"/>
      <sheetName val="C0"/>
      <sheetName val="C2"/>
      <sheetName val="C3"/>
      <sheetName val="C4"/>
      <sheetName val="C5"/>
      <sheetName val="D0"/>
      <sheetName val="D1"/>
      <sheetName val="D2"/>
      <sheetName val="E0"/>
      <sheetName val="E1"/>
      <sheetName val="E3"/>
      <sheetName val="E4"/>
      <sheetName val="E5"/>
      <sheetName val="F0"/>
      <sheetName val="F1"/>
      <sheetName val="F2"/>
      <sheetName val="F3"/>
      <sheetName val="F4"/>
      <sheetName val="G0"/>
      <sheetName val="G1"/>
      <sheetName val="G2"/>
      <sheetName val="G3"/>
      <sheetName val="H0"/>
      <sheetName val="H1"/>
      <sheetName val="H2"/>
      <sheetName val="H3"/>
      <sheetName val="H5"/>
      <sheetName val="I0"/>
      <sheetName val="I1"/>
      <sheetName val="I2"/>
      <sheetName val="I3"/>
      <sheetName val="I4"/>
      <sheetName val="I6"/>
      <sheetName val="J0"/>
      <sheetName val="J1"/>
      <sheetName val="K0"/>
      <sheetName val="L1"/>
      <sheetName val="M1"/>
      <sheetName val="JA So"/>
      <sheetName val="JA 01"/>
      <sheetName val="JA CONV."/>
      <sheetName val="JA BILAN SOC."/>
      <sheetName val="JA COM."/>
      <sheetName val="JA SoAG"/>
      <sheetName val="JA AGO1"/>
      <sheetName val="JA AGO2"/>
      <sheetName val="JA AGO3"/>
      <sheetName val="JA AGO4"/>
      <sheetName val="Feuil1"/>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 2"/>
      <sheetName val="GA3"/>
      <sheetName val="GA5"/>
      <sheetName val="GA7"/>
      <sheetName val="CA FTQ "/>
      <sheetName val="A0"/>
      <sheetName val="A1A"/>
      <sheetName val="A1B"/>
      <sheetName val="A1C"/>
      <sheetName val="A1V"/>
      <sheetName val="A2LC"/>
      <sheetName val="A2LP"/>
      <sheetName val="A3"/>
      <sheetName val="A4"/>
      <sheetName val="A5 "/>
      <sheetName val="A6"/>
      <sheetName val="B0"/>
      <sheetName val="B1"/>
      <sheetName val="B1 (2)"/>
      <sheetName val="B1 (3)"/>
      <sheetName val="B1 (4)"/>
      <sheetName val="B1 (5)"/>
      <sheetName val="B1 (6)"/>
      <sheetName val="B1 (7)"/>
      <sheetName val="B2"/>
      <sheetName val="B3"/>
      <sheetName val="B4"/>
      <sheetName val="C0"/>
      <sheetName val="C4"/>
      <sheetName val="C6"/>
      <sheetName val="D0"/>
      <sheetName val="D1"/>
      <sheetName val="D2"/>
      <sheetName val="D3"/>
      <sheetName val="D4"/>
      <sheetName val="D5"/>
      <sheetName val="D6"/>
      <sheetName val="E0"/>
      <sheetName val="E1"/>
      <sheetName val="E2"/>
      <sheetName val="E5"/>
      <sheetName val="E6"/>
      <sheetName val="F0"/>
      <sheetName val="F5"/>
      <sheetName val="F6"/>
      <sheetName val="F31"/>
      <sheetName val="G0"/>
      <sheetName val="H0"/>
      <sheetName val="H1"/>
      <sheetName val="H"/>
      <sheetName val="HT"/>
      <sheetName val="I0"/>
      <sheetName val="I1"/>
      <sheetName val="I2"/>
      <sheetName val="I5"/>
      <sheetName val="J0"/>
      <sheetName val="J2"/>
      <sheetName val="K0"/>
      <sheetName val="L1"/>
      <sheetName val="M1"/>
      <sheetName val="JA"/>
      <sheetName val="B1 CM"/>
      <sheetName val="B1 SLB"/>
      <sheetName val="B1 BPL"/>
      <sheetName val="B1 CA"/>
      <sheetName val="I3"/>
    </sheetNames>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 2"/>
      <sheetName val="GA3"/>
      <sheetName val="GA4"/>
      <sheetName val="GA5"/>
      <sheetName val="GA7"/>
      <sheetName val="CA FTQ "/>
      <sheetName val="A0"/>
      <sheetName val="A1A"/>
      <sheetName val="A1B"/>
      <sheetName val="A1C"/>
      <sheetName val="A1V"/>
      <sheetName val="A2LC"/>
      <sheetName val="A2LP"/>
      <sheetName val="A3"/>
      <sheetName val="A4"/>
      <sheetName val="A5 "/>
      <sheetName val="A6"/>
      <sheetName val="B0"/>
      <sheetName val="B1"/>
      <sheetName val="B1 (2)"/>
      <sheetName val="B1 (3)"/>
      <sheetName val="B1 (4)"/>
      <sheetName val="B2"/>
      <sheetName val="B3"/>
      <sheetName val="B4"/>
      <sheetName val="B5"/>
      <sheetName val="B6"/>
      <sheetName val="B7"/>
      <sheetName val="C0"/>
      <sheetName val="C1"/>
      <sheetName val="C2"/>
      <sheetName val="C4"/>
      <sheetName val="C5"/>
      <sheetName val="D0"/>
      <sheetName val="D1"/>
      <sheetName val="D2"/>
      <sheetName val="D3"/>
      <sheetName val="D4"/>
      <sheetName val="E0"/>
      <sheetName val="E1"/>
      <sheetName val="E2"/>
      <sheetName val="E3"/>
      <sheetName val="E4"/>
      <sheetName val="E5"/>
      <sheetName val="F0"/>
      <sheetName val="G0"/>
      <sheetName val="G3"/>
      <sheetName val="H0"/>
      <sheetName val="H1"/>
      <sheetName val="H2"/>
      <sheetName val="H3"/>
      <sheetName val="H4"/>
      <sheetName val="H5"/>
      <sheetName val="H8"/>
      <sheetName val="I0"/>
      <sheetName val="I1"/>
      <sheetName val="I2"/>
      <sheetName val="I3"/>
      <sheetName val="I4"/>
      <sheetName val="I5"/>
      <sheetName val="I6"/>
      <sheetName val="J0"/>
      <sheetName val="J1"/>
      <sheetName val="J2"/>
      <sheetName val="K0"/>
      <sheetName val="K1"/>
      <sheetName val="L1"/>
      <sheetName val="L-EBE"/>
      <sheetName val="M1"/>
      <sheetName val="FT"/>
      <sheetName val="JA So"/>
      <sheetName val="JA 01"/>
      <sheetName val="JA CONV."/>
      <sheetName val="JA BILAN SOC."/>
      <sheetName val="JA COM."/>
      <sheetName val="JA SoAG"/>
      <sheetName val="JA AGO1"/>
      <sheetName val="JA AGO2"/>
      <sheetName val="JA AGO3"/>
      <sheetName val="JA AGO4"/>
      <sheetName val="ANOMALIES"/>
    </sheetNames>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Q ALPH"/>
      <sheetName val="Q1GENE"/>
      <sheetName val="Q1FISC"/>
      <sheetName val="Q1SOC"/>
      <sheetName val="Q1ECO"/>
      <sheetName val="Q2BA"/>
      <sheetName val="Q2INT"/>
      <sheetName val="Q2HON"/>
      <sheetName val="Q3MIS"/>
      <sheetName val="R4CPT"/>
      <sheetName val="R5ORC"/>
      <sheetName val="R6INF"/>
      <sheetName val="R8MET"/>
      <sheetName val="S3BAU"/>
      <sheetName val="S4EMP"/>
      <sheetName val="S5ASS"/>
      <sheetName val="S6LEA"/>
      <sheetName val="S7DEP"/>
      <sheetName val="S9FON"/>
      <sheetName val="S9ENG"/>
      <sheetName val="S10PA"/>
      <sheetName val="S20ST"/>
      <sheetName val="S21DI"/>
      <sheetName val="S21CC"/>
      <sheetName val="S22ACT"/>
      <sheetName val="S23K"/>
      <sheetName val="S24CA"/>
      <sheetName val="S25AG"/>
      <sheetName val="S26CON"/>
      <sheetName val="T2"/>
      <sheetName val="T3"/>
      <sheetName val="U01"/>
      <sheetName val="U03"/>
      <sheetName val="U04"/>
      <sheetName val="U05"/>
      <sheetName val="U12"/>
      <sheetName val="U13"/>
      <sheetName val="U21"/>
      <sheetName val="CI"/>
      <sheetName val="CIT"/>
    </sheetNames>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2"/>
      <sheetName val="GA3"/>
      <sheetName val="GA3 A"/>
      <sheetName val="GA4"/>
      <sheetName val="GA5"/>
      <sheetName val="GA5Pl"/>
      <sheetName val="GA7"/>
      <sheetName val="CA FTQ "/>
      <sheetName val="A0"/>
      <sheetName val="A1A"/>
      <sheetName val="A1B"/>
      <sheetName val="A1C"/>
      <sheetName val="A1V"/>
      <sheetName val="A2LP"/>
      <sheetName val="A3"/>
      <sheetName val="A4"/>
      <sheetName val="A5 "/>
      <sheetName val="A6"/>
      <sheetName val="A7"/>
      <sheetName val="A8"/>
      <sheetName val="B0"/>
      <sheetName val="B1"/>
      <sheetName val="B1 BRA"/>
      <sheetName val="B1 LB"/>
      <sheetName val="B4"/>
      <sheetName val="C0"/>
      <sheetName val="C1"/>
      <sheetName val="C2"/>
      <sheetName val="C4"/>
      <sheetName val="C5"/>
      <sheetName val="C6"/>
      <sheetName val="D0"/>
      <sheetName val="D1"/>
      <sheetName val="D2"/>
      <sheetName val="D3"/>
      <sheetName val="D4"/>
      <sheetName val="E0"/>
      <sheetName val="E1"/>
      <sheetName val="E2"/>
      <sheetName val="E3"/>
      <sheetName val="E4"/>
      <sheetName val="E5"/>
      <sheetName val="E6"/>
      <sheetName val="F0"/>
      <sheetName val="F1"/>
      <sheetName val="F2"/>
      <sheetName val="F3"/>
      <sheetName val="G0"/>
      <sheetName val="H0"/>
      <sheetName val="H1"/>
      <sheetName val="H2"/>
      <sheetName val="H3"/>
      <sheetName val="H4"/>
      <sheetName val="H5"/>
      <sheetName val="H8"/>
      <sheetName val="I0"/>
      <sheetName val="I1"/>
      <sheetName val="I2"/>
      <sheetName val="I3"/>
      <sheetName val="I4"/>
      <sheetName val="I5"/>
      <sheetName val="I6"/>
      <sheetName val="J0"/>
      <sheetName val="J1"/>
      <sheetName val="J2"/>
      <sheetName val="K0"/>
      <sheetName val="K1"/>
      <sheetName val="L1"/>
      <sheetName val="L-EBE"/>
      <sheetName val="M1"/>
      <sheetName val="FT"/>
      <sheetName val="JA So"/>
      <sheetName val="JA 01"/>
      <sheetName val="JA CONV."/>
      <sheetName val="JA BILAN SOC."/>
      <sheetName val="JA COM."/>
      <sheetName val="JA SoAG"/>
      <sheetName val="JA AGO1"/>
      <sheetName val="JA AGO2"/>
      <sheetName val="JA AGO3"/>
      <sheetName val="JA AGO4"/>
    </sheetNames>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 2"/>
      <sheetName val="GA3"/>
      <sheetName val="GA4"/>
      <sheetName val="GA5"/>
      <sheetName val="GA7"/>
      <sheetName val="CA FTQ "/>
      <sheetName val="A0"/>
      <sheetName val="A1A"/>
      <sheetName val="A1B"/>
      <sheetName val="A1C"/>
      <sheetName val="A1V"/>
      <sheetName val="A2LC"/>
      <sheetName val="A2LP"/>
      <sheetName val="A3"/>
      <sheetName val="A4"/>
      <sheetName val="A5 "/>
      <sheetName val="A6"/>
      <sheetName val="B0"/>
      <sheetName val="B1"/>
      <sheetName val="B1 (2)"/>
      <sheetName val="B1 (3)"/>
      <sheetName val="B1 (4)"/>
      <sheetName val="B2"/>
      <sheetName val="B3"/>
      <sheetName val="B4"/>
      <sheetName val="B5"/>
      <sheetName val="B6"/>
      <sheetName val="B7"/>
      <sheetName val="C0"/>
      <sheetName val="C1"/>
      <sheetName val="C2"/>
      <sheetName val="C4"/>
      <sheetName val="C5"/>
      <sheetName val="D0"/>
      <sheetName val="D1"/>
      <sheetName val="D2"/>
      <sheetName val="D3"/>
      <sheetName val="D4"/>
      <sheetName val="E0"/>
      <sheetName val="E1"/>
      <sheetName val="E2"/>
      <sheetName val="E3"/>
      <sheetName val="E4"/>
      <sheetName val="E5"/>
      <sheetName val="F0"/>
      <sheetName val="F3"/>
      <sheetName val="G0"/>
      <sheetName val="G3"/>
      <sheetName val="H0"/>
      <sheetName val="H1"/>
      <sheetName val="H2"/>
      <sheetName val="H4"/>
      <sheetName val="H5"/>
      <sheetName val="H8"/>
      <sheetName val="I0"/>
      <sheetName val="I1"/>
      <sheetName val="I2"/>
      <sheetName val="I3"/>
      <sheetName val="I5"/>
      <sheetName val="I6"/>
      <sheetName val="J0"/>
      <sheetName val="J1"/>
      <sheetName val="J2"/>
      <sheetName val="K0"/>
      <sheetName val="L1"/>
      <sheetName val="L2"/>
      <sheetName val="L-EBE"/>
      <sheetName val="M1"/>
      <sheetName val="MARGE"/>
      <sheetName val="FT"/>
      <sheetName val="JA So"/>
      <sheetName val="JA 01"/>
      <sheetName val="JA 02"/>
      <sheetName val="JA CONV."/>
      <sheetName val="JA COM."/>
      <sheetName val="ANOMALIES"/>
      <sheetName val="B1  (2)"/>
      <sheetName val="B1  (3)"/>
      <sheetName val="B1  (4)"/>
      <sheetName val="I4"/>
    </sheetNames>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 2"/>
      <sheetName val="GA3"/>
      <sheetName val="GA4"/>
      <sheetName val="GA5"/>
      <sheetName val="GA7"/>
      <sheetName val="CA FTQ "/>
      <sheetName val="A0"/>
      <sheetName val="A1A"/>
      <sheetName val="A1B"/>
      <sheetName val="A1C"/>
      <sheetName val="A1V"/>
      <sheetName val="A2LC"/>
      <sheetName val="A2LP"/>
      <sheetName val="A3"/>
      <sheetName val="A4"/>
      <sheetName val="A5 "/>
      <sheetName val="A6"/>
      <sheetName val="B0"/>
      <sheetName val="B1"/>
      <sheetName val="B1 (2)"/>
      <sheetName val="B1 (3)"/>
      <sheetName val="B1 (4)"/>
      <sheetName val="B2"/>
      <sheetName val="B3"/>
      <sheetName val="B4"/>
      <sheetName val="B5"/>
      <sheetName val="B6"/>
      <sheetName val="B7"/>
      <sheetName val="C0"/>
      <sheetName val="C1"/>
      <sheetName val="C2"/>
      <sheetName val="C4"/>
      <sheetName val="C5"/>
      <sheetName val="D0"/>
      <sheetName val="D1"/>
      <sheetName val="D2"/>
      <sheetName val="D3"/>
      <sheetName val="D4"/>
      <sheetName val="E0"/>
      <sheetName val="E1"/>
      <sheetName val="E2"/>
      <sheetName val="E3"/>
      <sheetName val="E4"/>
      <sheetName val="E5"/>
      <sheetName val="F0"/>
      <sheetName val="F3"/>
      <sheetName val="G0"/>
      <sheetName val="G3"/>
      <sheetName val="H0"/>
      <sheetName val="H1"/>
      <sheetName val="H2"/>
      <sheetName val="H4"/>
      <sheetName val="H5"/>
      <sheetName val="H8"/>
      <sheetName val="I0"/>
      <sheetName val="I1"/>
      <sheetName val="I2"/>
      <sheetName val="I4"/>
      <sheetName val="I5"/>
      <sheetName val="I6"/>
      <sheetName val="J0"/>
      <sheetName val="J1"/>
      <sheetName val="J2"/>
      <sheetName val="K0"/>
      <sheetName val="L1"/>
      <sheetName val="L2"/>
      <sheetName val="L-EBE"/>
      <sheetName val="M1"/>
      <sheetName val="MARGE"/>
      <sheetName val="FT"/>
      <sheetName val="JA So"/>
      <sheetName val="JA 01"/>
      <sheetName val="JA 02"/>
      <sheetName val="JA CONV."/>
      <sheetName val="JA COM."/>
    </sheetNames>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
      <sheetName val="GA"/>
      <sheetName val="GA1"/>
      <sheetName val="GA 2"/>
      <sheetName val="GA3"/>
      <sheetName val="GA4"/>
      <sheetName val="GA5"/>
      <sheetName val="GA7"/>
      <sheetName val="CA FTQ"/>
      <sheetName val="A0"/>
      <sheetName val="A1A"/>
      <sheetName val="A1B"/>
      <sheetName val="A1C"/>
      <sheetName val="A1V"/>
      <sheetName val="A2LC"/>
      <sheetName val="A2LP"/>
      <sheetName val="A3"/>
      <sheetName val="A4"/>
      <sheetName val="A5 "/>
      <sheetName val="A6"/>
      <sheetName val="A7"/>
      <sheetName val="A8"/>
      <sheetName val="B0"/>
      <sheetName val="B1"/>
      <sheetName val="B1 (2)"/>
      <sheetName val="B1 (3)"/>
      <sheetName val="B1 (4)"/>
      <sheetName val="B2"/>
      <sheetName val="B3"/>
      <sheetName val="B4"/>
      <sheetName val="B5"/>
      <sheetName val="B6"/>
      <sheetName val="B7"/>
      <sheetName val="C0"/>
      <sheetName val="C1"/>
      <sheetName val="C2"/>
      <sheetName val="C4"/>
      <sheetName val="C5"/>
      <sheetName val="C6"/>
      <sheetName val="D0"/>
      <sheetName val="D1"/>
      <sheetName val="D2"/>
      <sheetName val="D3"/>
      <sheetName val="D4"/>
      <sheetName val="E0"/>
      <sheetName val="E1"/>
      <sheetName val="E2"/>
      <sheetName val="E3"/>
      <sheetName val="E4"/>
      <sheetName val="E5"/>
      <sheetName val="E6"/>
      <sheetName val="F0"/>
      <sheetName val="F1"/>
      <sheetName val="F3"/>
      <sheetName val="G0"/>
      <sheetName val="G3"/>
      <sheetName val="H0"/>
      <sheetName val="H1"/>
      <sheetName val="H2"/>
      <sheetName val="H3"/>
      <sheetName val="H4"/>
      <sheetName val="H5"/>
      <sheetName val="H8"/>
      <sheetName val="I0"/>
      <sheetName val="I1"/>
      <sheetName val="I2"/>
      <sheetName val="I3"/>
      <sheetName val="I4"/>
      <sheetName val="I5"/>
      <sheetName val="I6"/>
      <sheetName val="J0"/>
      <sheetName val="J1"/>
      <sheetName val="J2"/>
      <sheetName val="K0"/>
      <sheetName val="K1"/>
      <sheetName val="L1"/>
      <sheetName val="L-EBE"/>
      <sheetName val="M1"/>
      <sheetName val="FT"/>
      <sheetName val="JA SoGérance"/>
      <sheetName val="JA GER1"/>
      <sheetName val="JA GER2"/>
      <sheetName val="JA GER3"/>
      <sheetName val="JA GER4"/>
      <sheetName val="JA So"/>
      <sheetName val="JA 01"/>
      <sheetName val="JA CONV."/>
      <sheetName val="JA BILAN SOC."/>
      <sheetName val="JA COM."/>
      <sheetName val="JA SoAG"/>
      <sheetName val="JA AGO1"/>
      <sheetName val="JA AGO2"/>
      <sheetName val="JA AGO3"/>
      <sheetName val="JA AGO4"/>
      <sheetName val="ANOMALIES"/>
      <sheetName val="DOC."/>
    </sheetNames>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http://www.legifrance.gouv.fr/WAspad/UnTexteDeJorf?numjo=JUSC0621005A" TargetMode="External"/><Relationship Id="rId13" Type="http://schemas.openxmlformats.org/officeDocument/2006/relationships/hyperlink" Target="http://www.legifrance.gouv.fr/WAspad/UnTexteDeJorf?numjo=JUSC0621006A" TargetMode="External"/><Relationship Id="rId18" Type="http://schemas.openxmlformats.org/officeDocument/2006/relationships/hyperlink" Target="http://www.legifrance.gouv.fr/WAspad/UnTexteDeJorf?numjo=JUSC0621005A" TargetMode="External"/><Relationship Id="rId3" Type="http://schemas.openxmlformats.org/officeDocument/2006/relationships/hyperlink" Target="http://www.legifrance.gouv.fr/WAspad/UnTexteDeJorf?numjo=JUSC0620545A" TargetMode="External"/><Relationship Id="rId21" Type="http://schemas.openxmlformats.org/officeDocument/2006/relationships/hyperlink" Target="http://www.legifrance.gouv.fr/WAspad/UnTexteDeJorf?numjo=JUSC0620545A" TargetMode="External"/><Relationship Id="rId7" Type="http://schemas.openxmlformats.org/officeDocument/2006/relationships/hyperlink" Target="http://www.legifrance.gouv.fr/WAspad/UnTexteDeJorf?numjo=JUSC0620545A" TargetMode="External"/><Relationship Id="rId12" Type="http://schemas.openxmlformats.org/officeDocument/2006/relationships/hyperlink" Target="http://www.legifrance.gouv.fr/WAspad/UnTexteDeJorf?numjo=JUSC0620545A" TargetMode="External"/><Relationship Id="rId17" Type="http://schemas.openxmlformats.org/officeDocument/2006/relationships/hyperlink" Target="http://www.legifrance.gouv.fr/WAspad/UnTexteDeJorf?numjo=JUSC0621004A" TargetMode="External"/><Relationship Id="rId2" Type="http://schemas.openxmlformats.org/officeDocument/2006/relationships/hyperlink" Target="http://www.legifrance.gouv.fr/WAspad/UnTexteDeJorf?numjo=JUSC0620545A" TargetMode="External"/><Relationship Id="rId16" Type="http://schemas.openxmlformats.org/officeDocument/2006/relationships/hyperlink" Target="http://www.legifrance.gouv.fr/WAspad/UnTexteDeJorf?numjo=JUSC0620741A" TargetMode="External"/><Relationship Id="rId20" Type="http://schemas.openxmlformats.org/officeDocument/2006/relationships/hyperlink" Target="http://www.legifrance.gouv.fr/WAspad/UnTexteDeJorf?numjo=JUSC0621005A" TargetMode="External"/><Relationship Id="rId1" Type="http://schemas.openxmlformats.org/officeDocument/2006/relationships/hyperlink" Target="http://www.legifrance.gouv.fr/WAspad/UnTexteDeJorf?numjo=JUSC0620741A" TargetMode="External"/><Relationship Id="rId6" Type="http://schemas.openxmlformats.org/officeDocument/2006/relationships/hyperlink" Target="http://www.legifrance.gouv.fr/WAspad/UnTexteDeJorf?numjo=JUSC0620545A" TargetMode="External"/><Relationship Id="rId11" Type="http://schemas.openxmlformats.org/officeDocument/2006/relationships/hyperlink" Target="http://www.legifrance.gouv.fr/WAspad/UnTexteDeJorf?numjo=JUSC0621005A" TargetMode="External"/><Relationship Id="rId24" Type="http://schemas.openxmlformats.org/officeDocument/2006/relationships/printerSettings" Target="../printerSettings/printerSettings11.bin"/><Relationship Id="rId5" Type="http://schemas.openxmlformats.org/officeDocument/2006/relationships/hyperlink" Target="http://www.legifrance.gouv.fr/WAspad/UnTexteDeJorf?numjo=JUSC0621005A" TargetMode="External"/><Relationship Id="rId15" Type="http://schemas.openxmlformats.org/officeDocument/2006/relationships/hyperlink" Target="http://www.legifrance.gouv.fr/WAspad/UnTexteDeJorf?numjo=JUSC0620741A" TargetMode="External"/><Relationship Id="rId23" Type="http://schemas.openxmlformats.org/officeDocument/2006/relationships/hyperlink" Target="http://www.crcclyon.fr/benford.xls" TargetMode="External"/><Relationship Id="rId10" Type="http://schemas.openxmlformats.org/officeDocument/2006/relationships/hyperlink" Target="http://www.legifrance.gouv.fr/WAspad/UnTexteDeJorf?numjo=JUSC0620545A" TargetMode="External"/><Relationship Id="rId19" Type="http://schemas.openxmlformats.org/officeDocument/2006/relationships/hyperlink" Target="http://www.legifrance.gouv.fr/WAspad/UnTexteDeJorf?numjo=JUSC0620545A" TargetMode="External"/><Relationship Id="rId4" Type="http://schemas.openxmlformats.org/officeDocument/2006/relationships/hyperlink" Target="http://www.legifrance.gouv.fr/WAspad/UnTexteDeJorf?numjo=JUSC0620545A" TargetMode="External"/><Relationship Id="rId9" Type="http://schemas.openxmlformats.org/officeDocument/2006/relationships/hyperlink" Target="http://www.legifrance.gouv.fr/WAspad/UnTexteDeJorf?numjo=JUSC0620545A" TargetMode="External"/><Relationship Id="rId14" Type="http://schemas.openxmlformats.org/officeDocument/2006/relationships/hyperlink" Target="http://www.legifrance.gouv.fr/WAspad/UnTexteDeJorf?numjo=JUSC0620545A" TargetMode="External"/><Relationship Id="rId22" Type="http://schemas.openxmlformats.org/officeDocument/2006/relationships/hyperlink" Target="file:///\\srvinoui\data\databuro\Audit%20CR\TYPE%202011\Avis_Technique_-_Delais_de_paiement.pdf"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legifrance.gouv.fr/WAspad/UnTexteDeJorf?numjo=JUSC0620544A" TargetMode="Ex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3.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3" Type="http://schemas.openxmlformats.org/officeDocument/2006/relationships/hyperlink" Target="http://www.legifrance.gouv.fr/WAspad/UnTexteDeJorf?numjo=JUSC0620546A" TargetMode="External"/><Relationship Id="rId2" Type="http://schemas.openxmlformats.org/officeDocument/2006/relationships/hyperlink" Target="http://www.legifrance.gouv.fr/WAspad/UnTexteDeJorf?numjo=JUSC0620547A" TargetMode="External"/><Relationship Id="rId1" Type="http://schemas.openxmlformats.org/officeDocument/2006/relationships/hyperlink" Target="http://www.legifrance.gouv.fr/WAspad/UnTexteDeJorf?numjo=JUSC0620741A" TargetMode="External"/><Relationship Id="rId4"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5.xml.rels><?xml version="1.0" encoding="UTF-8" standalone="yes"?>
<Relationships xmlns="http://schemas.openxmlformats.org/package/2006/relationships"><Relationship Id="rId2" Type="http://schemas.openxmlformats.org/officeDocument/2006/relationships/printerSettings" Target="../printerSettings/printerSettings82.bin"/><Relationship Id="rId1" Type="http://schemas.openxmlformats.org/officeDocument/2006/relationships/hyperlink" Target="http://www.crcclyon.fr/benford.xls" TargetMode="External"/></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7.bin"/></Relationships>
</file>

<file path=xl/worksheets/_rels/sheet9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8.bin"/></Relationships>
</file>

<file path=xl/worksheets/_rels/sheet9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9.bin"/></Relationships>
</file>

<file path=xl/worksheets/_rels/sheet9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0.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2.bin"/></Relationships>
</file>

<file path=xl/worksheets/_rels/sheet9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3.bin"/></Relationships>
</file>

<file path=xl/worksheets/_rels/sheet9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4.bin"/></Relationships>
</file>

<file path=xl/worksheets/_rels/sheet9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pageSetUpPr fitToPage="1"/>
  </sheetPr>
  <dimension ref="A1:T38"/>
  <sheetViews>
    <sheetView workbookViewId="0">
      <selection activeCell="G5" sqref="G5:N5"/>
    </sheetView>
  </sheetViews>
  <sheetFormatPr baseColWidth="10" defaultColWidth="10.7109375" defaultRowHeight="12.75" x14ac:dyDescent="0.2"/>
  <cols>
    <col min="1" max="1" width="6.7109375" style="1" customWidth="1"/>
    <col min="2" max="2" width="1.7109375" style="1" customWidth="1"/>
    <col min="3" max="3" width="6.7109375" style="1" customWidth="1"/>
    <col min="4" max="4" width="1.7109375" style="1" customWidth="1"/>
    <col min="5" max="5" width="6.7109375" style="1" customWidth="1"/>
    <col min="6" max="6" width="1.7109375" style="1" customWidth="1"/>
    <col min="7" max="7" width="6.7109375" style="1" customWidth="1"/>
    <col min="8" max="8" width="1.7109375" style="1" customWidth="1"/>
    <col min="9" max="9" width="6.7109375" style="1" customWidth="1"/>
    <col min="10" max="10" width="1.7109375" style="1" customWidth="1"/>
    <col min="11" max="11" width="6.7109375" style="1" customWidth="1"/>
    <col min="12" max="12" width="1.7109375" style="1" customWidth="1"/>
    <col min="13" max="13" width="6.7109375" style="1" customWidth="1"/>
    <col min="14" max="14" width="1.7109375" style="1" customWidth="1"/>
    <col min="15" max="15" width="6.7109375" style="1" customWidth="1"/>
    <col min="16" max="16" width="10.140625" style="1" customWidth="1"/>
    <col min="17" max="17" width="8.42578125" style="1" customWidth="1"/>
    <col min="18" max="18" width="1.7109375" style="1" customWidth="1"/>
    <col min="19" max="19" width="6.7109375" style="1" customWidth="1"/>
    <col min="20" max="16384" width="10.7109375" style="1"/>
  </cols>
  <sheetData>
    <row r="1" spans="1:19" x14ac:dyDescent="0.2">
      <c r="A1" s="34"/>
      <c r="B1" s="50"/>
      <c r="C1" s="50"/>
      <c r="D1" s="50"/>
      <c r="E1" s="50"/>
      <c r="F1" s="50"/>
      <c r="G1" s="50"/>
      <c r="H1" s="50"/>
      <c r="I1" s="50"/>
      <c r="J1" s="50"/>
      <c r="K1" s="50"/>
      <c r="L1" s="50"/>
      <c r="M1" s="50"/>
      <c r="N1" s="34"/>
      <c r="O1" s="34"/>
      <c r="P1" s="34"/>
      <c r="Q1" s="34"/>
      <c r="R1" s="50"/>
      <c r="S1" s="50"/>
    </row>
    <row r="2" spans="1:19" ht="23.25" x14ac:dyDescent="0.35">
      <c r="A2" s="34"/>
      <c r="B2" s="50"/>
      <c r="C2" s="34" t="s">
        <v>1663</v>
      </c>
      <c r="D2" s="34"/>
      <c r="E2" s="54"/>
      <c r="F2" s="54"/>
      <c r="G2" s="54"/>
      <c r="H2" s="54"/>
      <c r="I2" s="54"/>
      <c r="J2" s="54"/>
      <c r="K2" s="54"/>
      <c r="L2" s="34"/>
      <c r="M2" s="34"/>
      <c r="N2" s="34"/>
      <c r="O2" s="34"/>
      <c r="P2" s="34"/>
      <c r="Q2" s="34"/>
      <c r="R2" s="51"/>
      <c r="S2" s="51"/>
    </row>
    <row r="3" spans="1:19" x14ac:dyDescent="0.2">
      <c r="A3" s="50"/>
      <c r="B3" s="51"/>
      <c r="C3" s="52"/>
      <c r="D3" s="52"/>
      <c r="E3" s="52"/>
      <c r="F3" s="52"/>
      <c r="G3" s="52"/>
      <c r="H3" s="52"/>
      <c r="I3" s="52"/>
      <c r="J3" s="52"/>
      <c r="K3" s="52"/>
      <c r="L3" s="52"/>
      <c r="M3" s="52"/>
      <c r="N3" s="52"/>
      <c r="O3" s="52"/>
      <c r="P3" s="52"/>
      <c r="Q3" s="52"/>
      <c r="R3" s="53"/>
      <c r="S3" s="34"/>
    </row>
    <row r="4" spans="1:19" x14ac:dyDescent="0.2">
      <c r="A4" s="58"/>
      <c r="B4" s="300"/>
      <c r="C4" s="117"/>
      <c r="D4" s="117"/>
      <c r="E4" s="117"/>
      <c r="F4" s="117"/>
      <c r="G4" s="117"/>
      <c r="H4" s="117"/>
      <c r="I4" s="117"/>
      <c r="J4" s="117"/>
      <c r="K4" s="117"/>
      <c r="L4" s="117"/>
      <c r="M4" s="117"/>
      <c r="N4" s="117"/>
      <c r="O4" s="117"/>
      <c r="P4" s="117"/>
      <c r="Q4" s="117"/>
      <c r="R4" s="72"/>
      <c r="S4" s="57"/>
    </row>
    <row r="5" spans="1:19" ht="18" x14ac:dyDescent="0.25">
      <c r="A5" s="58"/>
      <c r="B5" s="300"/>
      <c r="C5" s="301" t="s">
        <v>685</v>
      </c>
      <c r="D5" s="302"/>
      <c r="E5" s="302"/>
      <c r="F5" s="302"/>
      <c r="G5" s="2172" t="s">
        <v>2062</v>
      </c>
      <c r="H5" s="2173"/>
      <c r="I5" s="2173"/>
      <c r="J5" s="2173"/>
      <c r="K5" s="2173"/>
      <c r="L5" s="2173"/>
      <c r="M5" s="2173"/>
      <c r="N5" s="2173"/>
      <c r="O5" s="349" t="s">
        <v>703</v>
      </c>
      <c r="P5" s="339">
        <v>2014001</v>
      </c>
      <c r="Q5" s="303"/>
      <c r="R5" s="72"/>
      <c r="S5" s="57"/>
    </row>
    <row r="6" spans="1:19" ht="18" x14ac:dyDescent="0.25">
      <c r="A6" s="58"/>
      <c r="B6" s="300"/>
      <c r="C6" s="304"/>
      <c r="D6" s="124"/>
      <c r="E6" s="124"/>
      <c r="F6" s="124"/>
      <c r="G6" s="2171"/>
      <c r="H6" s="2171"/>
      <c r="I6" s="2171"/>
      <c r="J6" s="305"/>
      <c r="K6" s="306"/>
      <c r="L6" s="124"/>
      <c r="M6" s="2171"/>
      <c r="N6" s="2171"/>
      <c r="O6" s="2171"/>
      <c r="P6" s="306"/>
      <c r="Q6" s="307"/>
      <c r="R6" s="72"/>
      <c r="S6" s="57"/>
    </row>
    <row r="7" spans="1:19" x14ac:dyDescent="0.2">
      <c r="A7" s="58"/>
      <c r="B7" s="300"/>
      <c r="C7" s="117"/>
      <c r="D7" s="117"/>
      <c r="E7" s="117"/>
      <c r="F7" s="117"/>
      <c r="G7" s="117"/>
      <c r="H7" s="117"/>
      <c r="I7" s="117"/>
      <c r="J7" s="117"/>
      <c r="K7" s="117"/>
      <c r="L7" s="117"/>
      <c r="M7" s="117"/>
      <c r="N7" s="117"/>
      <c r="O7" s="117"/>
      <c r="P7" s="117"/>
      <c r="Q7" s="117"/>
      <c r="R7" s="72"/>
      <c r="S7" s="57"/>
    </row>
    <row r="8" spans="1:19" x14ac:dyDescent="0.2">
      <c r="A8" s="58"/>
      <c r="B8" s="300"/>
      <c r="C8" s="117"/>
      <c r="D8" s="117"/>
      <c r="E8" s="117"/>
      <c r="F8" s="117"/>
      <c r="G8" s="117"/>
      <c r="H8" s="117"/>
      <c r="I8" s="117"/>
      <c r="J8" s="117"/>
      <c r="K8" s="117"/>
      <c r="L8" s="117"/>
      <c r="M8" s="117"/>
      <c r="N8" s="117"/>
      <c r="O8" s="117"/>
      <c r="P8" s="117"/>
      <c r="Q8" s="117"/>
      <c r="R8" s="72"/>
      <c r="S8" s="57"/>
    </row>
    <row r="9" spans="1:19" x14ac:dyDescent="0.2">
      <c r="A9" s="117"/>
      <c r="B9" s="117"/>
      <c r="C9" s="2168" t="s">
        <v>2058</v>
      </c>
      <c r="D9" s="2169"/>
      <c r="E9" s="2169"/>
      <c r="F9" s="2169"/>
      <c r="G9" s="2169"/>
      <c r="H9" s="2169"/>
      <c r="I9" s="2169"/>
      <c r="J9" s="2169"/>
      <c r="K9" s="2169"/>
      <c r="L9" s="2169"/>
      <c r="M9" s="2169"/>
      <c r="N9" s="2169"/>
      <c r="O9" s="2169"/>
      <c r="P9" s="2169"/>
      <c r="Q9" s="2169"/>
      <c r="R9" s="2169"/>
      <c r="S9" s="2169"/>
    </row>
    <row r="10" spans="1:19" x14ac:dyDescent="0.2">
      <c r="A10" s="117"/>
      <c r="B10" s="117"/>
      <c r="C10" s="2168" t="s">
        <v>2059</v>
      </c>
      <c r="D10" s="2169"/>
      <c r="E10" s="2169"/>
      <c r="F10" s="2169"/>
      <c r="G10" s="2169"/>
      <c r="H10" s="2169"/>
      <c r="I10" s="2169"/>
      <c r="J10" s="2169"/>
      <c r="K10" s="2169"/>
      <c r="L10" s="2169"/>
      <c r="M10" s="2169"/>
      <c r="N10" s="2169"/>
      <c r="O10" s="2169"/>
      <c r="P10" s="2169"/>
      <c r="Q10" s="2169"/>
      <c r="R10" s="2169"/>
      <c r="S10" s="2169"/>
    </row>
    <row r="11" spans="1:19" x14ac:dyDescent="0.2">
      <c r="A11" s="57"/>
      <c r="B11" s="57"/>
      <c r="C11" s="57"/>
      <c r="D11" s="57"/>
      <c r="E11" s="57"/>
      <c r="F11" s="57"/>
      <c r="G11" s="57"/>
      <c r="H11" s="57"/>
      <c r="I11" s="57"/>
      <c r="J11" s="57"/>
      <c r="K11" s="57"/>
      <c r="L11" s="58"/>
      <c r="M11" s="58"/>
      <c r="N11" s="57"/>
      <c r="O11" s="57"/>
      <c r="P11" s="57"/>
      <c r="Q11" s="57"/>
      <c r="R11" s="57"/>
      <c r="S11" s="57"/>
    </row>
    <row r="12" spans="1:19" x14ac:dyDescent="0.2">
      <c r="A12" s="58"/>
      <c r="B12" s="58"/>
      <c r="C12" s="66" t="s">
        <v>1145</v>
      </c>
      <c r="D12" s="58"/>
      <c r="E12" s="58"/>
      <c r="F12" s="58"/>
      <c r="G12" s="58"/>
      <c r="H12" s="58"/>
      <c r="I12" s="58"/>
      <c r="J12" s="58"/>
      <c r="K12" s="58"/>
      <c r="L12" s="58"/>
      <c r="M12" s="58"/>
      <c r="N12" s="58"/>
      <c r="O12" s="58"/>
      <c r="P12" s="58"/>
      <c r="Q12" s="58"/>
      <c r="R12" s="58"/>
      <c r="S12" s="57"/>
    </row>
    <row r="13" spans="1:19" x14ac:dyDescent="0.2">
      <c r="A13" s="57"/>
      <c r="B13" s="57"/>
      <c r="C13" s="57"/>
      <c r="D13" s="57"/>
      <c r="E13" s="57"/>
      <c r="F13" s="57"/>
      <c r="G13" s="57"/>
      <c r="H13" s="57"/>
      <c r="I13" s="57"/>
      <c r="J13" s="57"/>
      <c r="K13" s="57"/>
      <c r="L13" s="57"/>
      <c r="M13" s="57"/>
      <c r="N13" s="57"/>
      <c r="O13" s="57"/>
      <c r="P13" s="57"/>
      <c r="Q13" s="57"/>
      <c r="R13" s="57"/>
      <c r="S13" s="57"/>
    </row>
    <row r="14" spans="1:19" x14ac:dyDescent="0.2">
      <c r="A14" s="57"/>
      <c r="B14" s="57"/>
      <c r="C14" s="1351"/>
      <c r="D14" s="57"/>
      <c r="E14" s="57" t="s">
        <v>1146</v>
      </c>
      <c r="F14" s="57"/>
      <c r="G14" s="57"/>
      <c r="H14" s="57"/>
      <c r="I14" s="57"/>
      <c r="J14" s="57"/>
      <c r="K14" s="57"/>
      <c r="L14" s="57"/>
      <c r="M14" s="57"/>
      <c r="N14" s="57"/>
      <c r="O14" s="57"/>
      <c r="P14" s="57"/>
      <c r="Q14" s="57"/>
      <c r="R14" s="57"/>
      <c r="S14" s="57"/>
    </row>
    <row r="15" spans="1:19" x14ac:dyDescent="0.2">
      <c r="A15" s="57"/>
      <c r="B15" s="57"/>
      <c r="C15" s="57"/>
      <c r="D15" s="57"/>
      <c r="E15" s="57"/>
      <c r="F15" s="57"/>
      <c r="G15" s="57"/>
      <c r="H15" s="57"/>
      <c r="I15" s="57"/>
      <c r="J15" s="57"/>
      <c r="K15" s="57"/>
      <c r="L15" s="57"/>
      <c r="M15" s="57"/>
      <c r="N15" s="57"/>
      <c r="O15" s="57"/>
      <c r="P15" s="57"/>
      <c r="Q15" s="57"/>
      <c r="R15" s="57"/>
      <c r="S15" s="57"/>
    </row>
    <row r="16" spans="1:19" x14ac:dyDescent="0.2">
      <c r="A16" s="34"/>
      <c r="B16" s="34"/>
      <c r="C16" s="34"/>
      <c r="D16" s="34"/>
      <c r="E16" s="34"/>
      <c r="F16" s="34"/>
      <c r="G16" s="34"/>
      <c r="H16" s="34"/>
      <c r="I16" s="34"/>
      <c r="J16" s="34"/>
      <c r="K16" s="34"/>
      <c r="L16" s="34"/>
      <c r="M16" s="34"/>
      <c r="N16" s="34"/>
      <c r="O16" s="34"/>
      <c r="P16" s="34"/>
      <c r="Q16" s="34"/>
      <c r="R16" s="34"/>
      <c r="S16" s="34"/>
    </row>
    <row r="17" spans="1:20" x14ac:dyDescent="0.2">
      <c r="A17" s="50"/>
      <c r="B17" s="50"/>
      <c r="C17" s="34"/>
      <c r="D17" s="50"/>
      <c r="E17" s="50"/>
      <c r="F17" s="50"/>
      <c r="G17" s="50"/>
      <c r="H17" s="50"/>
      <c r="I17" s="50"/>
      <c r="J17" s="50"/>
      <c r="K17" s="50"/>
      <c r="L17" s="50"/>
      <c r="M17" s="50"/>
      <c r="N17" s="50"/>
      <c r="O17" s="50"/>
      <c r="P17" s="50"/>
      <c r="Q17" s="50"/>
      <c r="R17" s="50"/>
      <c r="S17" s="34"/>
    </row>
    <row r="18" spans="1:20" x14ac:dyDescent="0.2">
      <c r="A18" s="34"/>
      <c r="B18" s="34"/>
      <c r="C18" s="34"/>
      <c r="D18" s="34"/>
      <c r="E18" s="34"/>
      <c r="F18" s="34"/>
      <c r="G18" s="34"/>
      <c r="H18" s="34"/>
      <c r="I18" s="34"/>
      <c r="J18" s="34"/>
      <c r="K18" s="34"/>
      <c r="L18" s="34"/>
      <c r="M18" s="34"/>
      <c r="N18" s="34"/>
      <c r="O18" s="34"/>
      <c r="P18" s="34"/>
      <c r="Q18" s="34"/>
      <c r="R18" s="34"/>
      <c r="S18" s="34"/>
    </row>
    <row r="19" spans="1:20" x14ac:dyDescent="0.2">
      <c r="A19" s="34"/>
      <c r="B19" s="34"/>
      <c r="C19" s="34"/>
      <c r="D19" s="34"/>
      <c r="E19" s="34"/>
      <c r="F19" s="34"/>
      <c r="G19" s="34"/>
      <c r="H19" s="34"/>
      <c r="I19" s="34"/>
      <c r="J19" s="34"/>
      <c r="K19" s="34"/>
      <c r="L19" s="34"/>
      <c r="M19" s="34"/>
      <c r="N19" s="34"/>
      <c r="O19" s="34"/>
      <c r="P19" s="34"/>
      <c r="Q19" s="34"/>
      <c r="R19" s="34"/>
      <c r="S19" s="34"/>
    </row>
    <row r="20" spans="1:20" x14ac:dyDescent="0.2">
      <c r="A20" s="34"/>
      <c r="B20" s="34"/>
      <c r="C20" s="34"/>
      <c r="D20" s="34"/>
      <c r="E20" s="34"/>
      <c r="F20" s="34"/>
      <c r="G20" s="34"/>
      <c r="H20" s="34"/>
      <c r="I20" s="34"/>
      <c r="J20" s="34"/>
      <c r="K20" s="34"/>
      <c r="L20" s="34"/>
      <c r="M20" s="34"/>
      <c r="N20" s="34"/>
      <c r="O20" s="34"/>
      <c r="P20" s="34"/>
      <c r="Q20" s="34"/>
      <c r="R20" s="34"/>
      <c r="S20" s="34"/>
    </row>
    <row r="21" spans="1:20" x14ac:dyDescent="0.2">
      <c r="A21" s="34"/>
      <c r="B21" s="34"/>
      <c r="C21" s="34"/>
      <c r="D21" s="34"/>
      <c r="E21" s="34"/>
      <c r="F21" s="34"/>
      <c r="G21" s="34"/>
      <c r="H21" s="34"/>
      <c r="I21" s="34"/>
      <c r="J21" s="34"/>
      <c r="K21" s="34"/>
      <c r="L21" s="34"/>
      <c r="M21" s="34"/>
      <c r="N21" s="34"/>
      <c r="O21" s="34"/>
      <c r="P21" s="34"/>
      <c r="Q21" s="34"/>
      <c r="R21" s="34"/>
      <c r="S21" s="34"/>
    </row>
    <row r="22" spans="1:20" x14ac:dyDescent="0.2">
      <c r="A22" s="34"/>
      <c r="B22" s="34"/>
      <c r="C22" s="34"/>
      <c r="D22" s="34"/>
      <c r="E22" s="34"/>
      <c r="F22" s="34"/>
      <c r="G22" s="34"/>
      <c r="H22" s="34"/>
      <c r="I22" s="34"/>
      <c r="J22" s="34"/>
      <c r="K22" s="34"/>
      <c r="L22" s="34"/>
      <c r="M22" s="34"/>
      <c r="N22" s="34"/>
      <c r="O22" s="34"/>
      <c r="P22" s="34"/>
      <c r="Q22" s="34"/>
      <c r="R22" s="34"/>
      <c r="S22" s="34"/>
    </row>
    <row r="23" spans="1:20" x14ac:dyDescent="0.2">
      <c r="A23" s="34"/>
      <c r="B23" s="34"/>
      <c r="C23" s="34"/>
      <c r="D23" s="34"/>
      <c r="E23" s="34"/>
      <c r="F23" s="34"/>
      <c r="G23" s="34"/>
      <c r="H23" s="34"/>
      <c r="I23" s="34"/>
      <c r="J23" s="34"/>
      <c r="K23" s="34"/>
      <c r="L23" s="34"/>
      <c r="M23" s="34"/>
      <c r="N23" s="34"/>
      <c r="O23" s="34"/>
      <c r="P23" s="34"/>
      <c r="Q23" s="34"/>
      <c r="R23" s="34"/>
      <c r="S23" s="34"/>
    </row>
    <row r="24" spans="1:20" x14ac:dyDescent="0.2">
      <c r="A24" s="50"/>
      <c r="B24" s="50"/>
      <c r="C24" s="50"/>
      <c r="D24" s="50"/>
      <c r="E24" s="50"/>
      <c r="F24" s="50"/>
      <c r="G24" s="50"/>
      <c r="H24" s="50"/>
      <c r="I24" s="50"/>
      <c r="J24" s="50"/>
      <c r="K24" s="50"/>
      <c r="L24" s="50"/>
      <c r="M24" s="50"/>
      <c r="N24" s="50"/>
      <c r="O24" s="50"/>
      <c r="P24" s="50"/>
      <c r="Q24" s="50"/>
      <c r="R24" s="50"/>
      <c r="S24" s="34"/>
    </row>
    <row r="25" spans="1:20" x14ac:dyDescent="0.2">
      <c r="A25" s="34"/>
      <c r="B25" s="34"/>
      <c r="C25" s="34"/>
      <c r="D25" s="34"/>
      <c r="E25" s="34"/>
      <c r="F25" s="34"/>
      <c r="G25" s="34"/>
      <c r="H25" s="34"/>
      <c r="I25" s="34"/>
      <c r="J25" s="34"/>
      <c r="K25" s="34"/>
      <c r="L25" s="34"/>
      <c r="M25" s="34"/>
      <c r="N25" s="34"/>
      <c r="O25" s="34"/>
      <c r="P25" s="34"/>
      <c r="Q25" s="34"/>
      <c r="R25" s="34"/>
      <c r="S25" s="34"/>
    </row>
    <row r="26" spans="1:20" x14ac:dyDescent="0.2">
      <c r="A26" s="34"/>
      <c r="B26" s="34"/>
      <c r="C26" s="34"/>
      <c r="D26" s="34"/>
      <c r="E26" s="34"/>
      <c r="F26" s="34"/>
      <c r="G26" s="34"/>
      <c r="H26" s="34"/>
      <c r="I26" s="34"/>
      <c r="J26" s="34"/>
      <c r="K26" s="34"/>
      <c r="L26" s="34"/>
      <c r="M26" s="34"/>
      <c r="N26" s="34"/>
      <c r="O26" s="34"/>
      <c r="P26" s="34"/>
      <c r="Q26" s="34"/>
      <c r="R26" s="34"/>
      <c r="S26" s="34"/>
    </row>
    <row r="27" spans="1:20" x14ac:dyDescent="0.2">
      <c r="A27" s="34"/>
      <c r="B27" s="34"/>
      <c r="C27" s="34"/>
      <c r="D27" s="34"/>
      <c r="E27" s="34"/>
      <c r="F27" s="34"/>
      <c r="G27" s="34"/>
      <c r="H27" s="34"/>
      <c r="I27" s="34"/>
      <c r="J27" s="34"/>
      <c r="K27" s="34"/>
      <c r="L27" s="34"/>
      <c r="M27" s="34"/>
      <c r="N27" s="34"/>
      <c r="O27" s="34"/>
      <c r="P27" s="34"/>
      <c r="Q27" s="34"/>
      <c r="R27" s="34"/>
      <c r="S27" s="34"/>
    </row>
    <row r="28" spans="1:20" x14ac:dyDescent="0.2">
      <c r="A28" s="34"/>
      <c r="B28" s="34"/>
      <c r="C28" s="34"/>
      <c r="D28" s="34"/>
      <c r="E28" s="34"/>
      <c r="F28" s="34"/>
      <c r="G28" s="34"/>
      <c r="H28" s="34"/>
      <c r="I28" s="34"/>
      <c r="J28" s="34"/>
      <c r="K28" s="34"/>
      <c r="L28" s="34"/>
      <c r="M28" s="34"/>
      <c r="N28" s="34"/>
      <c r="O28" s="34"/>
      <c r="P28" s="34"/>
      <c r="Q28" s="34"/>
      <c r="R28" s="34"/>
      <c r="S28" s="34"/>
    </row>
    <row r="29" spans="1:20" x14ac:dyDescent="0.2">
      <c r="A29" s="2"/>
      <c r="B29" s="2"/>
      <c r="C29" s="2"/>
      <c r="D29" s="2"/>
      <c r="E29" s="2"/>
      <c r="F29" s="2"/>
      <c r="G29" s="2"/>
      <c r="H29" s="2"/>
      <c r="I29" s="2"/>
      <c r="J29" s="2"/>
      <c r="K29" s="2"/>
      <c r="L29" s="2"/>
      <c r="M29" s="2"/>
      <c r="N29" s="2"/>
      <c r="O29" s="2"/>
      <c r="P29" s="2"/>
      <c r="Q29" s="2"/>
      <c r="R29" s="2"/>
      <c r="S29" s="2"/>
    </row>
    <row r="30" spans="1:20" x14ac:dyDescent="0.2">
      <c r="A30" s="2"/>
      <c r="B30" s="2"/>
      <c r="C30" s="2174" t="s">
        <v>2057</v>
      </c>
      <c r="D30" s="2175"/>
      <c r="E30" s="2175"/>
      <c r="F30" s="2175"/>
      <c r="G30" s="2175"/>
      <c r="H30" s="2175"/>
      <c r="I30" s="2175"/>
      <c r="J30" s="2175"/>
      <c r="K30" s="2175"/>
      <c r="L30" s="2175"/>
      <c r="M30" s="2175"/>
      <c r="N30" s="2175"/>
      <c r="O30" s="2175"/>
      <c r="P30" s="2175"/>
      <c r="Q30" s="2175"/>
      <c r="R30" s="2175"/>
      <c r="S30" s="2175"/>
      <c r="T30" s="2175"/>
    </row>
    <row r="31" spans="1:20" x14ac:dyDescent="0.2">
      <c r="C31" s="2175"/>
      <c r="D31" s="2175"/>
      <c r="E31" s="2175"/>
      <c r="F31" s="2175"/>
      <c r="G31" s="2175"/>
      <c r="H31" s="2175"/>
      <c r="I31" s="2175"/>
      <c r="J31" s="2175"/>
      <c r="K31" s="2175"/>
      <c r="L31" s="2175"/>
      <c r="M31" s="2175"/>
      <c r="N31" s="2175"/>
      <c r="O31" s="2175"/>
      <c r="P31" s="2175"/>
      <c r="Q31" s="2175"/>
      <c r="R31" s="2175"/>
      <c r="S31" s="2175"/>
      <c r="T31" s="2175"/>
    </row>
    <row r="32" spans="1:20" x14ac:dyDescent="0.2">
      <c r="A32" s="2"/>
      <c r="B32" s="2"/>
      <c r="C32" s="2175"/>
      <c r="D32" s="2175"/>
      <c r="E32" s="2175"/>
      <c r="F32" s="2175"/>
      <c r="G32" s="2175"/>
      <c r="H32" s="2175"/>
      <c r="I32" s="2175"/>
      <c r="J32" s="2175"/>
      <c r="K32" s="2175"/>
      <c r="L32" s="2175"/>
      <c r="M32" s="2175"/>
      <c r="N32" s="2175"/>
      <c r="O32" s="2175"/>
      <c r="P32" s="2175"/>
      <c r="Q32" s="2175"/>
      <c r="R32" s="2175"/>
      <c r="S32" s="2175"/>
      <c r="T32" s="2175"/>
    </row>
    <row r="33" spans="1:20" x14ac:dyDescent="0.2">
      <c r="A33" s="2"/>
      <c r="B33" s="2"/>
      <c r="C33" s="2175"/>
      <c r="D33" s="2175"/>
      <c r="E33" s="2175"/>
      <c r="F33" s="2175"/>
      <c r="G33" s="2175"/>
      <c r="H33" s="2175"/>
      <c r="I33" s="2175"/>
      <c r="J33" s="2175"/>
      <c r="K33" s="2175"/>
      <c r="L33" s="2175"/>
      <c r="M33" s="2175"/>
      <c r="N33" s="2175"/>
      <c r="O33" s="2175"/>
      <c r="P33" s="2175"/>
      <c r="Q33" s="2175"/>
      <c r="R33" s="2175"/>
      <c r="S33" s="2175"/>
      <c r="T33" s="2175"/>
    </row>
    <row r="34" spans="1:20" x14ac:dyDescent="0.2">
      <c r="A34" s="2"/>
      <c r="B34" s="2"/>
      <c r="C34" s="2175"/>
      <c r="D34" s="2175"/>
      <c r="E34" s="2175"/>
      <c r="F34" s="2175"/>
      <c r="G34" s="2175"/>
      <c r="H34" s="2175"/>
      <c r="I34" s="2175"/>
      <c r="J34" s="2175"/>
      <c r="K34" s="2175"/>
      <c r="L34" s="2175"/>
      <c r="M34" s="2175"/>
      <c r="N34" s="2175"/>
      <c r="O34" s="2175"/>
      <c r="P34" s="2175"/>
      <c r="Q34" s="2175"/>
      <c r="R34" s="2175"/>
      <c r="S34" s="2175"/>
      <c r="T34" s="2175"/>
    </row>
    <row r="35" spans="1:20" x14ac:dyDescent="0.2">
      <c r="A35" s="2"/>
      <c r="B35" s="2"/>
      <c r="C35" s="2175"/>
      <c r="D35" s="2175"/>
      <c r="E35" s="2175"/>
      <c r="F35" s="2175"/>
      <c r="G35" s="2175"/>
      <c r="H35" s="2175"/>
      <c r="I35" s="2175"/>
      <c r="J35" s="2175"/>
      <c r="K35" s="2175"/>
      <c r="L35" s="2175"/>
      <c r="M35" s="2175"/>
      <c r="N35" s="2175"/>
      <c r="O35" s="2175"/>
      <c r="P35" s="2175"/>
      <c r="Q35" s="2175"/>
      <c r="R35" s="2175"/>
      <c r="S35" s="2175"/>
      <c r="T35" s="2175"/>
    </row>
    <row r="36" spans="1:20" x14ac:dyDescent="0.2">
      <c r="A36" s="2"/>
      <c r="B36" s="2"/>
      <c r="C36" s="2175"/>
      <c r="D36" s="2175"/>
      <c r="E36" s="2175"/>
      <c r="F36" s="2175"/>
      <c r="G36" s="2175"/>
      <c r="H36" s="2175"/>
      <c r="I36" s="2175"/>
      <c r="J36" s="2175"/>
      <c r="K36" s="2175"/>
      <c r="L36" s="2175"/>
      <c r="M36" s="2175"/>
      <c r="N36" s="2175"/>
      <c r="O36" s="2175"/>
      <c r="P36" s="2175"/>
      <c r="Q36" s="2175"/>
      <c r="R36" s="2175"/>
      <c r="S36" s="2175"/>
      <c r="T36" s="2175"/>
    </row>
    <row r="37" spans="1:20" x14ac:dyDescent="0.2">
      <c r="A37" s="2"/>
      <c r="B37" s="2"/>
      <c r="C37" s="2175"/>
      <c r="D37" s="2175"/>
      <c r="E37" s="2175"/>
      <c r="F37" s="2175"/>
      <c r="G37" s="2175"/>
      <c r="H37" s="2175"/>
      <c r="I37" s="2175"/>
      <c r="J37" s="2175"/>
      <c r="K37" s="2175"/>
      <c r="L37" s="2175"/>
      <c r="M37" s="2175"/>
      <c r="N37" s="2175"/>
      <c r="O37" s="2175"/>
      <c r="P37" s="2175"/>
      <c r="Q37" s="2175"/>
      <c r="R37" s="2175"/>
      <c r="S37" s="2175"/>
      <c r="T37" s="2175"/>
    </row>
    <row r="38" spans="1:20" x14ac:dyDescent="0.2">
      <c r="A38" s="3"/>
      <c r="B38" s="3"/>
      <c r="S38" s="2"/>
    </row>
  </sheetData>
  <mergeCells count="4">
    <mergeCell ref="G6:I6"/>
    <mergeCell ref="M6:O6"/>
    <mergeCell ref="G5:N5"/>
    <mergeCell ref="C30:T37"/>
  </mergeCells>
  <phoneticPr fontId="51" type="noConversion"/>
  <pageMargins left="0.62992125984251968" right="0.35433070866141736" top="0.98425196850393704" bottom="0.55118110236220474" header="0.51181102362204722" footer="0.51181102362204722"/>
  <pageSetup paperSize="9" orientation="portrait" horizontalDpi="360" verticalDpi="36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tabColor rgb="FFFF0000"/>
  </sheetPr>
  <dimension ref="A1:X51"/>
  <sheetViews>
    <sheetView workbookViewId="0">
      <selection activeCell="C2" sqref="C2"/>
    </sheetView>
  </sheetViews>
  <sheetFormatPr baseColWidth="10" defaultColWidth="10.7109375" defaultRowHeight="12.75" x14ac:dyDescent="0.2"/>
  <cols>
    <col min="1" max="1" width="1.7109375" style="1" customWidth="1"/>
    <col min="2" max="3" width="6.7109375" style="1" customWidth="1"/>
    <col min="4" max="4" width="1.7109375" style="1" customWidth="1"/>
    <col min="5" max="5" width="6.7109375" style="1" customWidth="1"/>
    <col min="6" max="6" width="1.7109375" style="1" customWidth="1"/>
    <col min="7" max="7" width="6.7109375" style="1" customWidth="1"/>
    <col min="8" max="8" width="1.7109375" style="1" customWidth="1"/>
    <col min="9" max="11" width="6.7109375" style="1" customWidth="1"/>
    <col min="12" max="12" width="1.7109375" style="1" customWidth="1"/>
    <col min="13" max="13" width="6.7109375" style="1" customWidth="1"/>
    <col min="14" max="14" width="1.7109375" style="1" customWidth="1"/>
    <col min="15" max="15" width="6.7109375" style="1" customWidth="1"/>
    <col min="16" max="16" width="1.7109375" style="1" customWidth="1"/>
    <col min="17" max="17" width="6.7109375" style="1" customWidth="1"/>
    <col min="18" max="18" width="1.7109375" style="1" customWidth="1"/>
    <col min="19" max="19" width="5.7109375" style="1" customWidth="1"/>
    <col min="20" max="16384" width="10.7109375" style="1"/>
  </cols>
  <sheetData>
    <row r="1" spans="1:24" ht="13.5" thickTop="1" x14ac:dyDescent="0.2">
      <c r="A1" s="78"/>
      <c r="B1" s="82"/>
      <c r="C1" s="82"/>
      <c r="D1" s="82"/>
      <c r="E1" s="82"/>
      <c r="F1" s="82"/>
      <c r="G1" s="82"/>
      <c r="H1" s="82"/>
      <c r="I1" s="82"/>
      <c r="J1" s="82"/>
      <c r="K1" s="82"/>
      <c r="L1" s="82"/>
      <c r="M1" s="82"/>
      <c r="N1" s="83"/>
      <c r="O1" s="84" t="s">
        <v>1455</v>
      </c>
      <c r="P1" s="85"/>
      <c r="Q1" s="348" t="s">
        <v>1454</v>
      </c>
      <c r="R1" s="56"/>
      <c r="S1" s="86"/>
      <c r="X1" s="64">
        <f ca="1">NOW()</f>
        <v>44943.765981828707</v>
      </c>
    </row>
    <row r="2" spans="1:24" ht="23.25" x14ac:dyDescent="0.35">
      <c r="A2" s="65"/>
      <c r="B2" s="95" t="s">
        <v>691</v>
      </c>
      <c r="C2" s="581" t="str">
        <f>CLIENT</f>
        <v>SPECIMEN ECF</v>
      </c>
      <c r="D2" s="581"/>
      <c r="E2" s="581"/>
      <c r="F2" s="581"/>
      <c r="G2" s="581"/>
      <c r="H2" s="582"/>
      <c r="I2" s="581"/>
      <c r="J2" s="583"/>
      <c r="K2" s="111"/>
      <c r="L2" s="58"/>
      <c r="M2" s="75"/>
      <c r="N2" s="75"/>
      <c r="O2" s="97" t="s">
        <v>1456</v>
      </c>
      <c r="P2" s="8"/>
      <c r="Q2" s="9" t="s">
        <v>1166</v>
      </c>
      <c r="R2" s="50"/>
      <c r="S2" s="63"/>
    </row>
    <row r="3" spans="1:24" x14ac:dyDescent="0.2">
      <c r="A3" s="65"/>
      <c r="B3" s="50"/>
      <c r="C3" s="58"/>
      <c r="D3" s="58"/>
      <c r="E3" s="58"/>
      <c r="F3" s="58"/>
      <c r="G3" s="58"/>
      <c r="H3" s="58"/>
      <c r="I3" s="58"/>
      <c r="J3" s="58"/>
      <c r="K3" s="58"/>
      <c r="L3" s="58"/>
      <c r="M3" s="58"/>
      <c r="N3" s="58"/>
      <c r="O3" s="58"/>
      <c r="P3" s="58"/>
      <c r="Q3" s="58"/>
      <c r="R3" s="50"/>
      <c r="S3" s="62"/>
    </row>
    <row r="4" spans="1:24" x14ac:dyDescent="0.2">
      <c r="A4" s="65"/>
      <c r="B4" s="50"/>
      <c r="C4" s="58"/>
      <c r="D4" s="58"/>
      <c r="E4" s="58"/>
      <c r="F4" s="58"/>
      <c r="G4" s="57"/>
      <c r="H4" s="57"/>
      <c r="I4" s="57"/>
      <c r="J4" s="57"/>
      <c r="K4" s="57"/>
      <c r="L4" s="57"/>
      <c r="M4" s="57"/>
      <c r="N4" s="57"/>
      <c r="O4" s="34"/>
      <c r="P4" s="34"/>
      <c r="Q4" s="34"/>
      <c r="R4" s="50"/>
      <c r="S4" s="62"/>
    </row>
    <row r="5" spans="1:24" ht="15.75" x14ac:dyDescent="0.25">
      <c r="A5" s="79" t="s">
        <v>1450</v>
      </c>
      <c r="B5" s="96"/>
      <c r="C5" s="2341">
        <f>+GA!O3</f>
        <v>41639</v>
      </c>
      <c r="D5" s="2342"/>
      <c r="E5" s="2342"/>
      <c r="F5" s="2342"/>
      <c r="G5" s="2342"/>
      <c r="H5" s="2342"/>
      <c r="I5" s="57" t="s">
        <v>1457</v>
      </c>
      <c r="J5" s="34"/>
      <c r="K5" s="100"/>
      <c r="L5" s="34"/>
      <c r="M5" s="1584"/>
      <c r="N5" s="1584"/>
      <c r="O5" s="2202"/>
      <c r="P5" s="2202"/>
      <c r="Q5" s="2202"/>
      <c r="R5" s="2202"/>
      <c r="S5" s="2381"/>
    </row>
    <row r="6" spans="1:24" ht="13.5" thickBot="1" x14ac:dyDescent="0.25">
      <c r="A6" s="67"/>
      <c r="B6" s="68"/>
      <c r="C6" s="68"/>
      <c r="D6" s="68"/>
      <c r="E6" s="68"/>
      <c r="F6" s="68"/>
      <c r="G6" s="68"/>
      <c r="H6" s="68"/>
      <c r="I6" s="68"/>
      <c r="J6" s="68"/>
      <c r="K6" s="80"/>
      <c r="L6" s="68"/>
      <c r="M6" s="68"/>
      <c r="N6" s="68"/>
      <c r="O6" s="68"/>
      <c r="P6" s="68"/>
      <c r="Q6" s="68"/>
      <c r="R6" s="81"/>
      <c r="S6" s="73"/>
    </row>
    <row r="7" spans="1:24" ht="15" thickTop="1" x14ac:dyDescent="0.2">
      <c r="A7" s="65"/>
      <c r="B7" s="34"/>
      <c r="C7" s="34"/>
      <c r="D7" s="34"/>
      <c r="E7" s="34"/>
      <c r="F7" s="34"/>
      <c r="G7" s="34"/>
      <c r="H7" s="34"/>
      <c r="I7" s="34"/>
      <c r="J7" s="34"/>
      <c r="K7" s="2250" t="s">
        <v>1397</v>
      </c>
      <c r="L7" s="2251"/>
      <c r="M7" s="2251"/>
      <c r="N7" s="2251"/>
      <c r="O7" s="2251"/>
      <c r="P7" s="2251"/>
      <c r="Q7" s="2251"/>
      <c r="R7" s="2251"/>
      <c r="S7" s="2343"/>
    </row>
    <row r="8" spans="1:24" x14ac:dyDescent="0.2">
      <c r="A8" s="65"/>
      <c r="B8" s="34"/>
      <c r="C8" s="34"/>
      <c r="D8" s="34"/>
      <c r="E8" s="34"/>
      <c r="F8" s="34"/>
      <c r="G8" s="34"/>
      <c r="H8" s="34"/>
      <c r="I8" s="34"/>
      <c r="J8" s="34"/>
      <c r="K8" s="104"/>
      <c r="L8" s="51"/>
      <c r="M8" s="34"/>
      <c r="N8" s="34"/>
      <c r="O8" s="75"/>
      <c r="P8" s="50"/>
      <c r="Q8" s="105"/>
      <c r="R8" s="58"/>
      <c r="S8" s="106"/>
    </row>
    <row r="9" spans="1:24" ht="13.5" thickBot="1" x14ac:dyDescent="0.25">
      <c r="A9" s="65"/>
      <c r="B9" s="34"/>
      <c r="C9" s="34"/>
      <c r="D9" s="34"/>
      <c r="E9" s="57"/>
      <c r="F9" s="57"/>
      <c r="G9" s="57"/>
      <c r="H9" s="57"/>
      <c r="I9" s="57"/>
      <c r="J9" s="57"/>
      <c r="K9" s="107"/>
      <c r="L9" s="108"/>
      <c r="M9" s="109" t="s">
        <v>1167</v>
      </c>
      <c r="N9" s="109"/>
      <c r="O9" s="87" t="s">
        <v>1168</v>
      </c>
      <c r="P9" s="88" t="s">
        <v>690</v>
      </c>
      <c r="Q9" s="87" t="s">
        <v>1168</v>
      </c>
      <c r="R9" s="88" t="s">
        <v>690</v>
      </c>
      <c r="S9" s="89" t="s">
        <v>1169</v>
      </c>
    </row>
    <row r="10" spans="1:24" ht="24" thickBot="1" x14ac:dyDescent="0.4">
      <c r="A10" s="67"/>
      <c r="B10" s="112" t="s">
        <v>126</v>
      </c>
      <c r="C10" s="76"/>
      <c r="D10" s="76"/>
      <c r="E10" s="76"/>
      <c r="F10" s="113"/>
      <c r="G10" s="113"/>
      <c r="H10" s="113"/>
      <c r="I10" s="113"/>
      <c r="J10" s="113"/>
      <c r="K10" s="76"/>
      <c r="L10" s="76"/>
      <c r="M10" s="76"/>
      <c r="N10" s="76"/>
      <c r="O10" s="76"/>
      <c r="P10" s="76"/>
      <c r="Q10" s="76"/>
      <c r="R10" s="76"/>
      <c r="S10" s="110"/>
    </row>
    <row r="11" spans="1:24" ht="13.5" thickTop="1" x14ac:dyDescent="0.2">
      <c r="A11" s="99"/>
      <c r="B11" s="100"/>
      <c r="C11" s="100"/>
      <c r="D11" s="100"/>
      <c r="E11" s="100"/>
      <c r="F11" s="100"/>
      <c r="G11" s="100"/>
      <c r="H11" s="100"/>
      <c r="I11" s="100"/>
      <c r="J11" s="100"/>
      <c r="K11" s="100"/>
      <c r="L11" s="100"/>
      <c r="M11" s="100"/>
      <c r="N11" s="100"/>
      <c r="O11" s="100"/>
      <c r="P11" s="100"/>
      <c r="Q11" s="100"/>
      <c r="R11" s="100"/>
      <c r="S11" s="102"/>
    </row>
    <row r="12" spans="1:24" x14ac:dyDescent="0.2">
      <c r="A12" s="99"/>
      <c r="B12" s="1607" t="s">
        <v>1754</v>
      </c>
      <c r="C12" s="100"/>
      <c r="D12" s="100"/>
      <c r="E12" s="100"/>
      <c r="F12" s="100"/>
      <c r="G12" s="100"/>
      <c r="H12" s="100"/>
      <c r="I12" s="100"/>
      <c r="J12" s="100"/>
      <c r="K12" s="100"/>
      <c r="L12" s="100"/>
      <c r="M12" s="100"/>
      <c r="N12" s="100"/>
      <c r="O12" s="100"/>
      <c r="P12" s="100"/>
      <c r="Q12" s="100"/>
      <c r="R12" s="100"/>
      <c r="S12" s="102"/>
    </row>
    <row r="13" spans="1:24" x14ac:dyDescent="0.2">
      <c r="A13" s="99"/>
      <c r="B13" s="100"/>
      <c r="C13" s="100"/>
      <c r="D13" s="100"/>
      <c r="E13" s="2380"/>
      <c r="F13" s="2380"/>
      <c r="G13" s="2380"/>
      <c r="H13" s="2380"/>
      <c r="I13" s="2380"/>
      <c r="J13" s="100"/>
      <c r="K13" s="100"/>
      <c r="L13" s="100"/>
      <c r="M13" s="100"/>
      <c r="N13" s="100"/>
      <c r="O13" s="100"/>
      <c r="P13" s="100"/>
      <c r="Q13" s="100"/>
      <c r="R13" s="100"/>
      <c r="S13" s="102"/>
    </row>
    <row r="14" spans="1:24" x14ac:dyDescent="0.2">
      <c r="A14" s="99"/>
      <c r="B14" s="2379"/>
      <c r="C14" s="2379"/>
      <c r="D14" s="2379"/>
      <c r="E14" s="2379"/>
      <c r="F14" s="2379"/>
      <c r="G14" s="2379"/>
      <c r="H14" s="2379"/>
      <c r="I14" s="2379"/>
      <c r="J14" s="2379"/>
      <c r="K14" s="2379"/>
      <c r="L14" s="2379"/>
      <c r="M14" s="2379"/>
      <c r="N14" s="100"/>
      <c r="O14" s="100"/>
      <c r="P14" s="100"/>
      <c r="Q14" s="100"/>
      <c r="R14" s="100"/>
      <c r="S14" s="102"/>
    </row>
    <row r="15" spans="1:24" x14ac:dyDescent="0.2">
      <c r="A15" s="99"/>
      <c r="B15" s="2379"/>
      <c r="C15" s="2379"/>
      <c r="D15" s="2379"/>
      <c r="E15" s="2379"/>
      <c r="F15" s="2379"/>
      <c r="G15" s="2379"/>
      <c r="H15" s="2379"/>
      <c r="I15" s="2379"/>
      <c r="J15" s="2379"/>
      <c r="K15" s="2379"/>
      <c r="L15" s="2379"/>
      <c r="M15" s="2379"/>
      <c r="N15" s="100"/>
      <c r="O15" s="100"/>
      <c r="P15" s="100"/>
      <c r="Q15" s="100"/>
      <c r="R15" s="100"/>
      <c r="S15" s="102"/>
    </row>
    <row r="16" spans="1:24" x14ac:dyDescent="0.2">
      <c r="A16" s="99"/>
      <c r="B16" s="2382" t="s">
        <v>14</v>
      </c>
      <c r="C16" s="2379"/>
      <c r="D16" s="2379"/>
      <c r="E16" s="2379"/>
      <c r="F16" s="2379"/>
      <c r="G16" s="2379"/>
      <c r="H16" s="2379"/>
      <c r="I16" s="2379"/>
      <c r="J16" s="2379"/>
      <c r="K16" s="2379"/>
      <c r="L16" s="2379"/>
      <c r="M16" s="2379"/>
      <c r="N16" s="100"/>
      <c r="O16" s="100"/>
      <c r="P16" s="100"/>
      <c r="Q16" s="100"/>
      <c r="R16" s="100"/>
      <c r="S16" s="102"/>
    </row>
    <row r="17" spans="1:19" x14ac:dyDescent="0.2">
      <c r="A17" s="99"/>
      <c r="B17" s="2379"/>
      <c r="C17" s="2379"/>
      <c r="D17" s="2379"/>
      <c r="E17" s="2379"/>
      <c r="F17" s="2379"/>
      <c r="G17" s="2379"/>
      <c r="H17" s="2379"/>
      <c r="I17" s="2379"/>
      <c r="J17" s="2379"/>
      <c r="K17" s="2379"/>
      <c r="L17" s="2379"/>
      <c r="M17" s="2379"/>
      <c r="N17" s="100"/>
      <c r="O17" s="100"/>
      <c r="P17" s="100"/>
      <c r="Q17" s="100"/>
      <c r="R17" s="100"/>
      <c r="S17" s="102"/>
    </row>
    <row r="18" spans="1:19" x14ac:dyDescent="0.2">
      <c r="A18" s="99"/>
      <c r="B18" s="2379"/>
      <c r="C18" s="2379"/>
      <c r="D18" s="2379"/>
      <c r="E18" s="2379"/>
      <c r="F18" s="2379"/>
      <c r="G18" s="2379"/>
      <c r="H18" s="2379"/>
      <c r="I18" s="2379"/>
      <c r="J18" s="2379"/>
      <c r="K18" s="2379"/>
      <c r="L18" s="2379"/>
      <c r="M18" s="2379"/>
      <c r="N18" s="100"/>
      <c r="O18" s="100"/>
      <c r="P18" s="100"/>
      <c r="Q18" s="100"/>
      <c r="R18" s="100"/>
      <c r="S18" s="102"/>
    </row>
    <row r="19" spans="1:19" x14ac:dyDescent="0.2">
      <c r="A19" s="99"/>
      <c r="B19" s="2379"/>
      <c r="C19" s="2379"/>
      <c r="D19" s="2379"/>
      <c r="E19" s="2379"/>
      <c r="F19" s="2379"/>
      <c r="G19" s="2379"/>
      <c r="H19" s="2379"/>
      <c r="I19" s="2379"/>
      <c r="J19" s="2379"/>
      <c r="K19" s="2379"/>
      <c r="L19" s="2379"/>
      <c r="M19" s="2379"/>
      <c r="N19" s="100"/>
      <c r="O19" s="100"/>
      <c r="P19" s="100"/>
      <c r="Q19" s="100"/>
      <c r="R19" s="100"/>
      <c r="S19" s="102"/>
    </row>
    <row r="20" spans="1:19" x14ac:dyDescent="0.2">
      <c r="A20" s="99"/>
      <c r="B20" s="2379"/>
      <c r="C20" s="2379"/>
      <c r="D20" s="2379"/>
      <c r="E20" s="2379"/>
      <c r="F20" s="2379"/>
      <c r="G20" s="2379"/>
      <c r="H20" s="2379"/>
      <c r="I20" s="2379"/>
      <c r="J20" s="2379"/>
      <c r="K20" s="2379"/>
      <c r="L20" s="2379"/>
      <c r="M20" s="2379"/>
      <c r="N20" s="100"/>
      <c r="O20" s="100"/>
      <c r="P20" s="100"/>
      <c r="Q20" s="100"/>
      <c r="R20" s="100"/>
      <c r="S20" s="102"/>
    </row>
    <row r="21" spans="1:19" x14ac:dyDescent="0.2">
      <c r="A21" s="99"/>
      <c r="B21" s="2379"/>
      <c r="C21" s="2379"/>
      <c r="D21" s="2379"/>
      <c r="E21" s="2379"/>
      <c r="F21" s="2379"/>
      <c r="G21" s="2379"/>
      <c r="H21" s="2379"/>
      <c r="I21" s="2379"/>
      <c r="J21" s="2379"/>
      <c r="K21" s="2379"/>
      <c r="L21" s="2379"/>
      <c r="M21" s="2379"/>
      <c r="N21" s="100"/>
      <c r="O21" s="100"/>
      <c r="P21" s="100"/>
      <c r="Q21" s="100"/>
      <c r="R21" s="100"/>
      <c r="S21" s="102"/>
    </row>
    <row r="22" spans="1:19" x14ac:dyDescent="0.2">
      <c r="A22" s="99"/>
      <c r="B22" s="2379"/>
      <c r="C22" s="2379"/>
      <c r="D22" s="2379"/>
      <c r="E22" s="2379"/>
      <c r="F22" s="2379"/>
      <c r="G22" s="2379"/>
      <c r="H22" s="2379"/>
      <c r="I22" s="2379"/>
      <c r="J22" s="2379"/>
      <c r="K22" s="2379"/>
      <c r="L22" s="2379"/>
      <c r="M22" s="2379"/>
      <c r="N22" s="100"/>
      <c r="O22" s="100"/>
      <c r="P22" s="100"/>
      <c r="Q22" s="100"/>
      <c r="R22" s="100"/>
      <c r="S22" s="102"/>
    </row>
    <row r="23" spans="1:19" x14ac:dyDescent="0.2">
      <c r="A23" s="99"/>
      <c r="B23" s="2379"/>
      <c r="C23" s="2379"/>
      <c r="D23" s="2379"/>
      <c r="E23" s="2379"/>
      <c r="F23" s="2379"/>
      <c r="G23" s="2379"/>
      <c r="H23" s="2379"/>
      <c r="I23" s="2379"/>
      <c r="J23" s="2379"/>
      <c r="K23" s="2379"/>
      <c r="L23" s="2379"/>
      <c r="M23" s="2379"/>
      <c r="N23" s="100"/>
      <c r="O23" s="100"/>
      <c r="P23" s="100"/>
      <c r="Q23" s="100"/>
      <c r="R23" s="100"/>
      <c r="S23" s="102"/>
    </row>
    <row r="24" spans="1:19" x14ac:dyDescent="0.2">
      <c r="A24" s="99"/>
      <c r="B24" s="2379"/>
      <c r="C24" s="2379"/>
      <c r="D24" s="2379"/>
      <c r="E24" s="2379"/>
      <c r="F24" s="2379"/>
      <c r="G24" s="2379"/>
      <c r="H24" s="2379"/>
      <c r="I24" s="2379"/>
      <c r="J24" s="2379"/>
      <c r="K24" s="2379"/>
      <c r="L24" s="2379"/>
      <c r="M24" s="2379"/>
      <c r="N24" s="100"/>
      <c r="O24" s="100"/>
      <c r="P24" s="100"/>
      <c r="Q24" s="100"/>
      <c r="R24" s="100"/>
      <c r="S24" s="102"/>
    </row>
    <row r="25" spans="1:19" x14ac:dyDescent="0.2">
      <c r="A25" s="99"/>
      <c r="B25" s="2379"/>
      <c r="C25" s="2379"/>
      <c r="D25" s="2379"/>
      <c r="E25" s="2379"/>
      <c r="F25" s="2379"/>
      <c r="G25" s="2379"/>
      <c r="H25" s="2379"/>
      <c r="I25" s="2379"/>
      <c r="J25" s="2379"/>
      <c r="K25" s="2379"/>
      <c r="L25" s="2379"/>
      <c r="M25" s="2379"/>
      <c r="N25" s="100"/>
      <c r="O25" s="100"/>
      <c r="P25" s="100"/>
      <c r="Q25" s="100"/>
      <c r="R25" s="100"/>
      <c r="S25" s="102"/>
    </row>
    <row r="26" spans="1:19" x14ac:dyDescent="0.2">
      <c r="A26" s="99"/>
      <c r="B26" s="2379"/>
      <c r="C26" s="2379"/>
      <c r="D26" s="2379"/>
      <c r="E26" s="2379"/>
      <c r="F26" s="2379"/>
      <c r="G26" s="2379"/>
      <c r="H26" s="2379"/>
      <c r="I26" s="2379"/>
      <c r="J26" s="2379"/>
      <c r="K26" s="2379"/>
      <c r="L26" s="2379"/>
      <c r="M26" s="2379"/>
      <c r="N26" s="100"/>
      <c r="O26" s="100"/>
      <c r="P26" s="100"/>
      <c r="Q26" s="100"/>
      <c r="R26" s="100"/>
      <c r="S26" s="102"/>
    </row>
    <row r="27" spans="1:19" x14ac:dyDescent="0.2">
      <c r="A27" s="99"/>
      <c r="B27" s="2379"/>
      <c r="C27" s="2379"/>
      <c r="D27" s="2379"/>
      <c r="E27" s="2379"/>
      <c r="F27" s="2379"/>
      <c r="G27" s="2379"/>
      <c r="H27" s="2379"/>
      <c r="I27" s="2379"/>
      <c r="J27" s="2379"/>
      <c r="K27" s="2379"/>
      <c r="L27" s="2379"/>
      <c r="M27" s="2379"/>
      <c r="N27" s="100"/>
      <c r="O27" s="100"/>
      <c r="P27" s="100"/>
      <c r="Q27" s="100"/>
      <c r="R27" s="100"/>
      <c r="S27" s="102"/>
    </row>
    <row r="28" spans="1:19" x14ac:dyDescent="0.2">
      <c r="A28" s="99"/>
      <c r="B28" s="2379"/>
      <c r="C28" s="2379"/>
      <c r="D28" s="2379"/>
      <c r="E28" s="2379"/>
      <c r="F28" s="2379"/>
      <c r="G28" s="2379"/>
      <c r="H28" s="2379"/>
      <c r="I28" s="2379"/>
      <c r="J28" s="2379"/>
      <c r="K28" s="2379"/>
      <c r="L28" s="2379"/>
      <c r="M28" s="2379"/>
      <c r="N28" s="100"/>
      <c r="O28" s="100"/>
      <c r="P28" s="100"/>
      <c r="Q28" s="100"/>
      <c r="R28" s="100"/>
      <c r="S28" s="102"/>
    </row>
    <row r="29" spans="1:19" x14ac:dyDescent="0.2">
      <c r="A29" s="99"/>
      <c r="B29" s="2379"/>
      <c r="C29" s="2379"/>
      <c r="D29" s="2379"/>
      <c r="E29" s="2379"/>
      <c r="F29" s="2379"/>
      <c r="G29" s="2379"/>
      <c r="H29" s="2379"/>
      <c r="I29" s="2379"/>
      <c r="J29" s="2379"/>
      <c r="K29" s="2379"/>
      <c r="L29" s="2379"/>
      <c r="M29" s="2379"/>
      <c r="N29" s="100"/>
      <c r="O29" s="100"/>
      <c r="P29" s="100"/>
      <c r="Q29" s="100"/>
      <c r="R29" s="100"/>
      <c r="S29" s="102"/>
    </row>
    <row r="30" spans="1:19" x14ac:dyDescent="0.2">
      <c r="A30" s="99"/>
      <c r="B30" s="2379"/>
      <c r="C30" s="2379"/>
      <c r="D30" s="2379"/>
      <c r="E30" s="2379"/>
      <c r="F30" s="2379"/>
      <c r="G30" s="2379"/>
      <c r="H30" s="2379"/>
      <c r="I30" s="2379"/>
      <c r="J30" s="2379"/>
      <c r="K30" s="2379"/>
      <c r="L30" s="2379"/>
      <c r="M30" s="2379"/>
      <c r="N30" s="100"/>
      <c r="O30" s="100"/>
      <c r="P30" s="100"/>
      <c r="Q30" s="100"/>
      <c r="R30" s="100"/>
      <c r="S30" s="102"/>
    </row>
    <row r="31" spans="1:19" x14ac:dyDescent="0.2">
      <c r="A31" s="99"/>
      <c r="B31" s="2379"/>
      <c r="C31" s="2379"/>
      <c r="D31" s="2379"/>
      <c r="E31" s="2379"/>
      <c r="F31" s="2379"/>
      <c r="G31" s="2379"/>
      <c r="H31" s="2379"/>
      <c r="I31" s="2379"/>
      <c r="J31" s="2379"/>
      <c r="K31" s="2379"/>
      <c r="L31" s="2379"/>
      <c r="M31" s="2379"/>
      <c r="N31" s="100"/>
      <c r="O31" s="100"/>
      <c r="P31" s="100"/>
      <c r="Q31" s="100"/>
      <c r="R31" s="100"/>
      <c r="S31" s="102"/>
    </row>
    <row r="32" spans="1:19" x14ac:dyDescent="0.2">
      <c r="A32" s="99"/>
      <c r="B32" s="2379"/>
      <c r="C32" s="2379"/>
      <c r="D32" s="2379"/>
      <c r="E32" s="2379"/>
      <c r="F32" s="2379"/>
      <c r="G32" s="2379"/>
      <c r="H32" s="2379"/>
      <c r="I32" s="2379"/>
      <c r="J32" s="2379"/>
      <c r="K32" s="2379"/>
      <c r="L32" s="2379"/>
      <c r="M32" s="2379"/>
      <c r="N32" s="100"/>
      <c r="O32" s="100"/>
      <c r="P32" s="100"/>
      <c r="Q32" s="100"/>
      <c r="R32" s="100"/>
      <c r="S32" s="102"/>
    </row>
    <row r="33" spans="1:19" x14ac:dyDescent="0.2">
      <c r="A33" s="99"/>
      <c r="B33" s="2379"/>
      <c r="C33" s="2379"/>
      <c r="D33" s="2379"/>
      <c r="E33" s="2379"/>
      <c r="F33" s="2379"/>
      <c r="G33" s="2379"/>
      <c r="H33" s="2379"/>
      <c r="I33" s="2379"/>
      <c r="J33" s="2379"/>
      <c r="K33" s="2379"/>
      <c r="L33" s="2379"/>
      <c r="M33" s="2379"/>
      <c r="N33" s="100"/>
      <c r="O33" s="100"/>
      <c r="P33" s="100"/>
      <c r="Q33" s="100"/>
      <c r="R33" s="100"/>
      <c r="S33" s="102"/>
    </row>
    <row r="34" spans="1:19" x14ac:dyDescent="0.2">
      <c r="A34" s="99"/>
      <c r="B34" s="100"/>
      <c r="C34" s="100"/>
      <c r="D34" s="100"/>
      <c r="E34" s="2380"/>
      <c r="F34" s="2380"/>
      <c r="G34" s="2380"/>
      <c r="H34" s="2380"/>
      <c r="I34" s="2380"/>
      <c r="J34" s="100"/>
      <c r="K34" s="100"/>
      <c r="L34" s="100"/>
      <c r="M34" s="100"/>
      <c r="N34" s="100"/>
      <c r="O34" s="100"/>
      <c r="P34" s="100"/>
      <c r="Q34" s="100"/>
      <c r="R34" s="100"/>
      <c r="S34" s="102"/>
    </row>
    <row r="35" spans="1:19" x14ac:dyDescent="0.2">
      <c r="A35" s="99"/>
      <c r="B35" s="100"/>
      <c r="C35" s="100"/>
      <c r="D35" s="100"/>
      <c r="E35" s="2380"/>
      <c r="F35" s="2380"/>
      <c r="G35" s="2380"/>
      <c r="H35" s="2380"/>
      <c r="I35" s="2380"/>
      <c r="J35" s="100"/>
      <c r="K35" s="100"/>
      <c r="L35" s="100"/>
      <c r="M35" s="100"/>
      <c r="N35" s="100"/>
      <c r="O35" s="100"/>
      <c r="P35" s="100"/>
      <c r="Q35" s="100"/>
      <c r="R35" s="100"/>
      <c r="S35" s="102"/>
    </row>
    <row r="36" spans="1:19" x14ac:dyDescent="0.2">
      <c r="A36" s="99"/>
      <c r="B36" s="100"/>
      <c r="C36" s="100"/>
      <c r="D36" s="100"/>
      <c r="E36" s="2380"/>
      <c r="F36" s="2380"/>
      <c r="G36" s="2380"/>
      <c r="H36" s="2380"/>
      <c r="I36" s="2380"/>
      <c r="J36" s="100"/>
      <c r="K36" s="100"/>
      <c r="L36" s="100"/>
      <c r="M36" s="100"/>
      <c r="N36" s="100"/>
      <c r="O36" s="100"/>
      <c r="P36" s="100"/>
      <c r="Q36" s="100"/>
      <c r="R36" s="100"/>
      <c r="S36" s="102"/>
    </row>
    <row r="37" spans="1:19" x14ac:dyDescent="0.2">
      <c r="A37" s="99"/>
      <c r="B37" s="100"/>
      <c r="C37" s="100"/>
      <c r="D37" s="100"/>
      <c r="E37" s="2380"/>
      <c r="F37" s="2380"/>
      <c r="G37" s="2380"/>
      <c r="H37" s="2380"/>
      <c r="I37" s="2380"/>
      <c r="J37" s="100"/>
      <c r="K37" s="100"/>
      <c r="L37" s="100"/>
      <c r="M37" s="100"/>
      <c r="N37" s="100"/>
      <c r="O37" s="100"/>
      <c r="P37" s="100"/>
      <c r="Q37" s="100"/>
      <c r="R37" s="100"/>
      <c r="S37" s="102"/>
    </row>
    <row r="38" spans="1:19" x14ac:dyDescent="0.2">
      <c r="A38" s="99"/>
      <c r="B38" s="100"/>
      <c r="C38" s="100"/>
      <c r="D38" s="100"/>
      <c r="E38" s="2380"/>
      <c r="F38" s="2380"/>
      <c r="G38" s="2380"/>
      <c r="H38" s="2380"/>
      <c r="I38" s="2380"/>
      <c r="J38" s="100"/>
      <c r="K38" s="100"/>
      <c r="L38" s="100"/>
      <c r="M38" s="100"/>
      <c r="N38" s="100"/>
      <c r="O38" s="100"/>
      <c r="P38" s="100"/>
      <c r="Q38" s="100"/>
      <c r="R38" s="100"/>
      <c r="S38" s="102"/>
    </row>
    <row r="39" spans="1:19" x14ac:dyDescent="0.2">
      <c r="A39" s="99"/>
      <c r="B39" s="100"/>
      <c r="C39" s="100"/>
      <c r="D39" s="100"/>
      <c r="E39" s="2380"/>
      <c r="F39" s="2380"/>
      <c r="G39" s="2380"/>
      <c r="H39" s="2380"/>
      <c r="I39" s="2380"/>
      <c r="J39" s="100"/>
      <c r="K39" s="100"/>
      <c r="L39" s="100"/>
      <c r="M39" s="100"/>
      <c r="N39" s="100"/>
      <c r="O39" s="100"/>
      <c r="P39" s="100"/>
      <c r="Q39" s="100"/>
      <c r="R39" s="100"/>
      <c r="S39" s="102"/>
    </row>
    <row r="40" spans="1:19" x14ac:dyDescent="0.2">
      <c r="A40" s="99"/>
      <c r="B40" s="100"/>
      <c r="C40" s="100"/>
      <c r="D40" s="100"/>
      <c r="E40" s="2380"/>
      <c r="F40" s="2380"/>
      <c r="G40" s="2380"/>
      <c r="H40" s="2380"/>
      <c r="I40" s="2380"/>
      <c r="J40" s="100"/>
      <c r="K40" s="100"/>
      <c r="L40" s="100"/>
      <c r="M40" s="100"/>
      <c r="N40" s="100"/>
      <c r="O40" s="100"/>
      <c r="P40" s="100"/>
      <c r="Q40" s="100"/>
      <c r="R40" s="100"/>
      <c r="S40" s="102"/>
    </row>
    <row r="41" spans="1:19" x14ac:dyDescent="0.2">
      <c r="A41" s="99"/>
      <c r="B41" s="100"/>
      <c r="C41" s="100"/>
      <c r="D41" s="100"/>
      <c r="E41" s="2380"/>
      <c r="F41" s="2380"/>
      <c r="G41" s="2380"/>
      <c r="H41" s="2380"/>
      <c r="I41" s="2380"/>
      <c r="J41" s="100"/>
      <c r="K41" s="100"/>
      <c r="L41" s="100"/>
      <c r="M41" s="100"/>
      <c r="N41" s="100"/>
      <c r="O41" s="100"/>
      <c r="P41" s="100"/>
      <c r="Q41" s="100"/>
      <c r="R41" s="100"/>
      <c r="S41" s="102"/>
    </row>
    <row r="42" spans="1:19" x14ac:dyDescent="0.2">
      <c r="A42" s="99"/>
      <c r="B42" s="100"/>
      <c r="C42" s="100"/>
      <c r="D42" s="100"/>
      <c r="E42" s="2380"/>
      <c r="F42" s="2380"/>
      <c r="G42" s="2380"/>
      <c r="H42" s="2380"/>
      <c r="I42" s="2380"/>
      <c r="J42" s="100"/>
      <c r="K42" s="100"/>
      <c r="L42" s="100"/>
      <c r="M42" s="100"/>
      <c r="N42" s="100"/>
      <c r="O42" s="100"/>
      <c r="P42" s="100"/>
      <c r="Q42" s="100"/>
      <c r="R42" s="100"/>
      <c r="S42" s="102"/>
    </row>
    <row r="43" spans="1:19" x14ac:dyDescent="0.2">
      <c r="A43" s="99"/>
      <c r="B43" s="100"/>
      <c r="C43" s="100"/>
      <c r="D43" s="100"/>
      <c r="E43" s="2380"/>
      <c r="F43" s="2380"/>
      <c r="G43" s="2380"/>
      <c r="H43" s="2380"/>
      <c r="I43" s="2380"/>
      <c r="J43" s="100"/>
      <c r="K43" s="100"/>
      <c r="L43" s="100"/>
      <c r="M43" s="100"/>
      <c r="N43" s="100"/>
      <c r="O43" s="100"/>
      <c r="P43" s="100"/>
      <c r="Q43" s="100"/>
      <c r="R43" s="100"/>
      <c r="S43" s="102"/>
    </row>
    <row r="44" spans="1:19" x14ac:dyDescent="0.2">
      <c r="A44" s="99"/>
      <c r="B44" s="100"/>
      <c r="C44" s="100"/>
      <c r="D44" s="100"/>
      <c r="E44" s="2380"/>
      <c r="F44" s="2380"/>
      <c r="G44" s="2380"/>
      <c r="H44" s="2380"/>
      <c r="I44" s="2380"/>
      <c r="J44" s="100"/>
      <c r="K44" s="100"/>
      <c r="L44" s="100"/>
      <c r="M44" s="100"/>
      <c r="N44" s="100"/>
      <c r="O44" s="100"/>
      <c r="P44" s="100"/>
      <c r="Q44" s="100"/>
      <c r="R44" s="100"/>
      <c r="S44" s="102"/>
    </row>
    <row r="45" spans="1:19" x14ac:dyDescent="0.2">
      <c r="A45" s="99"/>
      <c r="B45" s="100"/>
      <c r="C45" s="100"/>
      <c r="D45" s="100"/>
      <c r="E45" s="2380"/>
      <c r="F45" s="2380"/>
      <c r="G45" s="2380"/>
      <c r="H45" s="2380"/>
      <c r="I45" s="2380"/>
      <c r="J45" s="100"/>
      <c r="K45" s="100"/>
      <c r="L45" s="100"/>
      <c r="M45" s="100"/>
      <c r="N45" s="100"/>
      <c r="O45" s="100"/>
      <c r="P45" s="100"/>
      <c r="Q45" s="100"/>
      <c r="R45" s="100"/>
      <c r="S45" s="102"/>
    </row>
    <row r="46" spans="1:19" x14ac:dyDescent="0.2">
      <c r="A46" s="99"/>
      <c r="B46" s="100"/>
      <c r="C46" s="100"/>
      <c r="D46" s="100"/>
      <c r="E46" s="2380"/>
      <c r="F46" s="2380"/>
      <c r="G46" s="2380"/>
      <c r="H46" s="2380"/>
      <c r="I46" s="2380"/>
      <c r="J46" s="100"/>
      <c r="K46" s="100"/>
      <c r="L46" s="100"/>
      <c r="M46" s="100"/>
      <c r="N46" s="100"/>
      <c r="O46" s="100"/>
      <c r="P46" s="100"/>
      <c r="Q46" s="100"/>
      <c r="R46" s="100"/>
      <c r="S46" s="102"/>
    </row>
    <row r="47" spans="1:19" x14ac:dyDescent="0.2">
      <c r="A47" s="99"/>
      <c r="B47" s="100"/>
      <c r="C47" s="100"/>
      <c r="D47" s="100"/>
      <c r="E47" s="2380"/>
      <c r="F47" s="2380"/>
      <c r="G47" s="2380"/>
      <c r="H47" s="2380"/>
      <c r="I47" s="2380"/>
      <c r="J47" s="100"/>
      <c r="K47" s="100"/>
      <c r="L47" s="100"/>
      <c r="M47" s="100"/>
      <c r="N47" s="100"/>
      <c r="O47" s="100"/>
      <c r="P47" s="100"/>
      <c r="Q47" s="100"/>
      <c r="R47" s="100"/>
      <c r="S47" s="102"/>
    </row>
    <row r="48" spans="1:19" x14ac:dyDescent="0.2">
      <c r="A48" s="99"/>
      <c r="B48" s="100"/>
      <c r="C48" s="100"/>
      <c r="D48" s="100"/>
      <c r="E48" s="2380"/>
      <c r="F48" s="2380"/>
      <c r="G48" s="2380"/>
      <c r="H48" s="2380"/>
      <c r="I48" s="2380"/>
      <c r="J48" s="100"/>
      <c r="K48" s="100"/>
      <c r="L48" s="100"/>
      <c r="M48" s="100"/>
      <c r="N48" s="100"/>
      <c r="O48" s="100"/>
      <c r="P48" s="100"/>
      <c r="Q48" s="100"/>
      <c r="R48" s="100"/>
      <c r="S48" s="102"/>
    </row>
    <row r="49" spans="1:19" x14ac:dyDescent="0.2">
      <c r="A49" s="99"/>
      <c r="B49" s="100"/>
      <c r="C49" s="100"/>
      <c r="D49" s="100"/>
      <c r="E49" s="2380"/>
      <c r="F49" s="2380"/>
      <c r="G49" s="2380"/>
      <c r="H49" s="2380"/>
      <c r="I49" s="2380"/>
      <c r="J49" s="100"/>
      <c r="K49" s="100"/>
      <c r="L49" s="100"/>
      <c r="M49" s="100"/>
      <c r="N49" s="100"/>
      <c r="O49" s="100"/>
      <c r="P49" s="100"/>
      <c r="Q49" s="100"/>
      <c r="R49" s="100"/>
      <c r="S49" s="102"/>
    </row>
    <row r="50" spans="1:19" x14ac:dyDescent="0.2">
      <c r="A50" s="99"/>
      <c r="B50" s="100"/>
      <c r="C50" s="100"/>
      <c r="D50" s="100"/>
      <c r="E50" s="2380"/>
      <c r="F50" s="2380"/>
      <c r="G50" s="2380"/>
      <c r="H50" s="2380"/>
      <c r="I50" s="2380"/>
      <c r="J50" s="100"/>
      <c r="K50" s="100"/>
      <c r="L50" s="100"/>
      <c r="M50" s="100"/>
      <c r="N50" s="100"/>
      <c r="O50" s="100"/>
      <c r="P50" s="100"/>
      <c r="Q50" s="100"/>
      <c r="R50" s="100"/>
      <c r="S50" s="102"/>
    </row>
    <row r="51" spans="1:19" x14ac:dyDescent="0.2">
      <c r="A51" s="99"/>
      <c r="B51" s="100"/>
      <c r="C51" s="100"/>
      <c r="D51" s="100"/>
      <c r="E51" s="2380"/>
      <c r="F51" s="2380"/>
      <c r="G51" s="2380"/>
      <c r="H51" s="2380"/>
      <c r="I51" s="2380"/>
      <c r="J51" s="100"/>
      <c r="K51" s="100"/>
      <c r="L51" s="100"/>
      <c r="M51" s="100"/>
      <c r="N51" s="100"/>
      <c r="O51" s="100"/>
      <c r="P51" s="100"/>
      <c r="Q51" s="100"/>
      <c r="R51" s="100"/>
      <c r="S51" s="102"/>
    </row>
  </sheetData>
  <mergeCells count="42">
    <mergeCell ref="E40:I40"/>
    <mergeCell ref="E43:I43"/>
    <mergeCell ref="E44:I44"/>
    <mergeCell ref="E45:I45"/>
    <mergeCell ref="E50:I50"/>
    <mergeCell ref="E51:I51"/>
    <mergeCell ref="E46:I46"/>
    <mergeCell ref="E47:I47"/>
    <mergeCell ref="E48:I48"/>
    <mergeCell ref="E49:I49"/>
    <mergeCell ref="E39:I39"/>
    <mergeCell ref="B24:M24"/>
    <mergeCell ref="E41:I41"/>
    <mergeCell ref="E42:I42"/>
    <mergeCell ref="B27:M27"/>
    <mergeCell ref="B28:M28"/>
    <mergeCell ref="B29:M29"/>
    <mergeCell ref="B30:M30"/>
    <mergeCell ref="E34:I34"/>
    <mergeCell ref="B31:M31"/>
    <mergeCell ref="B32:M32"/>
    <mergeCell ref="B33:M33"/>
    <mergeCell ref="E35:I35"/>
    <mergeCell ref="E36:I36"/>
    <mergeCell ref="E37:I37"/>
    <mergeCell ref="E38:I38"/>
    <mergeCell ref="B18:M18"/>
    <mergeCell ref="B25:M25"/>
    <mergeCell ref="B26:M26"/>
    <mergeCell ref="C5:H5"/>
    <mergeCell ref="K7:S7"/>
    <mergeCell ref="E13:I13"/>
    <mergeCell ref="B14:M14"/>
    <mergeCell ref="O5:S5"/>
    <mergeCell ref="B15:M15"/>
    <mergeCell ref="B16:M16"/>
    <mergeCell ref="B17:M17"/>
    <mergeCell ref="B19:M19"/>
    <mergeCell ref="B20:M20"/>
    <mergeCell ref="B21:M21"/>
    <mergeCell ref="B22:M22"/>
    <mergeCell ref="B23:M23"/>
  </mergeCells>
  <phoneticPr fontId="51" type="noConversion"/>
  <printOptions horizontalCentered="1" verticalCentered="1"/>
  <pageMargins left="0" right="0" top="0" bottom="0" header="0" footer="0"/>
  <pageSetup paperSize="9" orientation="portrait" horizontalDpi="360" verticalDpi="360" r:id="rId1"/>
  <headerFooter alignWithMargins="0"/>
  <rowBreaks count="2" manualBreakCount="2">
    <brk id="195" max="65535" man="1"/>
    <brk id="240" max="6553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R1672"/>
  <sheetViews>
    <sheetView topLeftCell="A774" workbookViewId="0">
      <pane ySplit="540" activePane="bottomLeft"/>
      <selection activeCell="F843" sqref="F843"/>
      <selection pane="bottomLeft" activeCell="J875" sqref="J875:L875"/>
    </sheetView>
  </sheetViews>
  <sheetFormatPr baseColWidth="10" defaultColWidth="10.7109375" defaultRowHeight="12.75" x14ac:dyDescent="0.2"/>
  <cols>
    <col min="1" max="1" width="15.7109375" style="11" customWidth="1"/>
    <col min="2" max="2" width="9.7109375" style="11" customWidth="1"/>
    <col min="3" max="3" width="6" style="11" customWidth="1"/>
    <col min="4" max="5" width="9.7109375" style="11" customWidth="1"/>
    <col min="6" max="6" width="12.140625" style="11" customWidth="1"/>
    <col min="7" max="7" width="12.7109375" style="1" customWidth="1"/>
    <col min="8" max="9" width="5.7109375" style="336" customWidth="1"/>
    <col min="10" max="11" width="5.7109375" style="11" customWidth="1"/>
    <col min="12" max="12" width="12.7109375" style="11" customWidth="1"/>
    <col min="13" max="16384" width="10.7109375" style="11"/>
  </cols>
  <sheetData>
    <row r="1" spans="1:44" x14ac:dyDescent="0.2">
      <c r="A1" s="34"/>
      <c r="B1" s="71"/>
      <c r="C1" s="71"/>
      <c r="D1" s="71"/>
      <c r="E1" s="71"/>
      <c r="F1" s="71"/>
      <c r="G1" s="58" t="s">
        <v>1270</v>
      </c>
      <c r="H1" s="163"/>
      <c r="I1" s="161"/>
      <c r="J1" s="57"/>
      <c r="K1" s="34"/>
      <c r="L1" s="34"/>
    </row>
    <row r="2" spans="1:44" x14ac:dyDescent="0.2">
      <c r="A2" s="2383" t="s">
        <v>1221</v>
      </c>
      <c r="B2" s="2383"/>
      <c r="C2" s="2383"/>
      <c r="D2" s="2383"/>
      <c r="E2" s="2383"/>
      <c r="F2" s="2383"/>
      <c r="G2" s="271"/>
      <c r="H2" s="270"/>
      <c r="I2" s="1200"/>
      <c r="J2" s="272"/>
      <c r="K2" s="254"/>
      <c r="L2" s="254"/>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row>
    <row r="3" spans="1:44" ht="12.75" customHeight="1" x14ac:dyDescent="0.2">
      <c r="A3" s="2383" t="s">
        <v>2063</v>
      </c>
      <c r="B3" s="2386"/>
      <c r="C3" s="2386"/>
      <c r="D3" s="2386"/>
      <c r="E3" s="2386"/>
      <c r="F3" s="2386"/>
      <c r="G3" s="228">
        <v>0</v>
      </c>
      <c r="H3" s="2166" t="s">
        <v>2029</v>
      </c>
      <c r="I3" s="2166"/>
      <c r="J3" s="2166"/>
      <c r="K3" s="2166"/>
      <c r="L3" s="2166"/>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row>
    <row r="4" spans="1:44" ht="12.75" customHeight="1" x14ac:dyDescent="0.2">
      <c r="A4" s="2384" t="s">
        <v>2030</v>
      </c>
      <c r="B4" s="2385"/>
      <c r="C4" s="2385"/>
      <c r="D4" s="2385"/>
      <c r="E4" s="2385"/>
      <c r="F4" s="2385"/>
      <c r="G4" s="228">
        <v>0</v>
      </c>
      <c r="H4" s="2166"/>
      <c r="I4" s="2166"/>
      <c r="J4" s="2166"/>
      <c r="K4" s="2166"/>
      <c r="L4" s="2166"/>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c r="AM4" s="227"/>
      <c r="AN4" s="227"/>
      <c r="AO4" s="227"/>
    </row>
    <row r="5" spans="1:44" ht="12.75" customHeight="1" x14ac:dyDescent="0.2">
      <c r="A5" s="2383" t="s">
        <v>662</v>
      </c>
      <c r="B5" s="2383"/>
      <c r="C5" s="2383"/>
      <c r="D5" s="2383"/>
      <c r="E5" s="2383"/>
      <c r="F5" s="2383"/>
      <c r="G5" s="228">
        <v>0</v>
      </c>
      <c r="H5" s="1227" t="s">
        <v>663</v>
      </c>
      <c r="I5" s="270"/>
      <c r="J5" s="272"/>
      <c r="K5" s="256"/>
      <c r="L5" s="256"/>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c r="AL5" s="227"/>
      <c r="AM5" s="227"/>
      <c r="AN5" s="227"/>
      <c r="AO5" s="227"/>
    </row>
    <row r="6" spans="1:44" ht="12.75" customHeight="1" x14ac:dyDescent="0.2">
      <c r="A6" s="2383" t="s">
        <v>664</v>
      </c>
      <c r="B6" s="2383"/>
      <c r="C6" s="2383"/>
      <c r="D6" s="2383"/>
      <c r="E6" s="2383"/>
      <c r="F6" s="2383"/>
      <c r="G6" s="228">
        <v>0</v>
      </c>
      <c r="H6" s="1227" t="s">
        <v>665</v>
      </c>
      <c r="I6" s="270"/>
      <c r="J6" s="272"/>
      <c r="K6" s="254"/>
      <c r="L6" s="254"/>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c r="AL6" s="227"/>
      <c r="AM6" s="227"/>
      <c r="AN6" s="227"/>
      <c r="AO6" s="227"/>
    </row>
    <row r="7" spans="1:44" ht="12.75" customHeight="1" x14ac:dyDescent="0.2">
      <c r="A7" s="2383" t="s">
        <v>813</v>
      </c>
      <c r="B7" s="2383"/>
      <c r="C7" s="2383"/>
      <c r="D7" s="2383"/>
      <c r="E7" s="2383"/>
      <c r="F7" s="2383"/>
      <c r="G7" s="228">
        <v>0</v>
      </c>
      <c r="H7" s="1227" t="s">
        <v>814</v>
      </c>
      <c r="I7" s="270"/>
      <c r="J7" s="272"/>
      <c r="K7" s="254"/>
      <c r="L7" s="254"/>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row>
    <row r="8" spans="1:44" ht="12.75" customHeight="1" x14ac:dyDescent="0.2">
      <c r="A8" s="2383" t="s">
        <v>188</v>
      </c>
      <c r="B8" s="2383"/>
      <c r="C8" s="2383"/>
      <c r="D8" s="2383"/>
      <c r="E8" s="2383"/>
      <c r="F8" s="2383"/>
      <c r="G8" s="228">
        <v>0</v>
      </c>
      <c r="H8" s="1227"/>
      <c r="I8" s="270"/>
      <c r="J8" s="272"/>
      <c r="K8" s="254"/>
      <c r="L8" s="254"/>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row>
    <row r="9" spans="1:44" ht="12.75" customHeight="1" x14ac:dyDescent="0.2">
      <c r="A9" s="2383" t="s">
        <v>615</v>
      </c>
      <c r="B9" s="2383"/>
      <c r="C9" s="2383"/>
      <c r="D9" s="2383"/>
      <c r="E9" s="2383"/>
      <c r="F9" s="2383"/>
      <c r="G9" s="228">
        <v>1</v>
      </c>
      <c r="H9" s="1227"/>
      <c r="I9" s="270"/>
      <c r="J9" s="272"/>
      <c r="K9" s="254"/>
      <c r="L9" s="254"/>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c r="AO9" s="227"/>
    </row>
    <row r="10" spans="1:44" ht="12.75" customHeight="1" x14ac:dyDescent="0.2">
      <c r="A10" s="254"/>
      <c r="B10" s="268"/>
      <c r="C10" s="268"/>
      <c r="D10" s="268"/>
      <c r="E10" s="268"/>
      <c r="F10" s="269">
        <v>131</v>
      </c>
      <c r="G10" s="228">
        <v>0</v>
      </c>
      <c r="H10" s="1227"/>
      <c r="I10" s="1200"/>
      <c r="J10" s="272"/>
      <c r="K10" s="254"/>
      <c r="L10" s="254"/>
      <c r="M10" s="227"/>
      <c r="N10" s="227"/>
      <c r="O10" s="227"/>
      <c r="P10" s="227"/>
      <c r="Q10" s="227"/>
      <c r="R10" s="227"/>
      <c r="S10" s="227"/>
      <c r="T10" s="227"/>
      <c r="U10" s="227"/>
      <c r="V10" s="227"/>
      <c r="W10" s="227"/>
      <c r="X10" s="227"/>
      <c r="Y10" s="227"/>
      <c r="Z10" s="227"/>
      <c r="AA10" s="227"/>
      <c r="AB10" s="227"/>
      <c r="AC10" s="227"/>
      <c r="AD10" s="227"/>
      <c r="AE10" s="227"/>
      <c r="AF10" s="227"/>
      <c r="AG10" s="227"/>
      <c r="AH10" s="227"/>
      <c r="AI10" s="227"/>
      <c r="AJ10" s="227"/>
      <c r="AK10" s="227"/>
      <c r="AL10" s="227"/>
      <c r="AM10" s="227"/>
      <c r="AN10" s="227"/>
      <c r="AO10" s="227"/>
    </row>
    <row r="11" spans="1:44" ht="12.75" customHeight="1" x14ac:dyDescent="0.2">
      <c r="A11" s="254"/>
      <c r="B11" s="268"/>
      <c r="C11" s="268"/>
      <c r="D11" s="268"/>
      <c r="E11" s="268"/>
      <c r="F11" s="269">
        <v>16</v>
      </c>
      <c r="G11" s="228">
        <v>0</v>
      </c>
      <c r="H11" s="270"/>
      <c r="I11" s="1200"/>
      <c r="J11" s="272"/>
      <c r="K11" s="254"/>
      <c r="L11" s="254"/>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27"/>
    </row>
    <row r="12" spans="1:44" ht="12.75" customHeight="1" x14ac:dyDescent="0.2">
      <c r="A12" s="256"/>
      <c r="B12" s="268"/>
      <c r="C12" s="268"/>
      <c r="D12" s="268"/>
      <c r="E12" s="268"/>
      <c r="F12" s="269">
        <v>20</v>
      </c>
      <c r="G12" s="228">
        <v>0</v>
      </c>
      <c r="H12" s="1200"/>
      <c r="I12" s="1200"/>
      <c r="J12" s="273"/>
      <c r="K12" s="256"/>
      <c r="L12" s="256"/>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row>
    <row r="13" spans="1:44" ht="12.75" customHeight="1" x14ac:dyDescent="0.2">
      <c r="A13" s="254"/>
      <c r="B13" s="268"/>
      <c r="C13" s="268"/>
      <c r="D13" s="268"/>
      <c r="E13" s="268"/>
      <c r="F13" s="269">
        <v>21</v>
      </c>
      <c r="G13" s="228">
        <v>0</v>
      </c>
      <c r="H13" s="270"/>
      <c r="I13" s="1200"/>
      <c r="J13" s="272"/>
      <c r="K13" s="254"/>
      <c r="L13" s="254"/>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row>
    <row r="14" spans="1:44" ht="12.75" customHeight="1" x14ac:dyDescent="0.2">
      <c r="A14" s="254"/>
      <c r="B14" s="268"/>
      <c r="C14" s="268"/>
      <c r="D14" s="268"/>
      <c r="E14" s="268"/>
      <c r="F14" s="269">
        <v>23</v>
      </c>
      <c r="G14" s="228">
        <v>0</v>
      </c>
      <c r="H14" s="270"/>
      <c r="I14" s="1200"/>
      <c r="J14" s="272"/>
      <c r="K14" s="254"/>
      <c r="L14" s="254"/>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row>
    <row r="15" spans="1:44" ht="12.75" customHeight="1" x14ac:dyDescent="0.2">
      <c r="A15" s="256"/>
      <c r="B15" s="268"/>
      <c r="C15" s="268"/>
      <c r="D15" s="268"/>
      <c r="E15" s="268"/>
      <c r="F15" s="270" t="s">
        <v>666</v>
      </c>
      <c r="G15" s="228">
        <v>0</v>
      </c>
      <c r="H15" s="270"/>
      <c r="I15" s="270"/>
      <c r="J15" s="272"/>
      <c r="K15" s="254"/>
      <c r="L15" s="256"/>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row>
    <row r="16" spans="1:44" ht="12.75" customHeight="1" x14ac:dyDescent="0.2">
      <c r="A16" s="256"/>
      <c r="B16" s="268"/>
      <c r="C16" s="268"/>
      <c r="D16" s="268"/>
      <c r="E16" s="268"/>
      <c r="F16" s="269">
        <v>274</v>
      </c>
      <c r="G16" s="228">
        <v>0</v>
      </c>
      <c r="H16" s="1200"/>
      <c r="I16" s="1200"/>
      <c r="J16" s="273"/>
      <c r="K16" s="256"/>
      <c r="L16" s="256"/>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row>
    <row r="17" spans="1:44" ht="12.75" customHeight="1" x14ac:dyDescent="0.2">
      <c r="A17" s="254"/>
      <c r="B17" s="268"/>
      <c r="C17" s="268"/>
      <c r="D17" s="268"/>
      <c r="E17" s="268"/>
      <c r="F17" s="269">
        <v>275</v>
      </c>
      <c r="G17" s="228">
        <v>0</v>
      </c>
      <c r="H17" s="270"/>
      <c r="I17" s="1200"/>
      <c r="J17" s="272"/>
      <c r="K17" s="254"/>
      <c r="L17" s="254"/>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row>
    <row r="18" spans="1:44" ht="12.75" customHeight="1" x14ac:dyDescent="0.2">
      <c r="A18" s="254"/>
      <c r="B18" s="268"/>
      <c r="C18" s="268"/>
      <c r="D18" s="268"/>
      <c r="E18" s="268"/>
      <c r="F18" s="269">
        <v>31</v>
      </c>
      <c r="G18" s="228">
        <v>0</v>
      </c>
      <c r="H18" s="270"/>
      <c r="I18" s="1200"/>
      <c r="J18" s="272"/>
      <c r="K18" s="254"/>
      <c r="L18" s="254"/>
      <c r="M18" s="227"/>
      <c r="N18" s="227"/>
      <c r="O18" s="227"/>
      <c r="P18" s="227"/>
      <c r="Q18" s="227"/>
      <c r="R18" s="227"/>
      <c r="S18" s="227"/>
      <c r="T18" s="227"/>
      <c r="U18" s="227"/>
      <c r="V18" s="227"/>
      <c r="W18" s="227"/>
      <c r="X18" s="227"/>
      <c r="Y18" s="227"/>
      <c r="Z18" s="227"/>
      <c r="AA18" s="227"/>
      <c r="AB18" s="227"/>
      <c r="AC18" s="227"/>
      <c r="AD18" s="227"/>
      <c r="AE18" s="227"/>
      <c r="AF18" s="227"/>
      <c r="AG18" s="227"/>
      <c r="AH18" s="227"/>
      <c r="AI18" s="227"/>
      <c r="AJ18" s="227"/>
      <c r="AK18" s="227"/>
      <c r="AL18" s="227"/>
      <c r="AM18" s="227"/>
      <c r="AN18" s="227"/>
      <c r="AO18" s="227"/>
    </row>
    <row r="19" spans="1:44" ht="12.75" customHeight="1" x14ac:dyDescent="0.2">
      <c r="A19" s="254"/>
      <c r="B19" s="268"/>
      <c r="C19" s="268"/>
      <c r="D19" s="268"/>
      <c r="E19" s="268"/>
      <c r="F19" s="269">
        <v>32</v>
      </c>
      <c r="G19" s="228">
        <v>0</v>
      </c>
      <c r="H19" s="270"/>
      <c r="I19" s="1200"/>
      <c r="J19" s="272"/>
      <c r="K19" s="254"/>
      <c r="L19" s="254"/>
      <c r="M19" s="227"/>
      <c r="N19" s="227"/>
      <c r="O19" s="227"/>
      <c r="P19" s="227"/>
      <c r="Q19" s="227"/>
      <c r="R19" s="227"/>
      <c r="S19" s="227"/>
      <c r="T19" s="227"/>
      <c r="U19" s="227"/>
      <c r="V19" s="227"/>
      <c r="W19" s="227"/>
      <c r="X19" s="227"/>
      <c r="Y19" s="227"/>
      <c r="Z19" s="227"/>
      <c r="AA19" s="227"/>
      <c r="AB19" s="227"/>
      <c r="AC19" s="227"/>
      <c r="AD19" s="227"/>
      <c r="AE19" s="227"/>
      <c r="AF19" s="227"/>
      <c r="AG19" s="227"/>
      <c r="AH19" s="227"/>
      <c r="AI19" s="227"/>
      <c r="AJ19" s="227"/>
      <c r="AK19" s="227"/>
      <c r="AL19" s="227"/>
      <c r="AM19" s="227"/>
      <c r="AN19" s="227"/>
      <c r="AO19" s="227"/>
    </row>
    <row r="20" spans="1:44" ht="12.75" customHeight="1" x14ac:dyDescent="0.2">
      <c r="A20" s="254"/>
      <c r="B20" s="268"/>
      <c r="C20" s="268"/>
      <c r="D20" s="268"/>
      <c r="E20" s="268"/>
      <c r="F20" s="269">
        <v>33</v>
      </c>
      <c r="G20" s="228">
        <v>0</v>
      </c>
      <c r="H20" s="270"/>
      <c r="I20" s="1200"/>
      <c r="J20" s="272"/>
      <c r="K20" s="254"/>
      <c r="L20" s="254"/>
      <c r="M20" s="227"/>
      <c r="N20" s="227"/>
      <c r="O20" s="227"/>
      <c r="P20" s="227"/>
      <c r="Q20" s="227"/>
      <c r="R20" s="227"/>
      <c r="S20" s="227"/>
      <c r="T20" s="227"/>
      <c r="U20" s="227"/>
      <c r="V20" s="227"/>
      <c r="W20" s="227"/>
      <c r="X20" s="227"/>
      <c r="Y20" s="227"/>
      <c r="Z20" s="227"/>
      <c r="AA20" s="227"/>
      <c r="AB20" s="227"/>
      <c r="AC20" s="227"/>
      <c r="AD20" s="227"/>
      <c r="AE20" s="227"/>
      <c r="AF20" s="227"/>
      <c r="AG20" s="227"/>
      <c r="AH20" s="227"/>
      <c r="AI20" s="227"/>
      <c r="AJ20" s="227"/>
      <c r="AK20" s="227"/>
      <c r="AL20" s="227"/>
      <c r="AM20" s="227"/>
      <c r="AN20" s="227"/>
      <c r="AO20" s="227"/>
    </row>
    <row r="21" spans="1:44" x14ac:dyDescent="0.2">
      <c r="A21" s="254"/>
      <c r="B21" s="268"/>
      <c r="C21" s="268"/>
      <c r="D21" s="268"/>
      <c r="E21" s="268"/>
      <c r="F21" s="269">
        <v>4457</v>
      </c>
      <c r="G21" s="228">
        <v>0</v>
      </c>
      <c r="H21" s="270"/>
      <c r="I21" s="1200"/>
      <c r="J21" s="272"/>
      <c r="K21" s="254"/>
      <c r="L21" s="254"/>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row>
    <row r="22" spans="1:44" x14ac:dyDescent="0.2">
      <c r="A22" s="254"/>
      <c r="B22" s="268"/>
      <c r="C22" s="268"/>
      <c r="D22" s="268"/>
      <c r="E22" s="268"/>
      <c r="F22" s="269">
        <v>471</v>
      </c>
      <c r="G22" s="228">
        <v>0</v>
      </c>
      <c r="H22" s="270"/>
      <c r="I22" s="1200"/>
      <c r="J22" s="272"/>
      <c r="K22" s="254"/>
      <c r="L22" s="254"/>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row>
    <row r="23" spans="1:44" x14ac:dyDescent="0.2">
      <c r="A23" s="254"/>
      <c r="B23" s="268"/>
      <c r="C23" s="268"/>
      <c r="D23" s="268"/>
      <c r="E23" s="268"/>
      <c r="F23" s="269">
        <v>50</v>
      </c>
      <c r="G23" s="228">
        <v>0</v>
      </c>
      <c r="H23" s="270"/>
      <c r="I23" s="1200"/>
      <c r="J23" s="272"/>
      <c r="K23" s="254"/>
      <c r="L23" s="254"/>
      <c r="M23" s="227"/>
      <c r="N23" s="227"/>
      <c r="O23" s="227"/>
      <c r="P23" s="227"/>
      <c r="Q23" s="227"/>
      <c r="R23" s="227"/>
      <c r="S23" s="227"/>
      <c r="T23" s="227"/>
      <c r="U23" s="227"/>
      <c r="V23" s="227"/>
      <c r="W23" s="227"/>
      <c r="X23" s="227"/>
      <c r="Y23" s="227"/>
      <c r="Z23" s="227"/>
      <c r="AA23" s="227"/>
      <c r="AB23" s="227"/>
      <c r="AC23" s="227"/>
      <c r="AD23" s="227"/>
      <c r="AE23" s="227"/>
      <c r="AF23" s="227"/>
      <c r="AG23" s="227"/>
      <c r="AH23" s="227"/>
      <c r="AI23" s="227"/>
      <c r="AJ23" s="227"/>
      <c r="AK23" s="227"/>
      <c r="AL23" s="227"/>
      <c r="AM23" s="227"/>
      <c r="AN23" s="227"/>
      <c r="AO23" s="227"/>
      <c r="AP23" s="227"/>
      <c r="AQ23" s="227"/>
      <c r="AR23" s="227"/>
    </row>
    <row r="24" spans="1:44" x14ac:dyDescent="0.2">
      <c r="A24" s="254"/>
      <c r="B24" s="268"/>
      <c r="C24" s="268"/>
      <c r="D24" s="268"/>
      <c r="E24" s="268"/>
      <c r="F24" s="269">
        <v>51</v>
      </c>
      <c r="G24" s="228">
        <v>0</v>
      </c>
      <c r="H24" s="270"/>
      <c r="I24" s="1200"/>
      <c r="J24" s="272"/>
      <c r="K24" s="254"/>
      <c r="L24" s="254"/>
      <c r="M24" s="227"/>
      <c r="N24" s="227"/>
      <c r="O24" s="227"/>
      <c r="P24" s="227"/>
      <c r="Q24" s="227"/>
      <c r="R24" s="227"/>
      <c r="S24" s="227"/>
      <c r="T24" s="227"/>
      <c r="U24" s="227"/>
      <c r="V24" s="227"/>
      <c r="W24" s="227"/>
      <c r="X24" s="227"/>
      <c r="Y24" s="227"/>
      <c r="Z24" s="227"/>
      <c r="AA24" s="227"/>
      <c r="AB24" s="227"/>
      <c r="AC24" s="227"/>
      <c r="AD24" s="227"/>
      <c r="AE24" s="227"/>
      <c r="AF24" s="227"/>
      <c r="AG24" s="227"/>
      <c r="AH24" s="227"/>
      <c r="AI24" s="227"/>
      <c r="AJ24" s="227"/>
      <c r="AK24" s="227"/>
      <c r="AL24" s="227"/>
      <c r="AM24" s="227"/>
      <c r="AN24" s="227"/>
      <c r="AO24" s="227"/>
      <c r="AP24" s="227"/>
      <c r="AQ24" s="227"/>
      <c r="AR24" s="227"/>
    </row>
    <row r="25" spans="1:44" x14ac:dyDescent="0.2">
      <c r="A25" s="254"/>
      <c r="B25" s="268"/>
      <c r="C25" s="268"/>
      <c r="D25" s="268"/>
      <c r="E25" s="268"/>
      <c r="F25" s="269">
        <v>53</v>
      </c>
      <c r="G25" s="228">
        <v>0</v>
      </c>
      <c r="H25" s="270"/>
      <c r="I25" s="1200"/>
      <c r="J25" s="272"/>
      <c r="K25" s="254"/>
      <c r="L25" s="254"/>
      <c r="M25" s="227"/>
      <c r="N25" s="227"/>
      <c r="O25" s="227"/>
      <c r="P25" s="227"/>
      <c r="Q25" s="227"/>
      <c r="R25" s="227"/>
      <c r="S25" s="227"/>
      <c r="T25" s="227"/>
      <c r="U25" s="227"/>
      <c r="V25" s="227"/>
      <c r="W25" s="227"/>
      <c r="X25" s="227"/>
      <c r="Y25" s="227"/>
      <c r="Z25" s="227"/>
      <c r="AA25" s="227"/>
      <c r="AB25" s="227"/>
      <c r="AC25" s="227"/>
      <c r="AD25" s="227"/>
      <c r="AE25" s="227"/>
      <c r="AF25" s="227"/>
      <c r="AG25" s="227"/>
      <c r="AH25" s="227"/>
      <c r="AI25" s="227"/>
      <c r="AJ25" s="227"/>
      <c r="AK25" s="227"/>
      <c r="AL25" s="227"/>
      <c r="AM25" s="227"/>
      <c r="AN25" s="227"/>
      <c r="AO25" s="227"/>
      <c r="AP25" s="227"/>
      <c r="AQ25" s="227"/>
      <c r="AR25" s="227"/>
    </row>
    <row r="26" spans="1:44" x14ac:dyDescent="0.2">
      <c r="A26" s="254"/>
      <c r="B26" s="268"/>
      <c r="C26" s="268"/>
      <c r="D26" s="268"/>
      <c r="E26" s="268"/>
      <c r="F26" s="269">
        <v>58</v>
      </c>
      <c r="G26" s="228">
        <v>0</v>
      </c>
      <c r="H26" s="270"/>
      <c r="I26" s="1200"/>
      <c r="J26" s="272"/>
      <c r="K26" s="254"/>
      <c r="L26" s="254"/>
      <c r="M26" s="227"/>
      <c r="N26" s="227"/>
      <c r="O26" s="227"/>
      <c r="P26" s="227"/>
      <c r="Q26" s="227"/>
      <c r="R26" s="227"/>
      <c r="S26" s="227"/>
      <c r="T26" s="227"/>
      <c r="U26" s="227"/>
      <c r="V26" s="227"/>
      <c r="W26" s="227"/>
      <c r="X26" s="227"/>
      <c r="Y26" s="227"/>
      <c r="Z26" s="227"/>
      <c r="AA26" s="227"/>
      <c r="AB26" s="227"/>
      <c r="AC26" s="227"/>
      <c r="AD26" s="227"/>
      <c r="AE26" s="227"/>
      <c r="AF26" s="227"/>
      <c r="AG26" s="227"/>
      <c r="AH26" s="227"/>
      <c r="AI26" s="227"/>
      <c r="AJ26" s="227"/>
      <c r="AK26" s="227"/>
      <c r="AL26" s="227"/>
      <c r="AM26" s="227"/>
      <c r="AN26" s="227"/>
      <c r="AO26" s="227"/>
      <c r="AP26" s="227"/>
      <c r="AQ26" s="227"/>
      <c r="AR26" s="227"/>
    </row>
    <row r="27" spans="1:44" x14ac:dyDescent="0.2">
      <c r="A27" s="256"/>
      <c r="B27" s="268"/>
      <c r="C27" s="268"/>
      <c r="D27" s="268"/>
      <c r="E27" s="268"/>
      <c r="F27" s="270" t="s">
        <v>667</v>
      </c>
      <c r="G27" s="228">
        <v>0</v>
      </c>
      <c r="H27" s="1227" t="s">
        <v>668</v>
      </c>
      <c r="I27" s="270"/>
      <c r="J27" s="273"/>
      <c r="K27" s="256"/>
      <c r="L27" s="256"/>
      <c r="M27" s="227"/>
      <c r="N27" s="227"/>
      <c r="O27" s="227"/>
      <c r="P27" s="227"/>
      <c r="Q27" s="227"/>
      <c r="R27" s="227"/>
      <c r="S27" s="227"/>
      <c r="T27" s="227"/>
      <c r="U27" s="227"/>
      <c r="V27" s="227"/>
      <c r="W27" s="227"/>
      <c r="X27" s="227"/>
      <c r="Y27" s="227"/>
      <c r="Z27" s="227"/>
      <c r="AA27" s="227"/>
      <c r="AB27" s="227"/>
      <c r="AC27" s="227"/>
      <c r="AD27" s="227"/>
      <c r="AE27" s="227"/>
      <c r="AF27" s="227"/>
      <c r="AG27" s="227"/>
      <c r="AH27" s="227"/>
      <c r="AI27" s="227"/>
      <c r="AJ27" s="227"/>
      <c r="AK27" s="227"/>
      <c r="AL27" s="227"/>
      <c r="AM27" s="227"/>
      <c r="AN27" s="227"/>
      <c r="AO27" s="227"/>
      <c r="AP27" s="227"/>
      <c r="AQ27" s="227"/>
      <c r="AR27" s="227"/>
    </row>
    <row r="28" spans="1:44" x14ac:dyDescent="0.2">
      <c r="A28" s="256"/>
      <c r="B28" s="268"/>
      <c r="C28" s="268"/>
      <c r="D28" s="268"/>
      <c r="E28" s="268"/>
      <c r="F28" s="269">
        <v>60631</v>
      </c>
      <c r="G28" s="228">
        <v>0</v>
      </c>
      <c r="H28" s="1200"/>
      <c r="I28" s="1200"/>
      <c r="J28" s="273"/>
      <c r="K28" s="256"/>
      <c r="L28" s="256"/>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row>
    <row r="29" spans="1:44" x14ac:dyDescent="0.2">
      <c r="A29" s="256"/>
      <c r="B29" s="268"/>
      <c r="C29" s="268"/>
      <c r="D29" s="268"/>
      <c r="E29" s="268"/>
      <c r="F29" s="269">
        <v>611</v>
      </c>
      <c r="G29" s="228">
        <v>0</v>
      </c>
      <c r="H29" s="1200"/>
      <c r="I29" s="1200"/>
      <c r="J29" s="273"/>
      <c r="K29" s="256"/>
      <c r="L29" s="256"/>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row>
    <row r="30" spans="1:44" x14ac:dyDescent="0.2">
      <c r="A30" s="254"/>
      <c r="B30" s="268"/>
      <c r="C30" s="268"/>
      <c r="D30" s="268"/>
      <c r="E30" s="268"/>
      <c r="F30" s="269">
        <v>612</v>
      </c>
      <c r="G30" s="228">
        <v>0</v>
      </c>
      <c r="H30" s="270"/>
      <c r="I30" s="1200"/>
      <c r="J30" s="272"/>
      <c r="K30" s="254"/>
      <c r="L30" s="254"/>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27"/>
      <c r="AM30" s="227"/>
      <c r="AN30" s="227"/>
      <c r="AO30" s="227"/>
      <c r="AP30" s="227"/>
      <c r="AQ30" s="227"/>
      <c r="AR30" s="227"/>
    </row>
    <row r="31" spans="1:44" x14ac:dyDescent="0.2">
      <c r="A31" s="254"/>
      <c r="B31" s="268"/>
      <c r="C31" s="268"/>
      <c r="D31" s="268"/>
      <c r="E31" s="268"/>
      <c r="F31" s="269">
        <v>613</v>
      </c>
      <c r="G31" s="228">
        <v>0</v>
      </c>
      <c r="H31" s="270"/>
      <c r="I31" s="1200"/>
      <c r="J31" s="272"/>
      <c r="K31" s="254"/>
      <c r="L31" s="254"/>
      <c r="M31" s="227"/>
      <c r="N31" s="227"/>
      <c r="O31" s="227"/>
      <c r="P31" s="227"/>
      <c r="Q31" s="227"/>
      <c r="R31" s="227"/>
      <c r="S31" s="227"/>
      <c r="T31" s="227"/>
      <c r="U31" s="227"/>
      <c r="V31" s="227"/>
      <c r="W31" s="227"/>
      <c r="X31" s="227"/>
      <c r="Y31" s="227"/>
      <c r="Z31" s="227"/>
      <c r="AA31" s="227"/>
      <c r="AB31" s="227"/>
      <c r="AC31" s="227"/>
      <c r="AD31" s="227"/>
      <c r="AE31" s="227"/>
      <c r="AF31" s="227"/>
      <c r="AG31" s="227"/>
      <c r="AH31" s="227"/>
      <c r="AI31" s="227"/>
      <c r="AJ31" s="227"/>
      <c r="AK31" s="227"/>
      <c r="AL31" s="227"/>
      <c r="AM31" s="227"/>
      <c r="AN31" s="227"/>
      <c r="AO31" s="227"/>
      <c r="AP31" s="227"/>
      <c r="AQ31" s="227"/>
      <c r="AR31" s="227"/>
    </row>
    <row r="32" spans="1:44" x14ac:dyDescent="0.2">
      <c r="A32" s="254"/>
      <c r="B32" s="268"/>
      <c r="C32" s="268"/>
      <c r="D32" s="268"/>
      <c r="E32" s="268"/>
      <c r="F32" s="269">
        <v>615</v>
      </c>
      <c r="G32" s="228">
        <v>0</v>
      </c>
      <c r="H32" s="270"/>
      <c r="I32" s="1200"/>
      <c r="J32" s="272"/>
      <c r="K32" s="254"/>
      <c r="L32" s="254"/>
      <c r="M32" s="227"/>
      <c r="N32" s="227"/>
      <c r="O32" s="227"/>
      <c r="P32" s="227"/>
      <c r="Q32" s="227"/>
      <c r="R32" s="227"/>
      <c r="S32" s="227"/>
      <c r="T32" s="227"/>
      <c r="U32" s="227"/>
      <c r="V32" s="227"/>
      <c r="W32" s="227"/>
      <c r="X32" s="227"/>
      <c r="Y32" s="227"/>
      <c r="Z32" s="227"/>
      <c r="AA32" s="227"/>
      <c r="AB32" s="227"/>
      <c r="AC32" s="227"/>
      <c r="AD32" s="227"/>
      <c r="AE32" s="227"/>
      <c r="AF32" s="227"/>
      <c r="AG32" s="227"/>
      <c r="AH32" s="227"/>
      <c r="AI32" s="227"/>
      <c r="AJ32" s="227"/>
      <c r="AK32" s="227"/>
      <c r="AL32" s="227"/>
      <c r="AM32" s="227"/>
      <c r="AN32" s="227"/>
      <c r="AO32" s="227"/>
      <c r="AP32" s="227"/>
      <c r="AQ32" s="227"/>
      <c r="AR32" s="227"/>
    </row>
    <row r="33" spans="1:44" x14ac:dyDescent="0.2">
      <c r="A33" s="254"/>
      <c r="B33" s="268"/>
      <c r="C33" s="268"/>
      <c r="D33" s="268"/>
      <c r="E33" s="268"/>
      <c r="F33" s="269">
        <v>6211</v>
      </c>
      <c r="G33" s="228">
        <v>0</v>
      </c>
      <c r="H33" s="270"/>
      <c r="I33" s="1200"/>
      <c r="J33" s="272"/>
      <c r="K33" s="254"/>
      <c r="L33" s="254"/>
      <c r="M33" s="227"/>
      <c r="N33" s="227"/>
      <c r="O33" s="227"/>
      <c r="P33" s="227"/>
      <c r="Q33" s="227"/>
      <c r="R33" s="227"/>
      <c r="S33" s="227"/>
      <c r="T33" s="227"/>
      <c r="U33" s="227"/>
      <c r="V33" s="227"/>
      <c r="W33" s="227"/>
      <c r="X33" s="227"/>
      <c r="Y33" s="227"/>
      <c r="Z33" s="227"/>
      <c r="AA33" s="227"/>
      <c r="AB33" s="227"/>
      <c r="AC33" s="227"/>
      <c r="AD33" s="227"/>
      <c r="AE33" s="227"/>
      <c r="AF33" s="227"/>
      <c r="AG33" s="227"/>
      <c r="AH33" s="227"/>
      <c r="AI33" s="227"/>
      <c r="AJ33" s="227"/>
      <c r="AK33" s="227"/>
      <c r="AL33" s="227"/>
      <c r="AM33" s="227"/>
      <c r="AN33" s="227"/>
      <c r="AO33" s="227"/>
      <c r="AP33" s="227"/>
      <c r="AQ33" s="227"/>
      <c r="AR33" s="227"/>
    </row>
    <row r="34" spans="1:44" x14ac:dyDescent="0.2">
      <c r="A34" s="254"/>
      <c r="B34" s="268"/>
      <c r="C34" s="268"/>
      <c r="D34" s="268"/>
      <c r="E34" s="268"/>
      <c r="F34" s="269">
        <v>622</v>
      </c>
      <c r="G34" s="228">
        <v>0</v>
      </c>
      <c r="H34" s="270"/>
      <c r="I34" s="1200"/>
      <c r="J34" s="272"/>
      <c r="K34" s="254"/>
      <c r="L34" s="254"/>
      <c r="M34" s="227"/>
      <c r="N34" s="227"/>
      <c r="O34" s="227"/>
      <c r="P34" s="227"/>
      <c r="Q34" s="227"/>
      <c r="R34" s="227"/>
      <c r="S34" s="227"/>
      <c r="T34" s="227"/>
      <c r="U34" s="227"/>
      <c r="V34" s="227"/>
      <c r="W34" s="227"/>
      <c r="X34" s="227"/>
      <c r="Y34" s="227"/>
      <c r="Z34" s="227"/>
      <c r="AA34" s="227"/>
      <c r="AB34" s="227"/>
      <c r="AC34" s="227"/>
      <c r="AD34" s="227"/>
      <c r="AE34" s="227"/>
      <c r="AF34" s="227"/>
      <c r="AG34" s="227"/>
      <c r="AH34" s="227"/>
      <c r="AI34" s="227"/>
      <c r="AJ34" s="227"/>
      <c r="AK34" s="227"/>
      <c r="AL34" s="227"/>
      <c r="AM34" s="227"/>
      <c r="AN34" s="227"/>
      <c r="AO34" s="227"/>
      <c r="AP34" s="227"/>
      <c r="AQ34" s="227"/>
      <c r="AR34" s="227"/>
    </row>
    <row r="35" spans="1:44" x14ac:dyDescent="0.2">
      <c r="A35" s="256"/>
      <c r="B35" s="268"/>
      <c r="C35" s="268"/>
      <c r="D35" s="268"/>
      <c r="E35" s="268"/>
      <c r="F35" s="269">
        <v>623</v>
      </c>
      <c r="G35" s="228">
        <v>0</v>
      </c>
      <c r="H35" s="1200"/>
      <c r="I35" s="1200"/>
      <c r="J35" s="273"/>
      <c r="K35" s="256"/>
      <c r="L35" s="256"/>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row>
    <row r="36" spans="1:44" x14ac:dyDescent="0.2">
      <c r="A36" s="254"/>
      <c r="B36" s="268"/>
      <c r="C36" s="268"/>
      <c r="D36" s="268"/>
      <c r="E36" s="268"/>
      <c r="F36" s="269">
        <v>641</v>
      </c>
      <c r="G36" s="228">
        <v>0</v>
      </c>
      <c r="H36" s="270"/>
      <c r="I36" s="1200"/>
      <c r="J36" s="272"/>
      <c r="K36" s="254"/>
      <c r="L36" s="254"/>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row>
    <row r="37" spans="1:44" x14ac:dyDescent="0.2">
      <c r="A37" s="254"/>
      <c r="B37" s="268"/>
      <c r="C37" s="268"/>
      <c r="D37" s="268"/>
      <c r="E37" s="268"/>
      <c r="F37" s="269">
        <v>775</v>
      </c>
      <c r="G37" s="228">
        <v>0</v>
      </c>
      <c r="H37" s="270"/>
      <c r="I37" s="1200"/>
      <c r="J37" s="272"/>
      <c r="K37" s="254"/>
      <c r="L37" s="254"/>
      <c r="M37" s="227"/>
      <c r="N37" s="227"/>
      <c r="O37" s="227"/>
      <c r="P37" s="227"/>
      <c r="Q37" s="227"/>
      <c r="R37" s="227"/>
      <c r="S37" s="227"/>
      <c r="T37" s="227"/>
      <c r="U37" s="227"/>
      <c r="V37" s="227"/>
      <c r="W37" s="227"/>
      <c r="X37" s="227"/>
      <c r="Y37" s="227"/>
      <c r="Z37" s="227"/>
      <c r="AA37" s="227"/>
      <c r="AB37" s="227"/>
      <c r="AC37" s="227"/>
      <c r="AD37" s="227"/>
      <c r="AE37" s="227"/>
      <c r="AF37" s="227"/>
      <c r="AG37" s="227"/>
      <c r="AH37" s="227"/>
      <c r="AI37" s="227"/>
      <c r="AJ37" s="227"/>
      <c r="AK37" s="227"/>
      <c r="AL37" s="227"/>
      <c r="AM37" s="227"/>
      <c r="AN37" s="227"/>
      <c r="AO37" s="227"/>
      <c r="AP37" s="227"/>
      <c r="AQ37" s="227"/>
      <c r="AR37" s="227"/>
    </row>
    <row r="38" spans="1:44" x14ac:dyDescent="0.2">
      <c r="A38" s="254"/>
      <c r="B38" s="268"/>
      <c r="C38" s="268"/>
      <c r="D38" s="268"/>
      <c r="E38" s="270" t="s">
        <v>1324</v>
      </c>
      <c r="F38" s="268"/>
      <c r="G38" s="584">
        <f>+GA!O3</f>
        <v>41639</v>
      </c>
      <c r="H38" s="268"/>
      <c r="I38" s="268"/>
      <c r="J38" s="256"/>
      <c r="K38" s="254"/>
      <c r="L38" s="254"/>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row>
    <row r="39" spans="1:44" x14ac:dyDescent="0.2">
      <c r="A39" s="254"/>
      <c r="B39" s="268"/>
      <c r="C39" s="268"/>
      <c r="D39" s="268"/>
      <c r="E39" s="270" t="s">
        <v>669</v>
      </c>
      <c r="F39" s="268"/>
      <c r="G39" s="2159">
        <f>+Q!P5</f>
        <v>2014001</v>
      </c>
      <c r="H39" s="268"/>
      <c r="I39" s="268"/>
      <c r="J39" s="256"/>
      <c r="K39" s="254"/>
      <c r="L39" s="254"/>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row>
    <row r="40" spans="1:44" ht="13.5" thickBot="1" x14ac:dyDescent="0.25">
      <c r="A40" s="254"/>
      <c r="B40" s="268"/>
      <c r="C40" s="268"/>
      <c r="D40" s="268"/>
      <c r="E40" s="270" t="s">
        <v>670</v>
      </c>
      <c r="F40" s="268"/>
      <c r="G40" s="2192" t="str">
        <f>Q!G5</f>
        <v>SPECIMEN ECF</v>
      </c>
      <c r="H40" s="2193"/>
      <c r="I40" s="2193"/>
      <c r="J40" s="2193"/>
      <c r="K40" s="2193"/>
      <c r="L40" s="2193"/>
      <c r="M40" s="2193"/>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c r="AM40" s="227"/>
      <c r="AN40" s="227"/>
      <c r="AO40" s="227"/>
      <c r="AP40" s="227"/>
      <c r="AQ40" s="227"/>
      <c r="AR40" s="227"/>
    </row>
    <row r="41" spans="1:44" ht="13.5" thickTop="1" x14ac:dyDescent="0.2">
      <c r="A41" s="274"/>
      <c r="B41" s="2396" t="s">
        <v>2031</v>
      </c>
      <c r="C41" s="2397"/>
      <c r="D41" s="2397"/>
      <c r="E41" s="2397"/>
      <c r="F41" s="2397"/>
      <c r="G41" s="2397"/>
      <c r="H41" s="2397"/>
      <c r="I41" s="2397"/>
      <c r="J41" s="2397"/>
      <c r="K41" s="274" t="s">
        <v>2032</v>
      </c>
      <c r="L41" s="274"/>
      <c r="M41" s="227"/>
      <c r="N41" s="227"/>
      <c r="O41" s="227"/>
      <c r="P41" s="227"/>
      <c r="Q41" s="227"/>
      <c r="R41" s="227"/>
      <c r="S41" s="227"/>
      <c r="T41" s="227"/>
      <c r="U41" s="227"/>
      <c r="V41" s="227"/>
      <c r="W41" s="227"/>
      <c r="X41" s="227"/>
      <c r="Y41" s="227"/>
      <c r="Z41" s="227"/>
      <c r="AA41" s="227"/>
      <c r="AB41" s="227"/>
      <c r="AC41" s="227"/>
      <c r="AD41" s="227"/>
      <c r="AE41" s="227"/>
      <c r="AF41" s="227"/>
      <c r="AG41" s="227"/>
      <c r="AH41" s="227"/>
      <c r="AI41" s="227"/>
      <c r="AJ41" s="227"/>
      <c r="AK41" s="227"/>
      <c r="AL41" s="227"/>
      <c r="AM41" s="227"/>
      <c r="AN41" s="227"/>
      <c r="AO41" s="227"/>
      <c r="AP41" s="227"/>
      <c r="AQ41" s="227"/>
      <c r="AR41" s="227"/>
    </row>
    <row r="42" spans="1:44" x14ac:dyDescent="0.2">
      <c r="A42" s="274"/>
      <c r="B42" s="2398"/>
      <c r="C42" s="2399"/>
      <c r="D42" s="2399"/>
      <c r="E42" s="2399"/>
      <c r="F42" s="2399"/>
      <c r="G42" s="2399"/>
      <c r="H42" s="2399"/>
      <c r="I42" s="2399"/>
      <c r="J42" s="2399"/>
      <c r="K42" s="274"/>
      <c r="L42" s="274"/>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row>
    <row r="43" spans="1:44" x14ac:dyDescent="0.2">
      <c r="A43" s="274"/>
      <c r="B43" s="2400"/>
      <c r="C43" s="2400"/>
      <c r="D43" s="2400"/>
      <c r="E43" s="2400"/>
      <c r="F43" s="2400"/>
      <c r="G43" s="2400"/>
      <c r="H43" s="2400"/>
      <c r="I43" s="2400"/>
      <c r="J43" s="2400"/>
      <c r="K43" s="274"/>
      <c r="L43" s="274"/>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row>
    <row r="44" spans="1:44" ht="15" x14ac:dyDescent="0.2">
      <c r="A44" s="274"/>
      <c r="B44" s="2387" t="s">
        <v>462</v>
      </c>
      <c r="C44" s="2387"/>
      <c r="D44" s="2387"/>
      <c r="E44" s="2387"/>
      <c r="F44" s="2387"/>
      <c r="G44" s="2388"/>
      <c r="H44" s="2161"/>
      <c r="I44" s="1201"/>
      <c r="J44" s="274"/>
      <c r="K44" s="274"/>
      <c r="L44" s="274"/>
      <c r="M44" s="227"/>
      <c r="N44" s="227"/>
      <c r="O44" s="227"/>
      <c r="P44" s="227"/>
      <c r="Q44" s="227"/>
      <c r="R44" s="227"/>
      <c r="S44" s="227"/>
      <c r="T44" s="227"/>
      <c r="U44" s="227"/>
      <c r="V44" s="227"/>
      <c r="W44" s="227"/>
      <c r="X44" s="227"/>
      <c r="Y44" s="227"/>
      <c r="Z44" s="227"/>
      <c r="AA44" s="227"/>
      <c r="AB44" s="227"/>
      <c r="AC44" s="227"/>
      <c r="AD44" s="227"/>
      <c r="AE44" s="227"/>
      <c r="AF44" s="227"/>
      <c r="AG44" s="227"/>
      <c r="AH44" s="227"/>
      <c r="AI44" s="227"/>
      <c r="AJ44" s="227"/>
      <c r="AK44" s="227"/>
      <c r="AL44" s="227"/>
      <c r="AM44" s="227"/>
      <c r="AN44" s="227"/>
      <c r="AO44" s="227"/>
      <c r="AP44" s="227"/>
      <c r="AQ44" s="227"/>
      <c r="AR44" s="227"/>
    </row>
    <row r="45" spans="1:44" x14ac:dyDescent="0.2">
      <c r="A45" s="274"/>
      <c r="B45" s="274"/>
      <c r="C45" s="274"/>
      <c r="D45" s="274"/>
      <c r="E45" s="274"/>
      <c r="F45" s="274"/>
      <c r="G45" s="275"/>
      <c r="H45" s="2161"/>
      <c r="I45" s="1201"/>
      <c r="J45" s="274"/>
      <c r="K45" s="274"/>
      <c r="L45" s="274"/>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row>
    <row r="46" spans="1:44" x14ac:dyDescent="0.2">
      <c r="A46" s="253"/>
      <c r="B46" s="253"/>
      <c r="C46" s="253"/>
      <c r="D46" s="253"/>
      <c r="E46" s="253"/>
      <c r="F46" s="253"/>
      <c r="G46" s="249"/>
      <c r="H46" s="1201"/>
      <c r="I46" s="1201"/>
      <c r="J46" s="253"/>
      <c r="K46" s="253"/>
      <c r="L46" s="253"/>
      <c r="M46" s="227"/>
      <c r="N46" s="227"/>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227"/>
      <c r="AO46" s="227"/>
      <c r="AP46" s="227"/>
      <c r="AQ46" s="227"/>
      <c r="AR46" s="227"/>
    </row>
    <row r="47" spans="1:44" ht="13.5" thickBot="1" x14ac:dyDescent="0.25">
      <c r="A47" s="239"/>
      <c r="B47" s="239"/>
      <c r="C47" s="239"/>
      <c r="D47" s="239"/>
      <c r="E47" s="239"/>
      <c r="F47" s="239"/>
      <c r="G47" s="249"/>
      <c r="H47" s="2161"/>
      <c r="I47" s="2161"/>
      <c r="J47" s="239"/>
      <c r="K47" s="239"/>
      <c r="L47" s="239"/>
      <c r="M47" s="227"/>
      <c r="N47" s="227"/>
      <c r="O47" s="227"/>
      <c r="P47" s="227"/>
      <c r="Q47" s="227"/>
      <c r="R47" s="227"/>
      <c r="S47" s="227"/>
      <c r="T47" s="227"/>
      <c r="U47" s="227"/>
      <c r="V47" s="227"/>
      <c r="W47" s="227"/>
      <c r="X47" s="227"/>
      <c r="Y47" s="227"/>
      <c r="Z47" s="227"/>
      <c r="AA47" s="227"/>
      <c r="AB47" s="227"/>
      <c r="AC47" s="227"/>
      <c r="AD47" s="227"/>
      <c r="AE47" s="227"/>
      <c r="AF47" s="227"/>
      <c r="AG47" s="227"/>
      <c r="AH47" s="227"/>
      <c r="AI47" s="227"/>
      <c r="AJ47" s="227"/>
      <c r="AK47" s="227"/>
      <c r="AL47" s="227"/>
      <c r="AM47" s="227"/>
      <c r="AN47" s="227"/>
      <c r="AO47" s="227"/>
      <c r="AP47" s="227"/>
      <c r="AQ47" s="227"/>
      <c r="AR47" s="227"/>
    </row>
    <row r="48" spans="1:44" ht="14.25" thickTop="1" thickBot="1" x14ac:dyDescent="0.25">
      <c r="A48" s="229"/>
      <c r="B48" s="230"/>
      <c r="C48" s="230"/>
      <c r="D48" s="231" t="s">
        <v>1671</v>
      </c>
      <c r="E48" s="230"/>
      <c r="F48" s="230"/>
      <c r="G48" s="232"/>
      <c r="H48" s="231"/>
      <c r="I48" s="231"/>
      <c r="J48" s="230"/>
      <c r="K48" s="230"/>
      <c r="L48" s="233" t="s">
        <v>671</v>
      </c>
      <c r="M48" s="227"/>
      <c r="N48" s="227"/>
      <c r="O48" s="227"/>
      <c r="P48" s="227"/>
      <c r="Q48" s="227"/>
      <c r="R48" s="227"/>
      <c r="S48" s="227"/>
      <c r="T48" s="227"/>
      <c r="U48" s="227"/>
      <c r="V48" s="227"/>
      <c r="W48" s="227"/>
      <c r="X48" s="227"/>
      <c r="Y48" s="227"/>
      <c r="Z48" s="227"/>
      <c r="AA48" s="227"/>
      <c r="AB48" s="227"/>
      <c r="AC48" s="227"/>
      <c r="AD48" s="227"/>
      <c r="AE48" s="227"/>
      <c r="AF48" s="227"/>
      <c r="AG48" s="227"/>
      <c r="AH48" s="227"/>
      <c r="AI48" s="227"/>
      <c r="AJ48" s="227"/>
      <c r="AK48" s="227"/>
      <c r="AL48" s="227"/>
      <c r="AM48" s="227"/>
      <c r="AN48" s="227"/>
      <c r="AO48" s="227"/>
      <c r="AP48" s="227"/>
      <c r="AQ48" s="227"/>
      <c r="AR48" s="227"/>
    </row>
    <row r="49" spans="1:44" ht="13.5" thickTop="1" x14ac:dyDescent="0.2">
      <c r="A49" s="234"/>
      <c r="B49" s="235"/>
      <c r="C49" s="235"/>
      <c r="D49" s="236"/>
      <c r="E49" s="235"/>
      <c r="F49" s="235"/>
      <c r="G49" s="237"/>
      <c r="H49" s="236"/>
      <c r="I49" s="236"/>
      <c r="J49" s="235"/>
      <c r="K49" s="235"/>
      <c r="L49" s="238"/>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row>
    <row r="50" spans="1:44" x14ac:dyDescent="0.2">
      <c r="A50" s="1433">
        <f>+G39</f>
        <v>2014001</v>
      </c>
      <c r="B50" s="239"/>
      <c r="C50" s="2401" t="str">
        <f>G40</f>
        <v>SPECIMEN ECF</v>
      </c>
      <c r="D50" s="2402"/>
      <c r="E50" s="2402"/>
      <c r="F50" s="239"/>
      <c r="G50" s="2403" t="s">
        <v>672</v>
      </c>
      <c r="H50" s="2404"/>
      <c r="I50" s="2404"/>
      <c r="J50" s="2404"/>
      <c r="K50" s="2405"/>
      <c r="L50" s="242" t="s">
        <v>673</v>
      </c>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row>
    <row r="51" spans="1:44" ht="13.5" thickBot="1" x14ac:dyDescent="0.25">
      <c r="A51" s="243"/>
      <c r="B51" s="244"/>
      <c r="C51" s="244"/>
      <c r="D51" s="245"/>
      <c r="E51" s="244"/>
      <c r="F51" s="244"/>
      <c r="G51" s="246"/>
      <c r="H51" s="245"/>
      <c r="I51" s="245"/>
      <c r="J51" s="244"/>
      <c r="K51" s="244"/>
      <c r="L51" s="24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227"/>
      <c r="AL51" s="227"/>
      <c r="AM51" s="227"/>
      <c r="AN51" s="227"/>
      <c r="AO51" s="227"/>
      <c r="AP51" s="227"/>
      <c r="AQ51" s="227"/>
      <c r="AR51" s="227"/>
    </row>
    <row r="52" spans="1:44" ht="14.25" thickTop="1" thickBot="1" x14ac:dyDescent="0.25">
      <c r="A52" s="248" t="s">
        <v>725</v>
      </c>
      <c r="B52" s="239"/>
      <c r="C52" s="239"/>
      <c r="D52" s="2161" t="s">
        <v>674</v>
      </c>
      <c r="E52" s="239"/>
      <c r="F52" s="239"/>
      <c r="G52" s="232"/>
      <c r="H52" s="259" t="s">
        <v>675</v>
      </c>
      <c r="I52" s="2161"/>
      <c r="J52" s="239"/>
      <c r="K52" s="239"/>
      <c r="L52" s="242" t="s">
        <v>1450</v>
      </c>
      <c r="M52" s="227"/>
      <c r="N52" s="227"/>
      <c r="O52" s="227"/>
      <c r="P52" s="227"/>
      <c r="Q52" s="227"/>
      <c r="R52" s="227"/>
      <c r="S52" s="227"/>
      <c r="T52" s="227"/>
      <c r="U52" s="227"/>
      <c r="V52" s="227"/>
      <c r="W52" s="227"/>
      <c r="X52" s="227"/>
      <c r="Y52" s="227"/>
      <c r="Z52" s="227"/>
      <c r="AA52" s="227"/>
      <c r="AB52" s="227"/>
      <c r="AC52" s="227"/>
      <c r="AD52" s="227"/>
      <c r="AE52" s="227"/>
      <c r="AF52" s="227"/>
      <c r="AG52" s="227"/>
      <c r="AH52" s="227"/>
      <c r="AI52" s="227"/>
      <c r="AJ52" s="227"/>
      <c r="AK52" s="227"/>
      <c r="AL52" s="227"/>
      <c r="AM52" s="227"/>
      <c r="AN52" s="227"/>
      <c r="AO52" s="227"/>
      <c r="AP52" s="227"/>
      <c r="AQ52" s="227"/>
      <c r="AR52" s="227"/>
    </row>
    <row r="53" spans="1:44" ht="13.5" thickTop="1" x14ac:dyDescent="0.2">
      <c r="A53" s="234"/>
      <c r="B53" s="235"/>
      <c r="C53" s="235"/>
      <c r="D53" s="235"/>
      <c r="E53" s="235"/>
      <c r="F53" s="250"/>
      <c r="G53" s="251"/>
      <c r="H53" s="236"/>
      <c r="I53" s="236"/>
      <c r="J53" s="235"/>
      <c r="K53" s="235"/>
      <c r="L53" s="238"/>
      <c r="M53" s="227"/>
      <c r="N53" s="227"/>
      <c r="O53" s="227"/>
      <c r="P53" s="227"/>
      <c r="Q53" s="227"/>
      <c r="R53" s="227"/>
      <c r="S53" s="227"/>
      <c r="T53" s="227"/>
      <c r="U53" s="227"/>
      <c r="V53" s="227"/>
      <c r="W53" s="227"/>
      <c r="X53" s="227"/>
      <c r="Y53" s="227"/>
      <c r="Z53" s="227"/>
      <c r="AA53" s="227"/>
      <c r="AB53" s="227"/>
      <c r="AC53" s="227"/>
      <c r="AD53" s="227"/>
      <c r="AE53" s="227"/>
      <c r="AF53" s="227"/>
      <c r="AG53" s="227"/>
      <c r="AH53" s="227"/>
      <c r="AI53" s="227"/>
      <c r="AJ53" s="227"/>
      <c r="AK53" s="227"/>
      <c r="AL53" s="227"/>
      <c r="AM53" s="227"/>
      <c r="AN53" s="227"/>
      <c r="AO53" s="227"/>
      <c r="AP53" s="227"/>
      <c r="AQ53" s="227"/>
      <c r="AR53" s="227"/>
    </row>
    <row r="54" spans="1:44" x14ac:dyDescent="0.2">
      <c r="A54" s="1292"/>
      <c r="B54" s="2406"/>
      <c r="C54" s="2407"/>
      <c r="D54" s="2407"/>
      <c r="E54" s="2407"/>
      <c r="F54" s="239"/>
      <c r="G54" s="252"/>
      <c r="H54" s="2161"/>
      <c r="I54" s="1201"/>
      <c r="J54" s="239"/>
      <c r="K54" s="239"/>
      <c r="L54" s="584">
        <f>+G38</f>
        <v>41639</v>
      </c>
      <c r="M54" s="227"/>
      <c r="N54" s="227"/>
      <c r="O54" s="227"/>
      <c r="P54" s="227"/>
      <c r="Q54" s="227"/>
      <c r="R54" s="227"/>
      <c r="S54" s="227"/>
      <c r="T54" s="227"/>
      <c r="U54" s="227"/>
      <c r="V54" s="227"/>
      <c r="W54" s="227"/>
      <c r="X54" s="227"/>
      <c r="Y54" s="227"/>
      <c r="Z54" s="227"/>
      <c r="AA54" s="227"/>
      <c r="AB54" s="227"/>
      <c r="AC54" s="227"/>
      <c r="AD54" s="227"/>
      <c r="AE54" s="227"/>
      <c r="AF54" s="227"/>
      <c r="AG54" s="227"/>
      <c r="AH54" s="227"/>
      <c r="AI54" s="227"/>
      <c r="AJ54" s="227"/>
      <c r="AK54" s="227"/>
      <c r="AL54" s="227"/>
      <c r="AM54" s="227"/>
      <c r="AN54" s="227"/>
      <c r="AO54" s="227"/>
      <c r="AP54" s="227"/>
      <c r="AQ54" s="227"/>
      <c r="AR54" s="227"/>
    </row>
    <row r="55" spans="1:44" ht="13.5" thickBot="1" x14ac:dyDescent="0.25">
      <c r="A55" s="243"/>
      <c r="B55" s="244"/>
      <c r="C55" s="244"/>
      <c r="D55" s="244"/>
      <c r="E55" s="244"/>
      <c r="F55" s="244"/>
      <c r="G55" s="246"/>
      <c r="H55" s="245"/>
      <c r="I55" s="1202"/>
      <c r="J55" s="244"/>
      <c r="K55" s="244"/>
      <c r="L55" s="247"/>
      <c r="M55" s="227"/>
      <c r="N55" s="227"/>
      <c r="O55" s="227"/>
      <c r="P55" s="227"/>
      <c r="Q55" s="227"/>
      <c r="R55" s="227"/>
      <c r="S55" s="227"/>
      <c r="T55" s="227"/>
      <c r="U55" s="227"/>
      <c r="V55" s="227"/>
      <c r="W55" s="227"/>
      <c r="X55" s="227"/>
      <c r="Y55" s="227"/>
      <c r="Z55" s="227"/>
      <c r="AA55" s="227"/>
      <c r="AB55" s="227"/>
      <c r="AC55" s="227"/>
      <c r="AD55" s="227"/>
      <c r="AE55" s="227"/>
      <c r="AF55" s="227"/>
      <c r="AG55" s="227"/>
      <c r="AH55" s="227"/>
      <c r="AI55" s="227"/>
      <c r="AJ55" s="227"/>
      <c r="AK55" s="227"/>
      <c r="AL55" s="227"/>
      <c r="AM55" s="227"/>
      <c r="AN55" s="227"/>
      <c r="AO55" s="227"/>
      <c r="AP55" s="227"/>
      <c r="AQ55" s="227"/>
      <c r="AR55" s="227"/>
    </row>
    <row r="56" spans="1:44" ht="15.75" thickTop="1" x14ac:dyDescent="0.2">
      <c r="A56" s="2387" t="s">
        <v>462</v>
      </c>
      <c r="B56" s="2387"/>
      <c r="C56" s="2387"/>
      <c r="D56" s="2387"/>
      <c r="E56" s="2387"/>
      <c r="F56" s="2388"/>
      <c r="G56" s="252"/>
      <c r="H56" s="1203"/>
      <c r="I56" s="242"/>
      <c r="J56" s="254"/>
      <c r="K56" s="254"/>
      <c r="L56" s="254"/>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row>
    <row r="57" spans="1:44" x14ac:dyDescent="0.2">
      <c r="A57" s="114"/>
      <c r="B57" s="254"/>
      <c r="C57" s="254"/>
      <c r="D57" s="254"/>
      <c r="E57" s="254"/>
      <c r="F57" s="254"/>
      <c r="G57" s="252" t="s">
        <v>671</v>
      </c>
      <c r="H57" s="242" t="s">
        <v>1122</v>
      </c>
      <c r="I57" s="242" t="s">
        <v>1123</v>
      </c>
      <c r="J57" s="254" t="s">
        <v>676</v>
      </c>
      <c r="K57" s="254"/>
      <c r="L57" s="254"/>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row>
    <row r="58" spans="1:44" ht="13.5" thickBot="1" x14ac:dyDescent="0.25">
      <c r="A58" s="2389" t="s">
        <v>463</v>
      </c>
      <c r="B58" s="2390"/>
      <c r="C58" s="2390"/>
      <c r="D58" s="2390"/>
      <c r="E58" s="2390"/>
      <c r="F58" s="2391"/>
      <c r="G58" s="255" t="s">
        <v>677</v>
      </c>
      <c r="H58" s="1204"/>
      <c r="I58" s="1205"/>
      <c r="J58" s="244"/>
      <c r="K58" s="244"/>
      <c r="L58" s="244"/>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row>
    <row r="59" spans="1:44" ht="13.5" thickTop="1" x14ac:dyDescent="0.2">
      <c r="A59" s="2390"/>
      <c r="B59" s="2390"/>
      <c r="C59" s="2390"/>
      <c r="D59" s="2390"/>
      <c r="E59" s="2390"/>
      <c r="F59" s="2391"/>
      <c r="G59" s="252"/>
      <c r="H59" s="242"/>
      <c r="I59" s="242"/>
      <c r="J59" s="2392"/>
      <c r="K59" s="2393"/>
      <c r="L59" s="2393"/>
      <c r="M59" s="227"/>
      <c r="N59" s="227"/>
      <c r="O59" s="227"/>
      <c r="P59" s="227"/>
      <c r="Q59" s="227"/>
      <c r="R59" s="227"/>
      <c r="S59" s="227"/>
      <c r="T59" s="227"/>
      <c r="U59" s="227"/>
      <c r="V59" s="227"/>
      <c r="W59" s="227"/>
      <c r="X59" s="227"/>
      <c r="Y59" s="227"/>
      <c r="Z59" s="227"/>
      <c r="AA59" s="227"/>
      <c r="AB59" s="227"/>
      <c r="AC59" s="227"/>
      <c r="AD59" s="227"/>
      <c r="AE59" s="227"/>
      <c r="AF59" s="227"/>
      <c r="AG59" s="227"/>
      <c r="AH59" s="227"/>
      <c r="AI59" s="227"/>
      <c r="AJ59" s="227"/>
      <c r="AK59" s="227"/>
      <c r="AL59" s="227"/>
      <c r="AM59" s="227"/>
      <c r="AN59" s="227"/>
      <c r="AO59" s="227"/>
      <c r="AP59" s="227"/>
      <c r="AQ59" s="227"/>
      <c r="AR59" s="227"/>
    </row>
    <row r="60" spans="1:44" x14ac:dyDescent="0.2">
      <c r="A60" s="1434" t="s">
        <v>684</v>
      </c>
      <c r="B60" s="1434"/>
      <c r="C60" s="1434"/>
      <c r="D60" s="1434"/>
      <c r="E60" s="1434"/>
      <c r="F60" s="1434"/>
      <c r="G60" s="252"/>
      <c r="H60" s="242"/>
      <c r="I60" s="1206"/>
      <c r="J60" s="2394"/>
      <c r="K60" s="2395"/>
      <c r="L60" s="2395"/>
      <c r="M60" s="227"/>
      <c r="N60" s="227"/>
      <c r="O60" s="227"/>
      <c r="P60" s="227"/>
      <c r="Q60" s="227"/>
      <c r="R60" s="227"/>
      <c r="S60" s="227"/>
      <c r="T60" s="227"/>
      <c r="U60" s="227"/>
      <c r="V60" s="227"/>
      <c r="W60" s="227"/>
      <c r="X60" s="227"/>
      <c r="Y60" s="227"/>
      <c r="Z60" s="227"/>
      <c r="AA60" s="227"/>
      <c r="AB60" s="227"/>
      <c r="AC60" s="227"/>
      <c r="AD60" s="227"/>
      <c r="AE60" s="227"/>
      <c r="AF60" s="227"/>
      <c r="AG60" s="227"/>
      <c r="AH60" s="227"/>
      <c r="AI60" s="227"/>
      <c r="AJ60" s="227"/>
      <c r="AK60" s="227"/>
      <c r="AL60" s="227"/>
      <c r="AM60" s="227"/>
      <c r="AN60" s="227"/>
      <c r="AO60" s="227"/>
      <c r="AP60" s="227"/>
      <c r="AQ60" s="227"/>
      <c r="AR60" s="227"/>
    </row>
    <row r="61" spans="1:44" x14ac:dyDescent="0.2">
      <c r="A61" s="1434" t="s">
        <v>1561</v>
      </c>
      <c r="B61" s="1434"/>
      <c r="C61" s="1434"/>
      <c r="D61" s="1434"/>
      <c r="E61" s="1434"/>
      <c r="F61" s="1434"/>
      <c r="G61" s="252"/>
      <c r="H61" s="242"/>
      <c r="I61" s="1206"/>
      <c r="J61" s="2394"/>
      <c r="K61" s="2395"/>
      <c r="L61" s="2395"/>
      <c r="M61" s="227"/>
      <c r="N61" s="227"/>
      <c r="O61" s="227"/>
      <c r="P61" s="227"/>
      <c r="Q61" s="227"/>
      <c r="R61" s="227"/>
      <c r="S61" s="227"/>
      <c r="T61" s="227"/>
      <c r="U61" s="227"/>
      <c r="V61" s="227"/>
      <c r="W61" s="227"/>
      <c r="X61" s="227"/>
      <c r="Y61" s="227"/>
      <c r="Z61" s="227"/>
      <c r="AA61" s="227"/>
      <c r="AB61" s="227"/>
      <c r="AC61" s="227"/>
      <c r="AD61" s="227"/>
      <c r="AE61" s="227"/>
      <c r="AF61" s="227"/>
      <c r="AG61" s="227"/>
      <c r="AH61" s="227"/>
      <c r="AI61" s="227"/>
      <c r="AJ61" s="227"/>
      <c r="AK61" s="227"/>
      <c r="AL61" s="227"/>
      <c r="AM61" s="227"/>
      <c r="AN61" s="227"/>
      <c r="AO61" s="227"/>
      <c r="AP61" s="227"/>
      <c r="AQ61" s="227"/>
      <c r="AR61" s="227"/>
    </row>
    <row r="62" spans="1:44" x14ac:dyDescent="0.2">
      <c r="A62" s="1434"/>
      <c r="B62" s="2167"/>
      <c r="C62" s="2167"/>
      <c r="D62" s="2167"/>
      <c r="E62" s="2167"/>
      <c r="F62" s="2167"/>
      <c r="G62" s="252"/>
      <c r="H62" s="1206"/>
      <c r="I62" s="1206"/>
      <c r="J62" s="2394"/>
      <c r="K62" s="2395"/>
      <c r="L62" s="2395"/>
      <c r="M62" s="227"/>
      <c r="N62" s="227"/>
      <c r="O62" s="227"/>
      <c r="P62" s="227"/>
      <c r="Q62" s="227"/>
      <c r="R62" s="227"/>
      <c r="S62" s="227"/>
      <c r="T62" s="227"/>
      <c r="U62" s="227"/>
      <c r="V62" s="227"/>
      <c r="W62" s="227"/>
      <c r="X62" s="227"/>
      <c r="Y62" s="227"/>
      <c r="Z62" s="227"/>
      <c r="AA62" s="227"/>
      <c r="AB62" s="227"/>
      <c r="AC62" s="227"/>
      <c r="AD62" s="227"/>
      <c r="AE62" s="227"/>
      <c r="AF62" s="227"/>
      <c r="AG62" s="227"/>
      <c r="AH62" s="227"/>
      <c r="AI62" s="227"/>
      <c r="AJ62" s="227"/>
      <c r="AK62" s="227"/>
      <c r="AL62" s="227"/>
      <c r="AM62" s="227"/>
      <c r="AN62" s="227"/>
      <c r="AO62" s="227"/>
      <c r="AP62" s="227"/>
      <c r="AQ62" s="227"/>
      <c r="AR62" s="227"/>
    </row>
    <row r="63" spans="1:44" x14ac:dyDescent="0.2">
      <c r="A63" s="1434"/>
      <c r="B63" s="2167"/>
      <c r="C63" s="2167"/>
      <c r="D63" s="2167"/>
      <c r="E63" s="2167"/>
      <c r="F63" s="2167"/>
      <c r="G63" s="252"/>
      <c r="H63" s="1206"/>
      <c r="I63" s="1206"/>
      <c r="J63" s="2394"/>
      <c r="K63" s="2395"/>
      <c r="L63" s="2395"/>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row>
    <row r="64" spans="1:44" x14ac:dyDescent="0.2">
      <c r="A64" s="114"/>
      <c r="B64" s="114"/>
      <c r="C64" s="254"/>
      <c r="D64" s="254"/>
      <c r="E64" s="254"/>
      <c r="F64" s="254"/>
      <c r="G64" s="252"/>
      <c r="H64" s="1206"/>
      <c r="I64" s="1206"/>
      <c r="J64" s="2394"/>
      <c r="K64" s="2395"/>
      <c r="L64" s="2395"/>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row>
    <row r="65" spans="1:44" x14ac:dyDescent="0.2">
      <c r="A65" s="2389"/>
      <c r="B65" s="2390"/>
      <c r="C65" s="2390"/>
      <c r="D65" s="2390"/>
      <c r="E65" s="2390"/>
      <c r="F65" s="2391"/>
      <c r="G65" s="252"/>
      <c r="H65" s="1206"/>
      <c r="I65" s="1206"/>
      <c r="J65" s="2394"/>
      <c r="K65" s="2395"/>
      <c r="L65" s="2395"/>
      <c r="M65" s="227"/>
      <c r="N65" s="227"/>
      <c r="O65" s="227"/>
      <c r="P65" s="227"/>
      <c r="Q65" s="227"/>
      <c r="R65" s="227"/>
      <c r="S65" s="227"/>
      <c r="T65" s="227"/>
      <c r="U65" s="227"/>
      <c r="V65" s="227"/>
      <c r="W65" s="227"/>
      <c r="X65" s="227"/>
      <c r="Y65" s="227"/>
      <c r="Z65" s="227"/>
      <c r="AA65" s="227"/>
      <c r="AB65" s="227"/>
      <c r="AC65" s="227"/>
      <c r="AD65" s="227"/>
      <c r="AE65" s="227"/>
      <c r="AF65" s="227"/>
      <c r="AG65" s="227"/>
      <c r="AH65" s="227"/>
      <c r="AI65" s="227"/>
      <c r="AJ65" s="227"/>
      <c r="AK65" s="227"/>
      <c r="AL65" s="227"/>
      <c r="AM65" s="227"/>
      <c r="AN65" s="227"/>
      <c r="AO65" s="227"/>
      <c r="AP65" s="227"/>
      <c r="AQ65" s="227"/>
      <c r="AR65" s="227"/>
    </row>
    <row r="66" spans="1:44" x14ac:dyDescent="0.2">
      <c r="A66" s="2390"/>
      <c r="B66" s="2390"/>
      <c r="C66" s="2390"/>
      <c r="D66" s="2390"/>
      <c r="E66" s="2390"/>
      <c r="F66" s="2391"/>
      <c r="G66" s="252"/>
      <c r="H66" s="1206"/>
      <c r="I66" s="1206"/>
      <c r="J66" s="2394"/>
      <c r="K66" s="2395"/>
      <c r="L66" s="2395"/>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row>
    <row r="67" spans="1:44" x14ac:dyDescent="0.2">
      <c r="A67" s="114"/>
      <c r="B67" s="114"/>
      <c r="C67" s="254"/>
      <c r="D67" s="254"/>
      <c r="E67" s="254"/>
      <c r="F67" s="254"/>
      <c r="G67" s="252"/>
      <c r="H67" s="1206"/>
      <c r="I67" s="1206"/>
      <c r="J67" s="2394"/>
      <c r="K67" s="2395"/>
      <c r="L67" s="2395"/>
      <c r="M67" s="227"/>
      <c r="N67" s="227"/>
      <c r="O67" s="227"/>
      <c r="P67" s="227"/>
      <c r="Q67" s="227"/>
      <c r="R67" s="227"/>
      <c r="S67" s="227"/>
      <c r="T67" s="227"/>
      <c r="U67" s="227"/>
      <c r="V67" s="227"/>
      <c r="W67" s="227"/>
      <c r="X67" s="227"/>
      <c r="Y67" s="227"/>
      <c r="Z67" s="227"/>
      <c r="AA67" s="227"/>
      <c r="AB67" s="227"/>
      <c r="AC67" s="227"/>
      <c r="AD67" s="227"/>
      <c r="AE67" s="227"/>
      <c r="AF67" s="227"/>
      <c r="AG67" s="227"/>
      <c r="AH67" s="227"/>
      <c r="AI67" s="227"/>
      <c r="AJ67" s="227"/>
      <c r="AK67" s="227"/>
      <c r="AL67" s="227"/>
      <c r="AM67" s="227"/>
      <c r="AN67" s="227"/>
      <c r="AO67" s="227"/>
      <c r="AP67" s="227"/>
      <c r="AQ67" s="227"/>
      <c r="AR67" s="227"/>
    </row>
    <row r="68" spans="1:44" x14ac:dyDescent="0.2">
      <c r="A68" s="114"/>
      <c r="B68" s="114"/>
      <c r="C68" s="114"/>
      <c r="D68" s="114"/>
      <c r="E68" s="114"/>
      <c r="F68" s="114"/>
      <c r="G68" s="252"/>
      <c r="H68" s="1206"/>
      <c r="I68" s="1206"/>
      <c r="J68" s="2394"/>
      <c r="K68" s="2395"/>
      <c r="L68" s="2395"/>
      <c r="M68" s="227"/>
      <c r="N68" s="227"/>
      <c r="O68" s="227"/>
      <c r="P68" s="227"/>
      <c r="Q68" s="227"/>
      <c r="R68" s="227"/>
      <c r="S68" s="227"/>
      <c r="T68" s="227"/>
      <c r="U68" s="227"/>
      <c r="V68" s="227"/>
      <c r="W68" s="227"/>
      <c r="X68" s="227"/>
      <c r="Y68" s="227"/>
      <c r="Z68" s="227"/>
      <c r="AA68" s="227"/>
      <c r="AB68" s="227"/>
      <c r="AC68" s="227"/>
      <c r="AD68" s="227"/>
      <c r="AE68" s="227"/>
      <c r="AF68" s="227"/>
      <c r="AG68" s="227"/>
      <c r="AH68" s="227"/>
      <c r="AI68" s="227"/>
      <c r="AJ68" s="227"/>
      <c r="AK68" s="227"/>
      <c r="AL68" s="227"/>
      <c r="AM68" s="227"/>
      <c r="AN68" s="227"/>
      <c r="AO68" s="227"/>
      <c r="AP68" s="227"/>
      <c r="AQ68" s="227"/>
      <c r="AR68" s="227"/>
    </row>
    <row r="69" spans="1:44" x14ac:dyDescent="0.2">
      <c r="A69" s="254" t="s">
        <v>678</v>
      </c>
      <c r="B69" s="254"/>
      <c r="C69" s="114"/>
      <c r="D69" s="114"/>
      <c r="E69" s="114"/>
      <c r="F69" s="114"/>
      <c r="G69" s="252"/>
      <c r="H69" s="1206"/>
      <c r="I69" s="1206"/>
      <c r="J69" s="2394"/>
      <c r="K69" s="2395"/>
      <c r="L69" s="2395"/>
      <c r="M69" s="227"/>
      <c r="N69" s="227"/>
      <c r="O69" s="227"/>
      <c r="P69" s="227"/>
      <c r="Q69" s="227"/>
      <c r="R69" s="227"/>
      <c r="S69" s="227"/>
      <c r="T69" s="227"/>
      <c r="U69" s="227"/>
      <c r="V69" s="227"/>
      <c r="W69" s="227"/>
      <c r="X69" s="227"/>
      <c r="Y69" s="227"/>
      <c r="Z69" s="227"/>
      <c r="AA69" s="227"/>
      <c r="AB69" s="227"/>
      <c r="AC69" s="227"/>
      <c r="AD69" s="227"/>
      <c r="AE69" s="227"/>
      <c r="AF69" s="227"/>
      <c r="AG69" s="227"/>
      <c r="AH69" s="227"/>
      <c r="AI69" s="227"/>
      <c r="AJ69" s="227"/>
      <c r="AK69" s="227"/>
      <c r="AL69" s="227"/>
      <c r="AM69" s="227"/>
      <c r="AN69" s="227"/>
      <c r="AO69" s="227"/>
      <c r="AP69" s="227"/>
      <c r="AQ69" s="227"/>
      <c r="AR69" s="227"/>
    </row>
    <row r="70" spans="1:44" x14ac:dyDescent="0.2">
      <c r="A70" s="256"/>
      <c r="B70" s="254"/>
      <c r="C70" s="114"/>
      <c r="D70" s="114"/>
      <c r="E70" s="114"/>
      <c r="F70" s="114"/>
      <c r="G70" s="252"/>
      <c r="H70" s="1206"/>
      <c r="I70" s="1206"/>
      <c r="J70" s="2394"/>
      <c r="K70" s="2395"/>
      <c r="L70" s="2395"/>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row>
    <row r="71" spans="1:44" x14ac:dyDescent="0.2">
      <c r="A71" s="254" t="str">
        <f>IF(EXP=0,"   - dossier de l'expert-comptable","")</f>
        <v xml:space="preserve">   - dossier de l'expert-comptable</v>
      </c>
      <c r="B71" s="254"/>
      <c r="C71" s="114"/>
      <c r="D71" s="114"/>
      <c r="E71" s="114"/>
      <c r="F71" s="114"/>
      <c r="G71" s="252"/>
      <c r="H71" s="1206"/>
      <c r="I71" s="1206"/>
      <c r="J71" s="2394"/>
      <c r="K71" s="2395"/>
      <c r="L71" s="2395"/>
      <c r="M71" s="227"/>
      <c r="N71" s="227"/>
      <c r="O71" s="227"/>
      <c r="P71" s="227"/>
      <c r="Q71" s="227"/>
      <c r="R71" s="227"/>
      <c r="S71" s="227"/>
      <c r="T71" s="227"/>
      <c r="U71" s="227"/>
      <c r="V71" s="227"/>
      <c r="W71" s="227"/>
      <c r="X71" s="227"/>
      <c r="Y71" s="227"/>
      <c r="Z71" s="227"/>
      <c r="AA71" s="227"/>
      <c r="AB71" s="227"/>
      <c r="AC71" s="227"/>
      <c r="AD71" s="227"/>
      <c r="AE71" s="227"/>
      <c r="AF71" s="227"/>
      <c r="AG71" s="227"/>
      <c r="AH71" s="227"/>
      <c r="AI71" s="227"/>
      <c r="AJ71" s="227"/>
      <c r="AK71" s="227"/>
      <c r="AL71" s="227"/>
      <c r="AM71" s="227"/>
      <c r="AN71" s="227"/>
      <c r="AO71" s="227"/>
      <c r="AP71" s="227"/>
      <c r="AQ71" s="227"/>
      <c r="AR71" s="227"/>
    </row>
    <row r="72" spans="1:44" x14ac:dyDescent="0.2">
      <c r="A72" s="114"/>
      <c r="B72" s="114"/>
      <c r="C72" s="114"/>
      <c r="D72" s="114"/>
      <c r="E72" s="114"/>
      <c r="F72" s="114"/>
      <c r="G72" s="252"/>
      <c r="H72" s="1206"/>
      <c r="I72" s="1206"/>
      <c r="J72" s="2394"/>
      <c r="K72" s="2395"/>
      <c r="L72" s="2395"/>
      <c r="M72" s="227"/>
      <c r="N72" s="227"/>
      <c r="O72" s="227"/>
      <c r="P72" s="227"/>
      <c r="Q72" s="227"/>
      <c r="R72" s="227"/>
      <c r="S72" s="227"/>
      <c r="T72" s="227"/>
      <c r="U72" s="227"/>
      <c r="V72" s="227"/>
      <c r="W72" s="227"/>
      <c r="X72" s="227"/>
      <c r="Y72" s="227"/>
      <c r="Z72" s="227"/>
      <c r="AA72" s="227"/>
      <c r="AB72" s="227"/>
      <c r="AC72" s="227"/>
      <c r="AD72" s="227"/>
      <c r="AE72" s="227"/>
      <c r="AF72" s="227"/>
      <c r="AG72" s="227"/>
      <c r="AH72" s="227"/>
      <c r="AI72" s="227"/>
      <c r="AJ72" s="227"/>
      <c r="AK72" s="227"/>
      <c r="AL72" s="227"/>
      <c r="AM72" s="227"/>
      <c r="AN72" s="227"/>
      <c r="AO72" s="227"/>
      <c r="AP72" s="227"/>
      <c r="AQ72" s="227"/>
      <c r="AR72" s="227"/>
    </row>
    <row r="73" spans="1:44" x14ac:dyDescent="0.2">
      <c r="A73" s="254" t="s">
        <v>679</v>
      </c>
      <c r="B73" s="254"/>
      <c r="C73" s="254"/>
      <c r="D73" s="254"/>
      <c r="E73" s="254"/>
      <c r="F73" s="254"/>
      <c r="G73" s="252"/>
      <c r="H73" s="1206"/>
      <c r="I73" s="1206"/>
      <c r="J73" s="2394"/>
      <c r="K73" s="2395"/>
      <c r="L73" s="2395"/>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row>
    <row r="74" spans="1:44" x14ac:dyDescent="0.2">
      <c r="A74" s="256"/>
      <c r="B74" s="254"/>
      <c r="C74" s="254"/>
      <c r="D74" s="254"/>
      <c r="E74" s="254"/>
      <c r="F74" s="254"/>
      <c r="G74" s="252"/>
      <c r="H74" s="1206"/>
      <c r="I74" s="1206"/>
      <c r="J74" s="2394"/>
      <c r="K74" s="2395"/>
      <c r="L74" s="2395"/>
      <c r="M74" s="227"/>
      <c r="N74" s="227"/>
      <c r="O74" s="227"/>
      <c r="P74" s="227"/>
      <c r="Q74" s="227"/>
      <c r="R74" s="227"/>
      <c r="S74" s="227"/>
      <c r="T74" s="227"/>
      <c r="U74" s="227"/>
      <c r="V74" s="227"/>
      <c r="W74" s="227"/>
      <c r="X74" s="227"/>
      <c r="Y74" s="227"/>
      <c r="Z74" s="227"/>
      <c r="AA74" s="227"/>
      <c r="AB74" s="227"/>
      <c r="AC74" s="227"/>
      <c r="AD74" s="227"/>
      <c r="AE74" s="227"/>
      <c r="AF74" s="227"/>
      <c r="AG74" s="227"/>
      <c r="AH74" s="227"/>
      <c r="AI74" s="227"/>
      <c r="AJ74" s="227"/>
      <c r="AK74" s="227"/>
      <c r="AL74" s="227"/>
      <c r="AM74" s="227"/>
      <c r="AN74" s="227"/>
      <c r="AO74" s="227"/>
      <c r="AP74" s="227"/>
      <c r="AQ74" s="227"/>
      <c r="AR74" s="227"/>
    </row>
    <row r="75" spans="1:44" x14ac:dyDescent="0.2">
      <c r="A75" s="254" t="str">
        <f>IF(QUATRECENTSOIXANTETONZE=0,"   - Vérification que les comptes d'attente sont soldés","")</f>
        <v xml:space="preserve">   - Vérification que les comptes d'attente sont soldés</v>
      </c>
      <c r="B75" s="254"/>
      <c r="C75" s="254"/>
      <c r="D75" s="254"/>
      <c r="E75" s="254"/>
      <c r="F75" s="254"/>
      <c r="G75" s="252"/>
      <c r="H75" s="1206"/>
      <c r="I75" s="1206"/>
      <c r="J75" s="2394"/>
      <c r="K75" s="2395"/>
      <c r="L75" s="2395"/>
      <c r="M75" s="227"/>
      <c r="N75" s="227"/>
      <c r="O75" s="227"/>
      <c r="P75" s="227"/>
      <c r="Q75" s="227"/>
      <c r="R75" s="227"/>
      <c r="S75" s="227"/>
      <c r="T75" s="227"/>
      <c r="U75" s="227"/>
      <c r="V75" s="227"/>
      <c r="W75" s="227"/>
      <c r="X75" s="227"/>
      <c r="Y75" s="227"/>
      <c r="Z75" s="227"/>
      <c r="AA75" s="227"/>
      <c r="AB75" s="227"/>
      <c r="AC75" s="227"/>
      <c r="AD75" s="227"/>
      <c r="AE75" s="227"/>
      <c r="AF75" s="227"/>
      <c r="AG75" s="227"/>
      <c r="AH75" s="227"/>
      <c r="AI75" s="227"/>
      <c r="AJ75" s="227"/>
      <c r="AK75" s="227"/>
      <c r="AL75" s="227"/>
      <c r="AM75" s="227"/>
      <c r="AN75" s="227"/>
      <c r="AO75" s="227"/>
      <c r="AP75" s="227"/>
      <c r="AQ75" s="227"/>
      <c r="AR75" s="227"/>
    </row>
    <row r="76" spans="1:44" x14ac:dyDescent="0.2">
      <c r="A76" s="254"/>
      <c r="B76" s="254"/>
      <c r="C76" s="254"/>
      <c r="D76" s="254"/>
      <c r="E76" s="254"/>
      <c r="F76" s="254"/>
      <c r="G76" s="252"/>
      <c r="H76" s="1206"/>
      <c r="I76" s="1206"/>
      <c r="J76" s="2394"/>
      <c r="K76" s="2395"/>
      <c r="L76" s="2395"/>
      <c r="M76" s="227"/>
      <c r="N76" s="227"/>
      <c r="O76" s="227"/>
      <c r="P76" s="227"/>
      <c r="Q76" s="227"/>
      <c r="R76" s="227"/>
      <c r="S76" s="227"/>
      <c r="T76" s="227"/>
      <c r="U76" s="227"/>
      <c r="V76" s="227"/>
      <c r="W76" s="227"/>
      <c r="X76" s="227"/>
      <c r="Y76" s="227"/>
      <c r="Z76" s="227"/>
      <c r="AA76" s="227"/>
      <c r="AB76" s="227"/>
      <c r="AC76" s="227"/>
      <c r="AD76" s="227"/>
      <c r="AE76" s="227"/>
      <c r="AF76" s="227"/>
      <c r="AG76" s="227"/>
      <c r="AH76" s="227"/>
      <c r="AI76" s="227"/>
      <c r="AJ76" s="227"/>
      <c r="AK76" s="227"/>
      <c r="AL76" s="227"/>
      <c r="AM76" s="227"/>
      <c r="AN76" s="227"/>
      <c r="AO76" s="227"/>
      <c r="AP76" s="227"/>
      <c r="AQ76" s="227"/>
      <c r="AR76" s="227"/>
    </row>
    <row r="77" spans="1:44" x14ac:dyDescent="0.2">
      <c r="A77" s="254" t="s">
        <v>680</v>
      </c>
      <c r="B77" s="254"/>
      <c r="C77" s="254"/>
      <c r="D77" s="254"/>
      <c r="E77" s="254"/>
      <c r="F77" s="254"/>
      <c r="G77" s="252"/>
      <c r="H77" s="1206"/>
      <c r="I77" s="1206"/>
      <c r="J77" s="2394"/>
      <c r="K77" s="2395"/>
      <c r="L77" s="2395"/>
      <c r="M77" s="227"/>
      <c r="N77" s="227"/>
      <c r="O77" s="227"/>
      <c r="P77" s="227"/>
      <c r="Q77" s="227"/>
      <c r="R77" s="227"/>
      <c r="S77" s="227"/>
      <c r="T77" s="227"/>
      <c r="U77" s="227"/>
      <c r="V77" s="227"/>
      <c r="W77" s="227"/>
      <c r="X77" s="227"/>
      <c r="Y77" s="227"/>
      <c r="Z77" s="227"/>
      <c r="AA77" s="227"/>
      <c r="AB77" s="227"/>
      <c r="AC77" s="227"/>
      <c r="AD77" s="227"/>
      <c r="AE77" s="227"/>
      <c r="AF77" s="227"/>
      <c r="AG77" s="227"/>
      <c r="AH77" s="227"/>
      <c r="AI77" s="227"/>
      <c r="AJ77" s="227"/>
      <c r="AK77" s="227"/>
      <c r="AL77" s="227"/>
      <c r="AM77" s="227"/>
      <c r="AN77" s="227"/>
      <c r="AO77" s="227"/>
      <c r="AP77" s="227"/>
      <c r="AQ77" s="227"/>
      <c r="AR77" s="227"/>
    </row>
    <row r="78" spans="1:44" x14ac:dyDescent="0.2">
      <c r="A78" s="254"/>
      <c r="B78" s="254" t="s">
        <v>1676</v>
      </c>
      <c r="C78" s="254"/>
      <c r="D78" s="254"/>
      <c r="E78" s="254"/>
      <c r="F78" s="254"/>
      <c r="G78" s="352" t="s">
        <v>438</v>
      </c>
      <c r="H78" s="1206"/>
      <c r="I78" s="1206"/>
      <c r="J78" s="2394"/>
      <c r="K78" s="2395"/>
      <c r="L78" s="2395"/>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row>
    <row r="79" spans="1:44" x14ac:dyDescent="0.2">
      <c r="A79" s="254"/>
      <c r="B79" s="254" t="s">
        <v>708</v>
      </c>
      <c r="C79" s="254"/>
      <c r="D79" s="254"/>
      <c r="E79" s="254"/>
      <c r="F79" s="254"/>
      <c r="G79" s="352" t="s">
        <v>439</v>
      </c>
      <c r="H79" s="1206"/>
      <c r="I79" s="1206"/>
      <c r="J79" s="2394"/>
      <c r="K79" s="2395"/>
      <c r="L79" s="2395"/>
      <c r="M79" s="227"/>
      <c r="N79" s="227"/>
      <c r="O79" s="227"/>
      <c r="P79" s="227"/>
      <c r="Q79" s="227"/>
      <c r="R79" s="227"/>
      <c r="S79" s="227"/>
      <c r="T79" s="227"/>
      <c r="U79" s="227"/>
      <c r="V79" s="227"/>
      <c r="W79" s="227"/>
      <c r="X79" s="227"/>
      <c r="Y79" s="227"/>
      <c r="Z79" s="227"/>
      <c r="AA79" s="227"/>
      <c r="AB79" s="227"/>
      <c r="AC79" s="227"/>
      <c r="AD79" s="227"/>
      <c r="AE79" s="227"/>
      <c r="AF79" s="227"/>
      <c r="AG79" s="227"/>
      <c r="AH79" s="227"/>
      <c r="AI79" s="227"/>
      <c r="AJ79" s="227"/>
      <c r="AK79" s="227"/>
      <c r="AL79" s="227"/>
      <c r="AM79" s="227"/>
      <c r="AN79" s="227"/>
      <c r="AO79" s="227"/>
      <c r="AP79" s="227"/>
      <c r="AQ79" s="227"/>
      <c r="AR79" s="227"/>
    </row>
    <row r="80" spans="1:44" x14ac:dyDescent="0.2">
      <c r="A80" s="254"/>
      <c r="B80" s="254" t="s">
        <v>546</v>
      </c>
      <c r="C80" s="254"/>
      <c r="D80" s="254"/>
      <c r="E80" s="254"/>
      <c r="F80" s="254"/>
      <c r="G80" s="352" t="s">
        <v>440</v>
      </c>
      <c r="H80" s="1206"/>
      <c r="I80" s="1206"/>
      <c r="J80" s="2394"/>
      <c r="K80" s="2395"/>
      <c r="L80" s="2395"/>
      <c r="M80" s="227"/>
      <c r="N80" s="227"/>
      <c r="O80" s="227"/>
      <c r="P80" s="227"/>
      <c r="Q80" s="227"/>
      <c r="R80" s="227"/>
      <c r="S80" s="227"/>
      <c r="T80" s="227"/>
      <c r="U80" s="227"/>
      <c r="V80" s="227"/>
      <c r="W80" s="227"/>
      <c r="X80" s="227"/>
      <c r="Y80" s="227"/>
      <c r="Z80" s="227"/>
      <c r="AA80" s="227"/>
      <c r="AB80" s="227"/>
      <c r="AC80" s="227"/>
      <c r="AD80" s="227"/>
      <c r="AE80" s="227"/>
      <c r="AF80" s="227"/>
      <c r="AG80" s="227"/>
      <c r="AH80" s="227"/>
      <c r="AI80" s="227"/>
      <c r="AJ80" s="227"/>
      <c r="AK80" s="227"/>
      <c r="AL80" s="227"/>
      <c r="AM80" s="227"/>
      <c r="AN80" s="227"/>
      <c r="AO80" s="227"/>
      <c r="AP80" s="227"/>
      <c r="AQ80" s="227"/>
      <c r="AR80" s="227"/>
    </row>
    <row r="81" spans="1:44" x14ac:dyDescent="0.2">
      <c r="A81" s="254"/>
      <c r="B81" s="254" t="s">
        <v>547</v>
      </c>
      <c r="C81" s="254"/>
      <c r="D81" s="254"/>
      <c r="E81" s="254"/>
      <c r="F81" s="254"/>
      <c r="G81" s="352" t="s">
        <v>441</v>
      </c>
      <c r="H81" s="1206"/>
      <c r="I81" s="1206"/>
      <c r="J81" s="2394"/>
      <c r="K81" s="2395"/>
      <c r="L81" s="2395"/>
      <c r="M81" s="227"/>
      <c r="N81" s="227"/>
      <c r="O81" s="227"/>
      <c r="P81" s="227"/>
      <c r="Q81" s="227"/>
      <c r="R81" s="227"/>
      <c r="S81" s="227"/>
      <c r="T81" s="227"/>
      <c r="U81" s="227"/>
      <c r="V81" s="227"/>
      <c r="W81" s="227"/>
      <c r="X81" s="227"/>
      <c r="Y81" s="227"/>
      <c r="Z81" s="227"/>
      <c r="AA81" s="227"/>
      <c r="AB81" s="227"/>
      <c r="AC81" s="227"/>
      <c r="AD81" s="227"/>
      <c r="AE81" s="227"/>
      <c r="AF81" s="227"/>
      <c r="AG81" s="227"/>
      <c r="AH81" s="227"/>
      <c r="AI81" s="227"/>
      <c r="AJ81" s="227"/>
      <c r="AK81" s="227"/>
      <c r="AL81" s="227"/>
      <c r="AM81" s="227"/>
      <c r="AN81" s="227"/>
      <c r="AO81" s="227"/>
      <c r="AP81" s="227"/>
      <c r="AQ81" s="227"/>
      <c r="AR81" s="227"/>
    </row>
    <row r="82" spans="1:44" x14ac:dyDescent="0.2">
      <c r="A82" s="254"/>
      <c r="B82" s="254"/>
      <c r="C82" s="254"/>
      <c r="D82" s="254"/>
      <c r="E82" s="254"/>
      <c r="F82" s="254"/>
      <c r="G82" s="252"/>
      <c r="H82" s="1206"/>
      <c r="I82" s="1206"/>
      <c r="J82" s="2394"/>
      <c r="K82" s="2395"/>
      <c r="L82" s="2395"/>
      <c r="M82" s="227"/>
      <c r="N82" s="227"/>
      <c r="O82" s="227"/>
      <c r="P82" s="227"/>
      <c r="Q82" s="227"/>
      <c r="R82" s="227"/>
      <c r="S82" s="227"/>
      <c r="T82" s="227"/>
      <c r="U82" s="227"/>
      <c r="V82" s="227"/>
      <c r="W82" s="227"/>
      <c r="X82" s="227"/>
      <c r="Y82" s="227"/>
      <c r="Z82" s="227"/>
      <c r="AA82" s="227"/>
      <c r="AB82" s="227"/>
      <c r="AC82" s="227"/>
      <c r="AD82" s="227"/>
      <c r="AE82" s="227"/>
      <c r="AF82" s="227"/>
      <c r="AG82" s="227"/>
      <c r="AH82" s="227"/>
      <c r="AI82" s="227"/>
      <c r="AJ82" s="227"/>
      <c r="AK82" s="227"/>
      <c r="AL82" s="227"/>
      <c r="AM82" s="227"/>
      <c r="AN82" s="227"/>
      <c r="AO82" s="227"/>
      <c r="AP82" s="227"/>
      <c r="AQ82" s="227"/>
      <c r="AR82" s="227"/>
    </row>
    <row r="83" spans="1:44" x14ac:dyDescent="0.2">
      <c r="A83" s="254"/>
      <c r="B83" s="254"/>
      <c r="C83" s="254"/>
      <c r="D83" s="254"/>
      <c r="E83" s="254"/>
      <c r="F83" s="254"/>
      <c r="G83" s="252"/>
      <c r="H83" s="1206"/>
      <c r="I83" s="1206"/>
      <c r="J83" s="2394"/>
      <c r="K83" s="2395"/>
      <c r="L83" s="2395"/>
      <c r="M83" s="227"/>
      <c r="N83" s="227"/>
      <c r="O83" s="227"/>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row>
    <row r="84" spans="1:44" x14ac:dyDescent="0.2">
      <c r="A84" s="254" t="s">
        <v>1157</v>
      </c>
      <c r="B84" s="254"/>
      <c r="C84" s="254"/>
      <c r="D84" s="254"/>
      <c r="E84" s="254"/>
      <c r="F84" s="254"/>
      <c r="G84" s="2157" t="s">
        <v>1210</v>
      </c>
      <c r="H84" s="1206"/>
      <c r="I84" s="1206"/>
      <c r="J84" s="2154"/>
      <c r="K84" s="2156"/>
      <c r="L84" s="2156"/>
      <c r="M84" s="227"/>
      <c r="N84" s="227"/>
      <c r="O84" s="227"/>
      <c r="P84" s="227"/>
      <c r="Q84" s="227"/>
      <c r="R84" s="227"/>
      <c r="S84" s="227"/>
      <c r="T84" s="227"/>
      <c r="U84" s="227"/>
      <c r="V84" s="227"/>
      <c r="W84" s="227"/>
      <c r="X84" s="227"/>
      <c r="Y84" s="227"/>
      <c r="Z84" s="227"/>
      <c r="AA84" s="227"/>
      <c r="AB84" s="227"/>
      <c r="AC84" s="227"/>
      <c r="AD84" s="227"/>
      <c r="AE84" s="227"/>
      <c r="AF84" s="227"/>
      <c r="AG84" s="227"/>
      <c r="AH84" s="227"/>
      <c r="AI84" s="227"/>
      <c r="AJ84" s="227"/>
      <c r="AK84" s="227"/>
      <c r="AL84" s="227"/>
      <c r="AM84" s="227"/>
      <c r="AN84" s="227"/>
      <c r="AO84" s="227"/>
      <c r="AP84" s="227"/>
      <c r="AQ84" s="227"/>
      <c r="AR84" s="227"/>
    </row>
    <row r="85" spans="1:44" x14ac:dyDescent="0.2">
      <c r="A85" s="254"/>
      <c r="B85" s="254"/>
      <c r="C85" s="254"/>
      <c r="D85" s="254"/>
      <c r="E85" s="254"/>
      <c r="F85" s="254"/>
      <c r="G85" s="252"/>
      <c r="H85" s="1206"/>
      <c r="I85" s="1206"/>
      <c r="J85" s="2394"/>
      <c r="K85" s="2395"/>
      <c r="L85" s="2395"/>
      <c r="M85" s="227"/>
      <c r="N85" s="227"/>
      <c r="O85" s="227"/>
      <c r="P85" s="227"/>
      <c r="Q85" s="227"/>
      <c r="R85" s="227"/>
      <c r="S85" s="227"/>
      <c r="T85" s="227"/>
      <c r="U85" s="227"/>
      <c r="V85" s="227"/>
      <c r="W85" s="227"/>
      <c r="X85" s="227"/>
      <c r="Y85" s="227"/>
      <c r="Z85" s="227"/>
      <c r="AA85" s="227"/>
      <c r="AB85" s="227"/>
      <c r="AC85" s="227"/>
      <c r="AD85" s="227"/>
      <c r="AE85" s="227"/>
      <c r="AF85" s="227"/>
      <c r="AG85" s="227"/>
      <c r="AH85" s="227"/>
      <c r="AI85" s="227"/>
      <c r="AJ85" s="227"/>
      <c r="AK85" s="227"/>
      <c r="AL85" s="227"/>
      <c r="AM85" s="227"/>
      <c r="AN85" s="227"/>
      <c r="AO85" s="227"/>
      <c r="AP85" s="227"/>
      <c r="AQ85" s="227"/>
      <c r="AR85" s="227"/>
    </row>
    <row r="86" spans="1:44" x14ac:dyDescent="0.2">
      <c r="A86" s="254" t="s">
        <v>681</v>
      </c>
      <c r="B86" s="254"/>
      <c r="C86" s="254"/>
      <c r="D86" s="254"/>
      <c r="E86" s="254"/>
      <c r="F86" s="254"/>
      <c r="G86" s="252"/>
      <c r="H86" s="1206"/>
      <c r="I86" s="1206"/>
      <c r="J86" s="2394"/>
      <c r="K86" s="2395"/>
      <c r="L86" s="2395"/>
      <c r="M86" s="227"/>
      <c r="N86" s="227"/>
      <c r="O86" s="227"/>
      <c r="P86" s="227"/>
      <c r="Q86" s="227"/>
      <c r="R86" s="227"/>
      <c r="S86" s="227"/>
      <c r="T86" s="227"/>
      <c r="U86" s="227"/>
      <c r="V86" s="227"/>
      <c r="W86" s="227"/>
      <c r="X86" s="227"/>
      <c r="Y86" s="227"/>
      <c r="Z86" s="227"/>
      <c r="AA86" s="227"/>
      <c r="AB86" s="227"/>
      <c r="AC86" s="227"/>
      <c r="AD86" s="227"/>
      <c r="AE86" s="227"/>
      <c r="AF86" s="227"/>
      <c r="AG86" s="227"/>
      <c r="AH86" s="227"/>
      <c r="AI86" s="227"/>
      <c r="AJ86" s="227"/>
      <c r="AK86" s="227"/>
      <c r="AL86" s="227"/>
      <c r="AM86" s="227"/>
      <c r="AN86" s="227"/>
      <c r="AO86" s="227"/>
      <c r="AP86" s="227"/>
      <c r="AQ86" s="227"/>
      <c r="AR86" s="227"/>
    </row>
    <row r="87" spans="1:44" x14ac:dyDescent="0.2">
      <c r="A87" s="254"/>
      <c r="B87" s="254" t="s">
        <v>442</v>
      </c>
      <c r="C87" s="254"/>
      <c r="D87" s="254"/>
      <c r="E87" s="254"/>
      <c r="F87" s="254"/>
      <c r="G87" s="352" t="s">
        <v>1465</v>
      </c>
      <c r="H87" s="1206"/>
      <c r="I87" s="1206"/>
      <c r="J87" s="2394"/>
      <c r="K87" s="2395"/>
      <c r="L87" s="2395"/>
      <c r="M87" s="227"/>
      <c r="N87" s="227"/>
      <c r="O87" s="227"/>
      <c r="P87" s="227"/>
      <c r="Q87" s="227"/>
      <c r="R87" s="227"/>
      <c r="S87" s="227"/>
      <c r="T87" s="227"/>
      <c r="U87" s="227"/>
      <c r="V87" s="227"/>
      <c r="W87" s="227"/>
      <c r="X87" s="227"/>
      <c r="Y87" s="227"/>
      <c r="Z87" s="227"/>
      <c r="AA87" s="227"/>
      <c r="AB87" s="227"/>
      <c r="AC87" s="227"/>
      <c r="AD87" s="227"/>
      <c r="AE87" s="227"/>
      <c r="AF87" s="227"/>
      <c r="AG87" s="227"/>
      <c r="AH87" s="227"/>
      <c r="AI87" s="227"/>
      <c r="AJ87" s="227"/>
      <c r="AK87" s="227"/>
      <c r="AL87" s="227"/>
      <c r="AM87" s="227"/>
      <c r="AN87" s="227"/>
      <c r="AO87" s="227"/>
      <c r="AP87" s="227"/>
      <c r="AQ87" s="227"/>
      <c r="AR87" s="227"/>
    </row>
    <row r="88" spans="1:44" x14ac:dyDescent="0.2">
      <c r="A88" s="254"/>
      <c r="B88" s="254" t="str">
        <f>IF(SIXCENTQUARANTEETUN=0,"en matière sociale","")</f>
        <v>en matière sociale</v>
      </c>
      <c r="C88" s="254"/>
      <c r="D88" s="254"/>
      <c r="E88" s="254"/>
      <c r="F88" s="254"/>
      <c r="G88" s="352" t="str">
        <f>IF(SIXCENTQUARANTEETUN=0,"A2LP","")</f>
        <v>A2LP</v>
      </c>
      <c r="H88" s="1206"/>
      <c r="I88" s="1206"/>
      <c r="J88" s="2394"/>
      <c r="K88" s="2395"/>
      <c r="L88" s="2395"/>
      <c r="M88" s="227"/>
      <c r="N88" s="227"/>
      <c r="O88" s="227"/>
      <c r="P88" s="227"/>
      <c r="Q88" s="227"/>
      <c r="R88" s="227"/>
      <c r="S88" s="227"/>
      <c r="T88" s="227"/>
      <c r="U88" s="227"/>
      <c r="V88" s="227"/>
      <c r="W88" s="227"/>
      <c r="X88" s="227"/>
      <c r="Y88" s="227"/>
      <c r="Z88" s="227"/>
      <c r="AA88" s="227"/>
      <c r="AB88" s="227"/>
      <c r="AC88" s="227"/>
      <c r="AD88" s="227"/>
      <c r="AE88" s="227"/>
      <c r="AF88" s="227"/>
      <c r="AG88" s="227"/>
      <c r="AH88" s="227"/>
      <c r="AI88" s="227"/>
      <c r="AJ88" s="227"/>
      <c r="AK88" s="227"/>
      <c r="AL88" s="227"/>
      <c r="AM88" s="227"/>
      <c r="AN88" s="227"/>
      <c r="AO88" s="227"/>
      <c r="AP88" s="227"/>
      <c r="AQ88" s="227"/>
      <c r="AR88" s="227"/>
    </row>
    <row r="89" spans="1:44" x14ac:dyDescent="0.2">
      <c r="A89" s="254" t="s">
        <v>190</v>
      </c>
      <c r="B89" s="254"/>
      <c r="C89" s="254"/>
      <c r="D89" s="254"/>
      <c r="E89" s="254"/>
      <c r="F89" s="254"/>
      <c r="G89" s="352"/>
      <c r="H89" s="1206"/>
      <c r="I89" s="1206"/>
      <c r="J89" s="2394"/>
      <c r="K89" s="2395"/>
      <c r="L89" s="2395"/>
      <c r="M89" s="227"/>
      <c r="N89" s="227"/>
      <c r="O89" s="227"/>
      <c r="P89" s="227"/>
      <c r="Q89" s="227"/>
      <c r="R89" s="227"/>
      <c r="S89" s="227"/>
      <c r="T89" s="227"/>
      <c r="U89" s="227"/>
      <c r="V89" s="227"/>
      <c r="W89" s="227"/>
      <c r="X89" s="227"/>
      <c r="Y89" s="227"/>
      <c r="Z89" s="227"/>
      <c r="AA89" s="227"/>
      <c r="AB89" s="227"/>
      <c r="AC89" s="227"/>
      <c r="AD89" s="227"/>
      <c r="AE89" s="227"/>
      <c r="AF89" s="227"/>
      <c r="AG89" s="227"/>
      <c r="AH89" s="227"/>
      <c r="AI89" s="227"/>
      <c r="AJ89" s="227"/>
      <c r="AK89" s="227"/>
      <c r="AL89" s="227"/>
      <c r="AM89" s="227"/>
      <c r="AN89" s="227"/>
      <c r="AO89" s="227"/>
      <c r="AP89" s="227"/>
      <c r="AQ89" s="227"/>
      <c r="AR89" s="227"/>
    </row>
    <row r="90" spans="1:44" x14ac:dyDescent="0.2">
      <c r="A90" s="251"/>
      <c r="B90" s="254"/>
      <c r="C90" s="254"/>
      <c r="D90" s="254"/>
      <c r="E90" s="254"/>
      <c r="F90" s="254"/>
      <c r="G90" s="252"/>
      <c r="H90" s="1206"/>
      <c r="I90" s="1206"/>
      <c r="J90" s="2394"/>
      <c r="K90" s="2395"/>
      <c r="L90" s="2395"/>
      <c r="M90" s="227"/>
      <c r="N90" s="227"/>
      <c r="O90" s="227"/>
      <c r="P90" s="227"/>
      <c r="Q90" s="227"/>
      <c r="R90" s="227"/>
      <c r="S90" s="227"/>
      <c r="T90" s="227"/>
      <c r="U90" s="227"/>
      <c r="V90" s="227"/>
      <c r="W90" s="227"/>
      <c r="X90" s="227"/>
      <c r="Y90" s="227"/>
      <c r="Z90" s="227"/>
      <c r="AA90" s="227"/>
      <c r="AB90" s="227"/>
      <c r="AC90" s="227"/>
      <c r="AD90" s="227"/>
      <c r="AE90" s="227"/>
      <c r="AF90" s="227"/>
      <c r="AG90" s="227"/>
      <c r="AH90" s="227"/>
      <c r="AI90" s="227"/>
      <c r="AJ90" s="227"/>
      <c r="AK90" s="227"/>
      <c r="AL90" s="227"/>
      <c r="AM90" s="227"/>
      <c r="AN90" s="227"/>
      <c r="AO90" s="227"/>
      <c r="AP90" s="227"/>
      <c r="AQ90" s="227"/>
      <c r="AR90" s="227"/>
    </row>
    <row r="91" spans="1:44" x14ac:dyDescent="0.2">
      <c r="A91" s="254" t="s">
        <v>189</v>
      </c>
      <c r="B91" s="254"/>
      <c r="C91" s="254"/>
      <c r="D91" s="254"/>
      <c r="E91" s="254"/>
      <c r="F91" s="254"/>
      <c r="G91" s="252"/>
      <c r="H91" s="1206"/>
      <c r="I91" s="1206"/>
      <c r="J91" s="2395"/>
      <c r="K91" s="2395"/>
      <c r="L91" s="2395"/>
      <c r="M91" s="227"/>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c r="AQ91" s="227"/>
      <c r="AR91" s="227"/>
    </row>
    <row r="92" spans="1:44" x14ac:dyDescent="0.2">
      <c r="A92" s="251"/>
      <c r="B92" s="254"/>
      <c r="C92" s="254"/>
      <c r="D92" s="254"/>
      <c r="E92" s="254"/>
      <c r="F92" s="254"/>
      <c r="G92" s="352" t="s">
        <v>1211</v>
      </c>
      <c r="H92" s="1206"/>
      <c r="I92" s="1206"/>
      <c r="J92" s="2395"/>
      <c r="K92" s="2395"/>
      <c r="L92" s="2395"/>
      <c r="M92" s="227"/>
      <c r="N92" s="227"/>
      <c r="O92" s="227"/>
      <c r="P92" s="227"/>
      <c r="Q92" s="227"/>
      <c r="R92" s="227"/>
      <c r="S92" s="227"/>
      <c r="T92" s="227"/>
      <c r="U92" s="227"/>
      <c r="V92" s="227"/>
      <c r="W92" s="227"/>
      <c r="X92" s="227"/>
      <c r="Y92" s="227"/>
      <c r="Z92" s="227"/>
      <c r="AA92" s="227"/>
      <c r="AB92" s="227"/>
      <c r="AC92" s="227"/>
      <c r="AD92" s="227"/>
      <c r="AE92" s="227"/>
      <c r="AF92" s="227"/>
      <c r="AG92" s="227"/>
      <c r="AH92" s="227"/>
      <c r="AI92" s="227"/>
      <c r="AJ92" s="227"/>
      <c r="AK92" s="227"/>
      <c r="AL92" s="227"/>
      <c r="AM92" s="227"/>
      <c r="AN92" s="227"/>
      <c r="AO92" s="227"/>
      <c r="AP92" s="227"/>
      <c r="AQ92" s="227"/>
      <c r="AR92" s="227"/>
    </row>
    <row r="93" spans="1:44" x14ac:dyDescent="0.2">
      <c r="A93" s="254" t="s">
        <v>682</v>
      </c>
      <c r="B93" s="254"/>
      <c r="C93" s="254"/>
      <c r="D93" s="254"/>
      <c r="E93" s="254"/>
      <c r="F93" s="254"/>
      <c r="G93" s="352" t="s">
        <v>1212</v>
      </c>
      <c r="H93" s="1206"/>
      <c r="I93" s="1206"/>
      <c r="J93" s="2395"/>
      <c r="K93" s="2395"/>
      <c r="L93" s="2395"/>
      <c r="M93" s="227"/>
      <c r="N93" s="227"/>
      <c r="O93" s="227"/>
      <c r="P93" s="227"/>
      <c r="Q93" s="227"/>
      <c r="R93" s="227"/>
      <c r="S93" s="227"/>
      <c r="T93" s="227"/>
      <c r="U93" s="227"/>
      <c r="V93" s="227"/>
      <c r="W93" s="227"/>
      <c r="X93" s="227"/>
      <c r="Y93" s="227"/>
      <c r="Z93" s="227"/>
      <c r="AA93" s="227"/>
      <c r="AB93" s="227"/>
      <c r="AC93" s="227"/>
      <c r="AD93" s="227"/>
      <c r="AE93" s="227"/>
      <c r="AF93" s="227"/>
      <c r="AG93" s="227"/>
      <c r="AH93" s="227"/>
      <c r="AI93" s="227"/>
      <c r="AJ93" s="227"/>
      <c r="AK93" s="227"/>
      <c r="AL93" s="227"/>
      <c r="AM93" s="227"/>
      <c r="AN93" s="227"/>
      <c r="AO93" s="227"/>
      <c r="AP93" s="227"/>
      <c r="AQ93" s="227"/>
      <c r="AR93" s="227"/>
    </row>
    <row r="94" spans="1:44" x14ac:dyDescent="0.2">
      <c r="A94" s="254" t="s">
        <v>683</v>
      </c>
      <c r="B94" s="254"/>
      <c r="C94" s="254"/>
      <c r="D94" s="254"/>
      <c r="E94" s="254"/>
      <c r="F94" s="254"/>
      <c r="G94" s="352" t="s">
        <v>1213</v>
      </c>
      <c r="H94" s="1206"/>
      <c r="I94" s="1206"/>
      <c r="J94" s="2395"/>
      <c r="K94" s="2395"/>
      <c r="L94" s="2395"/>
      <c r="M94" s="227"/>
      <c r="N94" s="227"/>
      <c r="O94" s="227"/>
      <c r="P94" s="227"/>
      <c r="Q94" s="227"/>
      <c r="R94" s="227"/>
      <c r="S94" s="227"/>
      <c r="T94" s="227"/>
      <c r="U94" s="227"/>
      <c r="V94" s="227"/>
      <c r="W94" s="227"/>
      <c r="X94" s="227"/>
      <c r="Y94" s="227"/>
      <c r="Z94" s="227"/>
      <c r="AA94" s="227"/>
      <c r="AB94" s="227"/>
      <c r="AC94" s="227"/>
      <c r="AD94" s="227"/>
      <c r="AE94" s="227"/>
      <c r="AF94" s="227"/>
      <c r="AG94" s="227"/>
      <c r="AH94" s="227"/>
      <c r="AI94" s="227"/>
      <c r="AJ94" s="227"/>
      <c r="AK94" s="227"/>
      <c r="AL94" s="227"/>
      <c r="AM94" s="227"/>
      <c r="AN94" s="227"/>
      <c r="AO94" s="227"/>
      <c r="AP94" s="227"/>
      <c r="AQ94" s="227"/>
      <c r="AR94" s="227"/>
    </row>
    <row r="95" spans="1:44" x14ac:dyDescent="0.2">
      <c r="A95" s="254"/>
      <c r="B95" s="254"/>
      <c r="C95" s="254"/>
      <c r="D95" s="254"/>
      <c r="E95" s="254"/>
      <c r="F95" s="254"/>
      <c r="G95" s="352" t="s">
        <v>1214</v>
      </c>
      <c r="H95" s="1206"/>
      <c r="I95" s="1206"/>
      <c r="J95" s="2394"/>
      <c r="K95" s="2395"/>
      <c r="L95" s="2395"/>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227"/>
      <c r="AM95" s="227"/>
      <c r="AN95" s="227"/>
      <c r="AO95" s="227"/>
      <c r="AP95" s="227"/>
      <c r="AQ95" s="227"/>
      <c r="AR95" s="227"/>
    </row>
    <row r="96" spans="1:44" x14ac:dyDescent="0.2">
      <c r="A96" s="254"/>
      <c r="B96" s="254"/>
      <c r="C96" s="254"/>
      <c r="D96" s="254"/>
      <c r="E96" s="254"/>
      <c r="F96" s="254"/>
      <c r="G96" s="252"/>
      <c r="H96" s="1206"/>
      <c r="I96" s="1206"/>
      <c r="J96" s="2394"/>
      <c r="K96" s="2395"/>
      <c r="L96" s="2395"/>
      <c r="M96" s="227"/>
      <c r="N96" s="227"/>
      <c r="O96" s="227"/>
      <c r="P96" s="227"/>
      <c r="Q96" s="227"/>
      <c r="R96" s="227"/>
      <c r="S96" s="227"/>
      <c r="T96" s="227"/>
      <c r="U96" s="227"/>
      <c r="V96" s="227"/>
      <c r="W96" s="227"/>
      <c r="X96" s="227"/>
      <c r="Y96" s="227"/>
      <c r="Z96" s="227"/>
      <c r="AA96" s="227"/>
      <c r="AB96" s="227"/>
      <c r="AC96" s="227"/>
      <c r="AD96" s="227"/>
      <c r="AE96" s="227"/>
      <c r="AF96" s="227"/>
      <c r="AG96" s="227"/>
      <c r="AH96" s="227"/>
      <c r="AI96" s="227"/>
      <c r="AJ96" s="227"/>
      <c r="AK96" s="227"/>
      <c r="AL96" s="227"/>
      <c r="AM96" s="227"/>
      <c r="AN96" s="227"/>
      <c r="AO96" s="227"/>
      <c r="AP96" s="227"/>
      <c r="AQ96" s="227"/>
      <c r="AR96" s="227"/>
    </row>
    <row r="97" spans="1:44" x14ac:dyDescent="0.2">
      <c r="A97" s="254"/>
      <c r="B97" s="254"/>
      <c r="C97" s="254"/>
      <c r="D97" s="254"/>
      <c r="E97" s="254"/>
      <c r="F97" s="254"/>
      <c r="G97" s="352"/>
      <c r="H97" s="1206"/>
      <c r="I97" s="1206"/>
      <c r="J97" s="2394"/>
      <c r="K97" s="2395"/>
      <c r="L97" s="2395"/>
      <c r="M97" s="227"/>
      <c r="N97" s="227"/>
      <c r="O97" s="227"/>
      <c r="P97" s="227"/>
      <c r="Q97" s="227"/>
      <c r="R97" s="227"/>
      <c r="S97" s="227"/>
      <c r="T97" s="227"/>
      <c r="U97" s="227"/>
      <c r="V97" s="227"/>
      <c r="W97" s="227"/>
      <c r="X97" s="227"/>
      <c r="Y97" s="227"/>
      <c r="Z97" s="227"/>
      <c r="AA97" s="227"/>
      <c r="AB97" s="227"/>
      <c r="AC97" s="227"/>
      <c r="AD97" s="227"/>
      <c r="AE97" s="227"/>
      <c r="AF97" s="227"/>
      <c r="AG97" s="227"/>
      <c r="AH97" s="227"/>
      <c r="AI97" s="227"/>
      <c r="AJ97" s="227"/>
      <c r="AK97" s="227"/>
      <c r="AL97" s="227"/>
      <c r="AM97" s="227"/>
      <c r="AN97" s="227"/>
      <c r="AO97" s="227"/>
      <c r="AP97" s="227"/>
      <c r="AQ97" s="227"/>
      <c r="AR97" s="227"/>
    </row>
    <row r="98" spans="1:44" x14ac:dyDescent="0.2">
      <c r="A98" s="254"/>
      <c r="B98" s="254"/>
      <c r="C98" s="254"/>
      <c r="D98" s="254"/>
      <c r="E98" s="254"/>
      <c r="F98" s="254"/>
      <c r="G98" s="252"/>
      <c r="H98" s="1206"/>
      <c r="I98" s="1206"/>
      <c r="J98" s="2394"/>
      <c r="K98" s="2395"/>
      <c r="L98" s="2395"/>
      <c r="M98" s="227"/>
      <c r="N98" s="227"/>
      <c r="O98" s="227"/>
      <c r="P98" s="227"/>
      <c r="Q98" s="227"/>
      <c r="R98" s="227"/>
      <c r="S98" s="227"/>
      <c r="T98" s="227"/>
      <c r="U98" s="227"/>
      <c r="V98" s="227"/>
      <c r="W98" s="227"/>
      <c r="X98" s="227"/>
      <c r="Y98" s="227"/>
      <c r="Z98" s="227"/>
      <c r="AA98" s="227"/>
      <c r="AB98" s="227"/>
      <c r="AC98" s="227"/>
      <c r="AD98" s="227"/>
      <c r="AE98" s="227"/>
      <c r="AF98" s="227"/>
      <c r="AG98" s="227"/>
      <c r="AH98" s="227"/>
      <c r="AI98" s="227"/>
      <c r="AJ98" s="227"/>
      <c r="AK98" s="227"/>
      <c r="AL98" s="227"/>
      <c r="AM98" s="227"/>
      <c r="AN98" s="227"/>
      <c r="AO98" s="227"/>
      <c r="AP98" s="227"/>
      <c r="AQ98" s="227"/>
      <c r="AR98" s="227"/>
    </row>
    <row r="99" spans="1:44" x14ac:dyDescent="0.2">
      <c r="A99" s="254"/>
      <c r="B99" s="254"/>
      <c r="C99" s="254"/>
      <c r="D99" s="254"/>
      <c r="E99" s="254"/>
      <c r="F99" s="254"/>
      <c r="G99" s="1403"/>
      <c r="H99" s="1206"/>
      <c r="I99" s="1206"/>
      <c r="J99" s="2394"/>
      <c r="K99" s="2395"/>
      <c r="L99" s="2395"/>
      <c r="M99" s="227"/>
      <c r="N99" s="227"/>
      <c r="O99" s="227"/>
      <c r="P99" s="227"/>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c r="AQ99" s="227"/>
      <c r="AR99" s="227"/>
    </row>
    <row r="100" spans="1:44" x14ac:dyDescent="0.2">
      <c r="A100" s="114"/>
      <c r="B100" s="114"/>
      <c r="C100" s="254"/>
      <c r="D100" s="254"/>
      <c r="E100" s="254"/>
      <c r="F100" s="254"/>
      <c r="G100" s="252"/>
      <c r="H100" s="1206"/>
      <c r="I100" s="1206"/>
      <c r="J100" s="2394"/>
      <c r="K100" s="2395"/>
      <c r="L100" s="2395"/>
      <c r="M100" s="227"/>
      <c r="N100" s="227"/>
      <c r="O100" s="227"/>
      <c r="P100" s="227"/>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c r="AQ100" s="227"/>
      <c r="AR100" s="227"/>
    </row>
    <row r="101" spans="1:44" x14ac:dyDescent="0.2">
      <c r="A101" s="256"/>
      <c r="B101" s="254"/>
      <c r="C101" s="254"/>
      <c r="D101" s="254"/>
      <c r="E101" s="254"/>
      <c r="F101" s="254"/>
      <c r="G101" s="252"/>
      <c r="H101" s="1206"/>
      <c r="I101" s="1206"/>
      <c r="J101" s="2394"/>
      <c r="K101" s="2395"/>
      <c r="L101" s="2395"/>
      <c r="M101" s="227"/>
      <c r="N101" s="227"/>
      <c r="O101" s="227"/>
      <c r="P101" s="227"/>
      <c r="Q101" s="227"/>
      <c r="R101" s="227"/>
      <c r="S101" s="227"/>
      <c r="T101" s="227"/>
      <c r="U101" s="227"/>
      <c r="V101" s="227"/>
      <c r="W101" s="227"/>
      <c r="X101" s="227"/>
      <c r="Y101" s="227"/>
      <c r="Z101" s="227"/>
      <c r="AA101" s="227"/>
      <c r="AB101" s="227"/>
      <c r="AC101" s="227"/>
      <c r="AD101" s="227"/>
      <c r="AE101" s="227"/>
      <c r="AF101" s="227"/>
      <c r="AG101" s="227"/>
      <c r="AH101" s="227"/>
      <c r="AI101" s="227"/>
      <c r="AJ101" s="227"/>
      <c r="AK101" s="227"/>
      <c r="AL101" s="227"/>
      <c r="AM101" s="227"/>
      <c r="AN101" s="227"/>
      <c r="AO101" s="227"/>
      <c r="AP101" s="227"/>
      <c r="AQ101" s="227"/>
      <c r="AR101" s="227"/>
    </row>
    <row r="102" spans="1:44" x14ac:dyDescent="0.2">
      <c r="A102" s="227" t="s">
        <v>112</v>
      </c>
      <c r="B102" s="254"/>
      <c r="C102" s="254"/>
      <c r="D102" s="254"/>
      <c r="E102" s="254"/>
      <c r="F102" s="254"/>
      <c r="G102" s="252"/>
      <c r="H102" s="1206"/>
      <c r="I102" s="1206"/>
      <c r="J102" s="2394"/>
      <c r="K102" s="2395"/>
      <c r="L102" s="2395"/>
      <c r="M102" s="227"/>
      <c r="N102" s="227"/>
      <c r="O102" s="227"/>
      <c r="P102" s="227"/>
      <c r="Q102" s="227"/>
      <c r="R102" s="227"/>
      <c r="S102" s="227"/>
      <c r="T102" s="227"/>
      <c r="U102" s="227"/>
      <c r="V102" s="227"/>
      <c r="W102" s="227"/>
      <c r="X102" s="227"/>
      <c r="Y102" s="227"/>
      <c r="Z102" s="227"/>
      <c r="AA102" s="227"/>
      <c r="AB102" s="227"/>
      <c r="AC102" s="227"/>
      <c r="AD102" s="227"/>
      <c r="AE102" s="227"/>
      <c r="AF102" s="227"/>
      <c r="AG102" s="227"/>
      <c r="AH102" s="227"/>
      <c r="AI102" s="227"/>
      <c r="AJ102" s="227"/>
      <c r="AK102" s="227"/>
      <c r="AL102" s="227"/>
      <c r="AM102" s="227"/>
      <c r="AN102" s="227"/>
      <c r="AO102" s="227"/>
      <c r="AP102" s="227"/>
      <c r="AQ102" s="227"/>
      <c r="AR102" s="227"/>
    </row>
    <row r="103" spans="1:44" x14ac:dyDescent="0.2">
      <c r="A103" s="256" t="s">
        <v>2033</v>
      </c>
      <c r="B103" s="254"/>
      <c r="C103" s="254"/>
      <c r="D103" s="254"/>
      <c r="E103" s="254"/>
      <c r="F103" s="254"/>
      <c r="G103" s="252"/>
      <c r="H103" s="1206"/>
      <c r="I103" s="1206"/>
      <c r="J103" s="2394"/>
      <c r="K103" s="2395"/>
      <c r="L103" s="2395"/>
      <c r="M103" s="227"/>
      <c r="N103" s="227"/>
      <c r="O103" s="227"/>
      <c r="P103" s="227"/>
      <c r="Q103" s="227"/>
      <c r="R103" s="227"/>
      <c r="S103" s="227"/>
      <c r="T103" s="227"/>
      <c r="U103" s="227"/>
      <c r="V103" s="227"/>
      <c r="W103" s="227"/>
      <c r="X103" s="227"/>
      <c r="Y103" s="227"/>
      <c r="Z103" s="227"/>
      <c r="AA103" s="227"/>
      <c r="AB103" s="227"/>
      <c r="AC103" s="227"/>
      <c r="AD103" s="227"/>
      <c r="AE103" s="227"/>
      <c r="AF103" s="227"/>
      <c r="AG103" s="227"/>
      <c r="AH103" s="227"/>
      <c r="AI103" s="227"/>
      <c r="AJ103" s="227"/>
      <c r="AK103" s="227"/>
      <c r="AL103" s="227"/>
      <c r="AM103" s="227"/>
      <c r="AN103" s="227"/>
      <c r="AO103" s="227"/>
      <c r="AP103" s="227"/>
      <c r="AQ103" s="227"/>
      <c r="AR103" s="227"/>
    </row>
    <row r="104" spans="1:44" x14ac:dyDescent="0.2">
      <c r="A104" s="256"/>
      <c r="B104" s="254"/>
      <c r="C104" s="254"/>
      <c r="D104" s="254"/>
      <c r="E104" s="254"/>
      <c r="F104" s="254"/>
      <c r="G104" s="252"/>
      <c r="H104" s="1206"/>
      <c r="I104" s="1206"/>
      <c r="J104" s="2394"/>
      <c r="K104" s="2395"/>
      <c r="L104" s="2395"/>
      <c r="M104" s="227"/>
      <c r="N104" s="227"/>
      <c r="O104" s="227"/>
      <c r="P104" s="227"/>
      <c r="Q104" s="227"/>
      <c r="R104" s="227"/>
      <c r="S104" s="227"/>
      <c r="T104" s="227"/>
      <c r="U104" s="227"/>
      <c r="V104" s="227"/>
      <c r="W104" s="227"/>
      <c r="X104" s="227"/>
      <c r="Y104" s="227"/>
      <c r="Z104" s="227"/>
      <c r="AA104" s="227"/>
      <c r="AB104" s="227"/>
      <c r="AC104" s="227"/>
      <c r="AD104" s="227"/>
      <c r="AE104" s="227"/>
      <c r="AF104" s="227"/>
      <c r="AG104" s="227"/>
      <c r="AH104" s="227"/>
      <c r="AI104" s="227"/>
      <c r="AJ104" s="227"/>
      <c r="AK104" s="227"/>
      <c r="AL104" s="227"/>
      <c r="AM104" s="227"/>
      <c r="AN104" s="227"/>
      <c r="AO104" s="227"/>
      <c r="AP104" s="227"/>
      <c r="AQ104" s="227"/>
      <c r="AR104" s="227"/>
    </row>
    <row r="105" spans="1:44" x14ac:dyDescent="0.2">
      <c r="A105" s="256"/>
      <c r="B105" s="254"/>
      <c r="C105" s="254"/>
      <c r="D105" s="254"/>
      <c r="E105" s="254"/>
      <c r="F105" s="254"/>
      <c r="G105" s="252"/>
      <c r="H105" s="1206"/>
      <c r="I105" s="1206"/>
      <c r="J105" s="2394"/>
      <c r="K105" s="2395"/>
      <c r="L105" s="2395"/>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row>
    <row r="106" spans="1:44" x14ac:dyDescent="0.2">
      <c r="A106" s="254" t="s">
        <v>1562</v>
      </c>
      <c r="B106" s="254"/>
      <c r="C106" s="254"/>
      <c r="D106" s="254"/>
      <c r="E106" s="254"/>
      <c r="F106" s="254"/>
      <c r="G106" s="252"/>
      <c r="H106" s="1206"/>
      <c r="I106" s="1206"/>
      <c r="J106" s="2394"/>
      <c r="K106" s="2395"/>
      <c r="L106" s="2395"/>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row>
    <row r="107" spans="1:44" x14ac:dyDescent="0.2">
      <c r="A107" s="256"/>
      <c r="C107" s="254"/>
      <c r="D107" s="254"/>
      <c r="E107" s="254"/>
      <c r="F107" s="254"/>
      <c r="G107" s="252"/>
      <c r="H107" s="1206"/>
      <c r="I107" s="1206"/>
      <c r="J107" s="2394"/>
      <c r="K107" s="2395"/>
      <c r="L107" s="2395"/>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row>
    <row r="108" spans="1:44" x14ac:dyDescent="0.2">
      <c r="A108" s="256"/>
      <c r="B108" s="1230" t="s">
        <v>1538</v>
      </c>
      <c r="C108" s="254"/>
      <c r="D108" s="254"/>
      <c r="E108" s="254"/>
      <c r="F108" s="254"/>
      <c r="G108" s="252"/>
      <c r="H108" s="1206"/>
      <c r="I108" s="1206"/>
      <c r="J108" s="2394"/>
      <c r="K108" s="2395"/>
      <c r="L108" s="2395"/>
      <c r="M108" s="227"/>
      <c r="N108" s="227"/>
      <c r="O108" s="227"/>
      <c r="P108" s="227"/>
      <c r="Q108" s="227"/>
      <c r="R108" s="227"/>
      <c r="S108" s="227"/>
      <c r="T108" s="227"/>
      <c r="U108" s="227"/>
      <c r="V108" s="227"/>
      <c r="W108" s="227"/>
      <c r="X108" s="227"/>
      <c r="Y108" s="227"/>
      <c r="Z108" s="227"/>
      <c r="AA108" s="227"/>
      <c r="AB108" s="227"/>
      <c r="AC108" s="227"/>
      <c r="AD108" s="227"/>
      <c r="AE108" s="227"/>
      <c r="AF108" s="227"/>
      <c r="AG108" s="227"/>
      <c r="AH108" s="227"/>
      <c r="AI108" s="227"/>
      <c r="AJ108" s="227"/>
      <c r="AK108" s="227"/>
      <c r="AL108" s="227"/>
      <c r="AM108" s="227"/>
      <c r="AN108" s="227"/>
      <c r="AO108" s="227"/>
      <c r="AP108" s="227"/>
      <c r="AQ108" s="227"/>
      <c r="AR108" s="227"/>
    </row>
    <row r="109" spans="1:44" x14ac:dyDescent="0.2">
      <c r="A109" s="256"/>
      <c r="B109" s="254"/>
      <c r="C109" s="254"/>
      <c r="D109" s="254"/>
      <c r="E109" s="254"/>
      <c r="F109" s="254"/>
      <c r="G109" s="252"/>
      <c r="H109" s="1206"/>
      <c r="I109" s="1206"/>
      <c r="J109" s="2394"/>
      <c r="K109" s="2395"/>
      <c r="L109" s="2395"/>
      <c r="M109" s="227"/>
      <c r="N109" s="227"/>
      <c r="O109" s="227"/>
      <c r="P109" s="227"/>
      <c r="Q109" s="227"/>
      <c r="R109" s="227"/>
      <c r="S109" s="227"/>
      <c r="T109" s="227"/>
      <c r="U109" s="227"/>
      <c r="V109" s="227"/>
      <c r="W109" s="227"/>
      <c r="X109" s="227"/>
      <c r="Y109" s="227"/>
      <c r="Z109" s="227"/>
      <c r="AA109" s="227"/>
      <c r="AB109" s="227"/>
      <c r="AC109" s="227"/>
      <c r="AD109" s="227"/>
      <c r="AE109" s="227"/>
      <c r="AF109" s="227"/>
      <c r="AG109" s="227"/>
      <c r="AH109" s="227"/>
      <c r="AI109" s="227"/>
      <c r="AJ109" s="227"/>
      <c r="AK109" s="227"/>
      <c r="AL109" s="227"/>
      <c r="AM109" s="227"/>
      <c r="AN109" s="227"/>
      <c r="AO109" s="227"/>
      <c r="AP109" s="227"/>
      <c r="AQ109" s="227"/>
      <c r="AR109" s="227"/>
    </row>
    <row r="110" spans="1:44" x14ac:dyDescent="0.2">
      <c r="A110" s="256"/>
      <c r="B110" s="254"/>
      <c r="C110" s="254"/>
      <c r="D110" s="254"/>
      <c r="E110" s="254"/>
      <c r="F110" s="254"/>
      <c r="G110" s="252"/>
      <c r="H110" s="1206"/>
      <c r="I110" s="1206"/>
      <c r="J110" s="2394"/>
      <c r="K110" s="2395"/>
      <c r="L110" s="2395"/>
      <c r="M110" s="227"/>
      <c r="N110" s="227"/>
      <c r="O110" s="227"/>
      <c r="P110" s="227"/>
      <c r="Q110" s="227"/>
      <c r="R110" s="227"/>
      <c r="S110" s="227"/>
      <c r="T110" s="227"/>
      <c r="U110" s="227"/>
      <c r="V110" s="227"/>
      <c r="W110" s="227"/>
      <c r="X110" s="227"/>
      <c r="Y110" s="227"/>
      <c r="Z110" s="227"/>
      <c r="AA110" s="227"/>
      <c r="AB110" s="227"/>
      <c r="AC110" s="227"/>
      <c r="AD110" s="227"/>
      <c r="AE110" s="227"/>
      <c r="AF110" s="227"/>
      <c r="AG110" s="227"/>
      <c r="AH110" s="227"/>
      <c r="AI110" s="227"/>
      <c r="AJ110" s="227"/>
      <c r="AK110" s="227"/>
      <c r="AL110" s="227"/>
      <c r="AM110" s="227"/>
      <c r="AN110" s="227"/>
      <c r="AO110" s="227"/>
      <c r="AP110" s="227"/>
      <c r="AQ110" s="227"/>
      <c r="AR110" s="227"/>
    </row>
    <row r="111" spans="1:44" x14ac:dyDescent="0.2">
      <c r="A111" s="256"/>
      <c r="B111" s="254"/>
      <c r="C111" s="254"/>
      <c r="D111" s="254"/>
      <c r="E111" s="254"/>
      <c r="F111" s="254"/>
      <c r="G111" s="252"/>
      <c r="H111" s="1206"/>
      <c r="I111" s="1206"/>
      <c r="J111" s="2394"/>
      <c r="K111" s="2395"/>
      <c r="L111" s="2395"/>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row>
    <row r="112" spans="1:44" x14ac:dyDescent="0.2">
      <c r="A112" s="256"/>
      <c r="B112" s="254"/>
      <c r="C112" s="254"/>
      <c r="D112" s="254"/>
      <c r="E112" s="254"/>
      <c r="F112" s="254"/>
      <c r="G112" s="252"/>
      <c r="H112" s="1206"/>
      <c r="I112" s="1206"/>
      <c r="J112" s="2154"/>
      <c r="K112" s="2156"/>
      <c r="L112" s="2156"/>
      <c r="M112" s="227"/>
      <c r="N112" s="227"/>
      <c r="O112" s="227"/>
      <c r="P112" s="227"/>
      <c r="Q112" s="227"/>
      <c r="R112" s="227"/>
      <c r="S112" s="227"/>
      <c r="T112" s="227"/>
      <c r="U112" s="227"/>
      <c r="V112" s="227"/>
      <c r="W112" s="227"/>
      <c r="X112" s="227"/>
      <c r="Y112" s="227"/>
      <c r="Z112" s="227"/>
      <c r="AA112" s="227"/>
      <c r="AB112" s="227"/>
      <c r="AC112" s="227"/>
      <c r="AD112" s="227"/>
      <c r="AE112" s="227"/>
      <c r="AF112" s="227"/>
      <c r="AG112" s="227"/>
      <c r="AH112" s="227"/>
      <c r="AI112" s="227"/>
      <c r="AJ112" s="227"/>
      <c r="AK112" s="227"/>
      <c r="AL112" s="227"/>
      <c r="AM112" s="227"/>
      <c r="AN112" s="227"/>
      <c r="AO112" s="227"/>
      <c r="AP112" s="227"/>
      <c r="AQ112" s="227"/>
      <c r="AR112" s="227"/>
    </row>
    <row r="113" spans="1:44" x14ac:dyDescent="0.2">
      <c r="A113" s="256"/>
      <c r="B113" s="254"/>
      <c r="C113" s="254"/>
      <c r="D113" s="254"/>
      <c r="E113" s="254"/>
      <c r="F113" s="254"/>
      <c r="G113" s="252"/>
      <c r="H113" s="1206"/>
      <c r="I113" s="1206"/>
      <c r="J113" s="2154"/>
      <c r="K113" s="2156"/>
      <c r="L113" s="2156"/>
      <c r="M113" s="227"/>
      <c r="N113" s="227"/>
      <c r="O113" s="227"/>
      <c r="P113" s="227"/>
      <c r="Q113" s="227"/>
      <c r="R113" s="227"/>
      <c r="S113" s="227"/>
      <c r="T113" s="227"/>
      <c r="U113" s="227"/>
      <c r="V113" s="227"/>
      <c r="W113" s="227"/>
      <c r="X113" s="227"/>
      <c r="Y113" s="227"/>
      <c r="Z113" s="227"/>
      <c r="AA113" s="227"/>
      <c r="AB113" s="227"/>
      <c r="AC113" s="227"/>
      <c r="AD113" s="227"/>
      <c r="AE113" s="227"/>
      <c r="AF113" s="227"/>
      <c r="AG113" s="227"/>
      <c r="AH113" s="227"/>
      <c r="AI113" s="227"/>
      <c r="AJ113" s="227"/>
      <c r="AK113" s="227"/>
      <c r="AL113" s="227"/>
      <c r="AM113" s="227"/>
      <c r="AN113" s="227"/>
      <c r="AO113" s="227"/>
      <c r="AP113" s="227"/>
      <c r="AQ113" s="227"/>
      <c r="AR113" s="227"/>
    </row>
    <row r="114" spans="1:44" x14ac:dyDescent="0.2">
      <c r="A114" s="254"/>
      <c r="B114" s="254"/>
      <c r="C114" s="254"/>
      <c r="D114" s="254"/>
      <c r="E114" s="254"/>
      <c r="F114" s="254"/>
      <c r="G114" s="252"/>
      <c r="H114" s="242"/>
      <c r="I114" s="242"/>
      <c r="J114" s="2394"/>
      <c r="K114" s="2395"/>
      <c r="L114" s="2395"/>
      <c r="M114" s="227"/>
      <c r="N114" s="227"/>
      <c r="O114" s="227"/>
      <c r="P114" s="227"/>
      <c r="Q114" s="227"/>
      <c r="R114" s="227"/>
      <c r="S114" s="227"/>
      <c r="T114" s="227"/>
      <c r="U114" s="227"/>
      <c r="V114" s="227"/>
      <c r="W114" s="227"/>
      <c r="X114" s="227"/>
      <c r="Y114" s="227"/>
      <c r="Z114" s="227"/>
      <c r="AA114" s="227"/>
      <c r="AB114" s="227"/>
      <c r="AC114" s="227"/>
      <c r="AD114" s="227"/>
      <c r="AE114" s="227"/>
      <c r="AF114" s="227"/>
      <c r="AG114" s="227"/>
      <c r="AH114" s="227"/>
      <c r="AI114" s="227"/>
      <c r="AJ114" s="227"/>
      <c r="AK114" s="227"/>
      <c r="AL114" s="227"/>
      <c r="AM114" s="227"/>
      <c r="AN114" s="227"/>
      <c r="AO114" s="227"/>
      <c r="AP114" s="227"/>
      <c r="AQ114" s="227"/>
      <c r="AR114" s="227"/>
    </row>
    <row r="115" spans="1:44" ht="13.5" thickBot="1" x14ac:dyDescent="0.25">
      <c r="A115" s="239"/>
      <c r="B115" s="239"/>
      <c r="C115" s="239"/>
      <c r="D115" s="239"/>
      <c r="E115" s="239"/>
      <c r="F115" s="239"/>
      <c r="G115" s="249"/>
      <c r="H115" s="2161"/>
      <c r="I115" s="2161"/>
      <c r="J115" s="239"/>
      <c r="K115" s="239"/>
      <c r="L115" s="239"/>
      <c r="M115" s="227"/>
      <c r="N115" s="227"/>
      <c r="O115" s="227"/>
      <c r="P115" s="227"/>
      <c r="Q115" s="227"/>
      <c r="R115" s="227"/>
      <c r="S115" s="227"/>
      <c r="T115" s="227"/>
      <c r="U115" s="227"/>
      <c r="V115" s="227"/>
      <c r="W115" s="227"/>
      <c r="X115" s="227"/>
      <c r="Y115" s="227"/>
      <c r="Z115" s="227"/>
      <c r="AA115" s="227"/>
      <c r="AB115" s="227"/>
      <c r="AC115" s="227"/>
      <c r="AD115" s="227"/>
      <c r="AE115" s="227"/>
      <c r="AF115" s="227"/>
      <c r="AG115" s="227"/>
      <c r="AH115" s="227"/>
      <c r="AI115" s="227"/>
      <c r="AJ115" s="227"/>
      <c r="AK115" s="227"/>
      <c r="AL115" s="227"/>
      <c r="AM115" s="227"/>
      <c r="AN115" s="227"/>
      <c r="AO115" s="227"/>
      <c r="AP115" s="227"/>
      <c r="AQ115" s="227"/>
      <c r="AR115" s="227"/>
    </row>
    <row r="116" spans="1:44" ht="14.25" thickTop="1" thickBot="1" x14ac:dyDescent="0.25">
      <c r="A116" s="229"/>
      <c r="B116" s="230"/>
      <c r="C116" s="230"/>
      <c r="D116" s="231" t="s">
        <v>1671</v>
      </c>
      <c r="E116" s="230"/>
      <c r="F116" s="230"/>
      <c r="G116" s="232"/>
      <c r="H116" s="231"/>
      <c r="I116" s="231"/>
      <c r="J116" s="230"/>
      <c r="K116" s="230"/>
      <c r="L116" s="233" t="s">
        <v>671</v>
      </c>
      <c r="M116" s="227"/>
      <c r="N116" s="227"/>
      <c r="O116" s="227"/>
      <c r="P116" s="227"/>
      <c r="Q116" s="227"/>
      <c r="R116" s="227"/>
      <c r="S116" s="227"/>
      <c r="T116" s="227"/>
      <c r="U116" s="227"/>
      <c r="V116" s="227"/>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row>
    <row r="117" spans="1:44" ht="13.5" thickTop="1" x14ac:dyDescent="0.2">
      <c r="A117" s="234"/>
      <c r="B117" s="235"/>
      <c r="C117" s="235"/>
      <c r="D117" s="236"/>
      <c r="E117" s="235"/>
      <c r="F117" s="235"/>
      <c r="G117" s="237"/>
      <c r="H117" s="236"/>
      <c r="I117" s="236"/>
      <c r="J117" s="235"/>
      <c r="K117" s="235"/>
      <c r="L117" s="238"/>
      <c r="M117" s="227"/>
      <c r="N117" s="227"/>
      <c r="O117" s="227"/>
      <c r="P117" s="227"/>
      <c r="Q117" s="227"/>
      <c r="R117" s="227"/>
      <c r="S117" s="227"/>
      <c r="T117" s="227"/>
      <c r="U117" s="227"/>
      <c r="V117" s="227"/>
      <c r="W117" s="227"/>
      <c r="X117" s="227"/>
      <c r="Y117" s="227"/>
      <c r="Z117" s="227"/>
      <c r="AA117" s="227"/>
      <c r="AB117" s="227"/>
      <c r="AC117" s="227"/>
      <c r="AD117" s="227"/>
      <c r="AE117" s="227"/>
      <c r="AF117" s="227"/>
      <c r="AG117" s="227"/>
      <c r="AH117" s="227"/>
      <c r="AI117" s="227"/>
      <c r="AJ117" s="227"/>
      <c r="AK117" s="227"/>
      <c r="AL117" s="227"/>
      <c r="AM117" s="227"/>
      <c r="AN117" s="227"/>
      <c r="AO117" s="227"/>
      <c r="AP117" s="227"/>
      <c r="AQ117" s="227"/>
      <c r="AR117" s="227"/>
    </row>
    <row r="118" spans="1:44" x14ac:dyDescent="0.2">
      <c r="A118" s="1433">
        <f>+A50</f>
        <v>2014001</v>
      </c>
      <c r="B118" s="239"/>
      <c r="C118" s="2401" t="str">
        <f>G40</f>
        <v>SPECIMEN ECF</v>
      </c>
      <c r="D118" s="2402"/>
      <c r="E118" s="2402"/>
      <c r="F118" s="239"/>
      <c r="G118" s="2403" t="s">
        <v>1563</v>
      </c>
      <c r="H118" s="2409"/>
      <c r="I118" s="2409"/>
      <c r="J118" s="2409"/>
      <c r="K118" s="2410"/>
      <c r="L118" s="242" t="s">
        <v>1564</v>
      </c>
      <c r="M118" s="227"/>
      <c r="N118" s="227"/>
      <c r="O118" s="227"/>
      <c r="P118" s="227"/>
      <c r="Q118" s="227"/>
      <c r="R118" s="227"/>
      <c r="S118" s="227"/>
      <c r="T118" s="227"/>
      <c r="U118" s="227"/>
      <c r="V118" s="227"/>
      <c r="W118" s="227"/>
      <c r="X118" s="227"/>
      <c r="Y118" s="227"/>
      <c r="Z118" s="227"/>
      <c r="AA118" s="227"/>
      <c r="AB118" s="227"/>
      <c r="AC118" s="227"/>
      <c r="AD118" s="227"/>
      <c r="AE118" s="227"/>
      <c r="AF118" s="227"/>
      <c r="AG118" s="227"/>
      <c r="AH118" s="227"/>
      <c r="AI118" s="227"/>
      <c r="AJ118" s="227"/>
      <c r="AK118" s="227"/>
      <c r="AL118" s="227"/>
      <c r="AM118" s="227"/>
      <c r="AN118" s="227"/>
      <c r="AO118" s="227"/>
      <c r="AP118" s="227"/>
      <c r="AQ118" s="227"/>
      <c r="AR118" s="227"/>
    </row>
    <row r="119" spans="1:44" ht="13.5" thickBot="1" x14ac:dyDescent="0.25">
      <c r="A119" s="243"/>
      <c r="B119" s="244"/>
      <c r="C119" s="244"/>
      <c r="D119" s="245"/>
      <c r="E119" s="244"/>
      <c r="F119" s="244"/>
      <c r="G119" s="246"/>
      <c r="H119" s="245"/>
      <c r="I119" s="245"/>
      <c r="J119" s="244"/>
      <c r="K119" s="244"/>
      <c r="L119" s="247"/>
      <c r="M119" s="227"/>
      <c r="N119" s="227"/>
      <c r="O119" s="227"/>
      <c r="P119" s="227"/>
      <c r="Q119" s="227"/>
      <c r="R119" s="227"/>
      <c r="S119" s="227"/>
      <c r="T119" s="227"/>
      <c r="U119" s="227"/>
      <c r="V119" s="227"/>
      <c r="W119" s="227"/>
      <c r="X119" s="227"/>
      <c r="Y119" s="227"/>
      <c r="Z119" s="227"/>
      <c r="AA119" s="227"/>
      <c r="AB119" s="227"/>
      <c r="AC119" s="227"/>
      <c r="AD119" s="227"/>
      <c r="AE119" s="227"/>
      <c r="AF119" s="227"/>
      <c r="AG119" s="227"/>
      <c r="AH119" s="227"/>
      <c r="AI119" s="227"/>
      <c r="AJ119" s="227"/>
      <c r="AK119" s="227"/>
      <c r="AL119" s="227"/>
      <c r="AM119" s="227"/>
      <c r="AN119" s="227"/>
      <c r="AO119" s="227"/>
      <c r="AP119" s="227"/>
      <c r="AQ119" s="227"/>
      <c r="AR119" s="227"/>
    </row>
    <row r="120" spans="1:44" ht="14.25" thickTop="1" thickBot="1" x14ac:dyDescent="0.25">
      <c r="A120" s="248" t="s">
        <v>725</v>
      </c>
      <c r="B120" s="239"/>
      <c r="C120" s="239"/>
      <c r="D120" s="2161" t="s">
        <v>674</v>
      </c>
      <c r="E120" s="239"/>
      <c r="F120" s="239"/>
      <c r="G120" s="232"/>
      <c r="H120" s="259" t="s">
        <v>675</v>
      </c>
      <c r="I120" s="2161"/>
      <c r="J120" s="239"/>
      <c r="K120" s="239"/>
      <c r="L120" s="242" t="s">
        <v>1450</v>
      </c>
      <c r="M120" s="227"/>
      <c r="N120" s="227"/>
      <c r="O120" s="227"/>
      <c r="P120" s="227"/>
      <c r="Q120" s="227"/>
      <c r="R120" s="227"/>
      <c r="S120" s="227"/>
      <c r="T120" s="227"/>
      <c r="U120" s="227"/>
      <c r="V120" s="227"/>
      <c r="W120" s="227"/>
      <c r="X120" s="227"/>
      <c r="Y120" s="227"/>
      <c r="Z120" s="227"/>
      <c r="AA120" s="227"/>
      <c r="AB120" s="227"/>
      <c r="AC120" s="227"/>
      <c r="AD120" s="227"/>
      <c r="AE120" s="227"/>
      <c r="AF120" s="227"/>
      <c r="AG120" s="227"/>
      <c r="AH120" s="227"/>
      <c r="AI120" s="227"/>
      <c r="AJ120" s="227"/>
      <c r="AK120" s="227"/>
      <c r="AL120" s="227"/>
      <c r="AM120" s="227"/>
      <c r="AN120" s="227"/>
      <c r="AO120" s="227"/>
      <c r="AP120" s="227"/>
      <c r="AQ120" s="227"/>
      <c r="AR120" s="227"/>
    </row>
    <row r="121" spans="1:44" ht="13.5" thickTop="1" x14ac:dyDescent="0.2">
      <c r="A121" s="234"/>
      <c r="B121" s="235"/>
      <c r="C121" s="235"/>
      <c r="D121" s="235"/>
      <c r="E121" s="235"/>
      <c r="F121" s="250"/>
      <c r="G121" s="251"/>
      <c r="H121" s="236"/>
      <c r="I121" s="236"/>
      <c r="J121" s="235"/>
      <c r="K121" s="235"/>
      <c r="L121" s="238"/>
      <c r="M121" s="227"/>
      <c r="N121" s="227"/>
      <c r="O121" s="227"/>
      <c r="P121" s="227"/>
      <c r="Q121" s="227"/>
      <c r="R121" s="227"/>
      <c r="S121" s="227"/>
      <c r="T121" s="227"/>
      <c r="U121" s="227"/>
      <c r="V121" s="227"/>
      <c r="W121" s="227"/>
      <c r="X121" s="227"/>
      <c r="Y121" s="227"/>
      <c r="Z121" s="227"/>
      <c r="AA121" s="227"/>
      <c r="AB121" s="227"/>
      <c r="AC121" s="227"/>
      <c r="AD121" s="227"/>
      <c r="AE121" s="227"/>
      <c r="AF121" s="227"/>
      <c r="AG121" s="227"/>
      <c r="AH121" s="227"/>
      <c r="AI121" s="227"/>
      <c r="AJ121" s="227"/>
      <c r="AK121" s="227"/>
      <c r="AL121" s="227"/>
      <c r="AM121" s="227"/>
      <c r="AN121" s="227"/>
      <c r="AO121" s="227"/>
      <c r="AP121" s="227"/>
      <c r="AQ121" s="227"/>
      <c r="AR121" s="227"/>
    </row>
    <row r="122" spans="1:44" x14ac:dyDescent="0.2">
      <c r="A122" s="1292"/>
      <c r="B122" s="2406"/>
      <c r="C122" s="2407"/>
      <c r="D122" s="2407"/>
      <c r="E122" s="2407"/>
      <c r="F122" s="239"/>
      <c r="G122" s="252"/>
      <c r="H122" s="2161"/>
      <c r="I122" s="1201"/>
      <c r="J122" s="239"/>
      <c r="K122" s="239"/>
      <c r="L122" s="584">
        <f>+G38</f>
        <v>41639</v>
      </c>
      <c r="M122" s="227"/>
      <c r="N122" s="227"/>
      <c r="O122" s="227"/>
      <c r="P122" s="227"/>
      <c r="Q122" s="227"/>
      <c r="R122" s="227"/>
      <c r="S122" s="227"/>
      <c r="T122" s="227"/>
      <c r="U122" s="227"/>
      <c r="V122" s="227"/>
      <c r="W122" s="227"/>
      <c r="X122" s="227"/>
      <c r="Y122" s="227"/>
      <c r="Z122" s="227"/>
      <c r="AA122" s="227"/>
      <c r="AB122" s="227"/>
      <c r="AC122" s="227"/>
      <c r="AD122" s="227"/>
      <c r="AE122" s="227"/>
      <c r="AF122" s="227"/>
      <c r="AG122" s="227"/>
      <c r="AH122" s="227"/>
      <c r="AI122" s="227"/>
      <c r="AJ122" s="227"/>
      <c r="AK122" s="227"/>
      <c r="AL122" s="227"/>
      <c r="AM122" s="227"/>
      <c r="AN122" s="227"/>
      <c r="AO122" s="227"/>
      <c r="AP122" s="227"/>
      <c r="AQ122" s="227"/>
      <c r="AR122" s="227"/>
    </row>
    <row r="123" spans="1:44" ht="13.5" thickBot="1" x14ac:dyDescent="0.25">
      <c r="A123" s="243"/>
      <c r="B123" s="244"/>
      <c r="C123" s="244"/>
      <c r="D123" s="244"/>
      <c r="E123" s="244"/>
      <c r="F123" s="244"/>
      <c r="G123" s="246"/>
      <c r="H123" s="245"/>
      <c r="I123" s="1202"/>
      <c r="J123" s="244"/>
      <c r="K123" s="244"/>
      <c r="L123" s="247"/>
      <c r="M123" s="227"/>
      <c r="N123" s="227"/>
      <c r="O123" s="227"/>
      <c r="P123" s="227"/>
      <c r="Q123" s="227"/>
      <c r="R123" s="227"/>
      <c r="S123" s="227"/>
      <c r="T123" s="227"/>
      <c r="U123" s="227"/>
      <c r="V123" s="227"/>
      <c r="W123" s="227"/>
      <c r="X123" s="227"/>
      <c r="Y123" s="227"/>
      <c r="Z123" s="227"/>
      <c r="AA123" s="227"/>
      <c r="AB123" s="227"/>
      <c r="AC123" s="227"/>
      <c r="AD123" s="227"/>
      <c r="AE123" s="227"/>
      <c r="AF123" s="227"/>
      <c r="AG123" s="227"/>
      <c r="AH123" s="227"/>
      <c r="AI123" s="227"/>
      <c r="AJ123" s="227"/>
      <c r="AK123" s="227"/>
      <c r="AL123" s="227"/>
      <c r="AM123" s="227"/>
      <c r="AN123" s="227"/>
      <c r="AO123" s="227"/>
      <c r="AP123" s="227"/>
      <c r="AQ123" s="227"/>
      <c r="AR123" s="227"/>
    </row>
    <row r="124" spans="1:44" ht="15.75" thickTop="1" x14ac:dyDescent="0.2">
      <c r="A124" s="2387" t="s">
        <v>462</v>
      </c>
      <c r="B124" s="2387"/>
      <c r="C124" s="2387"/>
      <c r="D124" s="2387"/>
      <c r="E124" s="2387"/>
      <c r="F124" s="2388"/>
      <c r="G124" s="252"/>
      <c r="H124" s="1203"/>
      <c r="I124" s="242"/>
      <c r="J124" s="254"/>
      <c r="K124" s="254"/>
      <c r="L124" s="254"/>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row>
    <row r="125" spans="1:44" x14ac:dyDescent="0.2">
      <c r="A125" s="2160" t="s">
        <v>1254</v>
      </c>
      <c r="B125" s="503"/>
      <c r="C125" s="254"/>
      <c r="D125" s="254"/>
      <c r="E125" s="254"/>
      <c r="F125" s="254"/>
      <c r="G125" s="252" t="s">
        <v>671</v>
      </c>
      <c r="H125" s="242" t="s">
        <v>1122</v>
      </c>
      <c r="I125" s="242" t="s">
        <v>1123</v>
      </c>
      <c r="J125" s="254" t="s">
        <v>676</v>
      </c>
      <c r="K125" s="254"/>
      <c r="L125" s="254"/>
      <c r="M125" s="227"/>
      <c r="N125" s="227"/>
      <c r="O125" s="227"/>
      <c r="P125" s="227"/>
      <c r="Q125" s="227"/>
      <c r="R125" s="227"/>
      <c r="S125" s="227"/>
      <c r="T125" s="227"/>
      <c r="U125" s="227"/>
      <c r="V125" s="227"/>
      <c r="W125" s="227"/>
      <c r="X125" s="227"/>
      <c r="Y125" s="227"/>
      <c r="Z125" s="227"/>
      <c r="AA125" s="227"/>
      <c r="AB125" s="227"/>
      <c r="AC125" s="227"/>
      <c r="AD125" s="227"/>
      <c r="AE125" s="227"/>
      <c r="AF125" s="227"/>
      <c r="AG125" s="227"/>
      <c r="AH125" s="227"/>
      <c r="AI125" s="227"/>
      <c r="AJ125" s="227"/>
      <c r="AK125" s="227"/>
      <c r="AL125" s="227"/>
      <c r="AM125" s="227"/>
      <c r="AN125" s="227"/>
      <c r="AO125" s="227"/>
      <c r="AP125" s="227"/>
      <c r="AQ125" s="227"/>
      <c r="AR125" s="227"/>
    </row>
    <row r="126" spans="1:44" ht="13.5" thickBot="1" x14ac:dyDescent="0.25">
      <c r="A126" s="2160" t="s">
        <v>1569</v>
      </c>
      <c r="B126" s="503"/>
      <c r="C126" s="254"/>
      <c r="D126" s="254"/>
      <c r="E126" s="254"/>
      <c r="F126" s="254"/>
      <c r="G126" s="255" t="s">
        <v>677</v>
      </c>
      <c r="H126" s="1204"/>
      <c r="I126" s="1205"/>
      <c r="J126" s="244"/>
      <c r="K126" s="244"/>
      <c r="L126" s="244"/>
      <c r="M126" s="227"/>
      <c r="N126" s="227"/>
      <c r="O126" s="227"/>
      <c r="P126" s="227"/>
      <c r="Q126" s="227"/>
      <c r="R126" s="227"/>
      <c r="S126" s="227"/>
      <c r="T126" s="227"/>
      <c r="U126" s="227"/>
      <c r="V126" s="227"/>
      <c r="W126" s="227"/>
      <c r="X126" s="227"/>
      <c r="Y126" s="227"/>
      <c r="Z126" s="227"/>
      <c r="AA126" s="227"/>
      <c r="AB126" s="227"/>
      <c r="AC126" s="227"/>
      <c r="AD126" s="227"/>
      <c r="AE126" s="227"/>
      <c r="AF126" s="227"/>
      <c r="AG126" s="227"/>
      <c r="AH126" s="227"/>
      <c r="AI126" s="227"/>
      <c r="AJ126" s="227"/>
      <c r="AK126" s="227"/>
      <c r="AL126" s="227"/>
      <c r="AM126" s="227"/>
      <c r="AN126" s="227"/>
      <c r="AO126" s="227"/>
      <c r="AP126" s="227"/>
      <c r="AQ126" s="227"/>
      <c r="AR126" s="227"/>
    </row>
    <row r="127" spans="1:44" ht="13.5" thickTop="1" x14ac:dyDescent="0.2">
      <c r="A127" s="503"/>
      <c r="B127" s="2160" t="s">
        <v>1570</v>
      </c>
      <c r="C127" s="114"/>
      <c r="D127" s="114"/>
      <c r="E127" s="114"/>
      <c r="F127" s="114"/>
      <c r="G127" s="252"/>
      <c r="H127" s="242"/>
      <c r="I127" s="242"/>
      <c r="J127" s="2392"/>
      <c r="K127" s="2393"/>
      <c r="L127" s="2393"/>
      <c r="M127" s="227"/>
      <c r="N127" s="227"/>
      <c r="O127" s="227"/>
      <c r="P127" s="227"/>
      <c r="Q127" s="227"/>
      <c r="R127" s="227"/>
      <c r="S127" s="227"/>
      <c r="T127" s="227"/>
      <c r="U127" s="227"/>
      <c r="V127" s="227"/>
      <c r="W127" s="227"/>
      <c r="X127" s="227"/>
      <c r="Y127" s="227"/>
      <c r="Z127" s="227"/>
      <c r="AA127" s="227"/>
      <c r="AB127" s="227"/>
      <c r="AC127" s="227"/>
      <c r="AD127" s="227"/>
      <c r="AE127" s="227"/>
      <c r="AF127" s="227"/>
      <c r="AG127" s="227"/>
      <c r="AH127" s="227"/>
      <c r="AI127" s="227"/>
      <c r="AJ127" s="227"/>
      <c r="AK127" s="227"/>
      <c r="AL127" s="227"/>
      <c r="AM127" s="227"/>
      <c r="AN127" s="227"/>
      <c r="AO127" s="227"/>
      <c r="AP127" s="227"/>
      <c r="AQ127" s="227"/>
      <c r="AR127" s="227"/>
    </row>
    <row r="128" spans="1:44" x14ac:dyDescent="0.2">
      <c r="A128" s="2160"/>
      <c r="B128" s="2160" t="s">
        <v>1201</v>
      </c>
      <c r="C128" s="114"/>
      <c r="D128" s="114"/>
      <c r="E128" s="114"/>
      <c r="F128" s="114"/>
      <c r="G128" s="252"/>
      <c r="H128" s="242"/>
      <c r="I128" s="1206"/>
      <c r="J128" s="2394"/>
      <c r="K128" s="2408"/>
      <c r="L128" s="2408"/>
      <c r="M128" s="227"/>
      <c r="N128" s="227"/>
      <c r="O128" s="227"/>
      <c r="P128" s="227"/>
      <c r="Q128" s="227"/>
      <c r="R128" s="227"/>
      <c r="S128" s="227"/>
      <c r="T128" s="227"/>
      <c r="U128" s="227"/>
      <c r="V128" s="227"/>
      <c r="W128" s="227"/>
      <c r="X128" s="227"/>
      <c r="Y128" s="227"/>
      <c r="Z128" s="227"/>
      <c r="AA128" s="227"/>
      <c r="AB128" s="227"/>
      <c r="AC128" s="227"/>
      <c r="AD128" s="227"/>
      <c r="AE128" s="227"/>
      <c r="AF128" s="227"/>
      <c r="AG128" s="227"/>
      <c r="AH128" s="227"/>
      <c r="AI128" s="227"/>
      <c r="AJ128" s="227"/>
      <c r="AK128" s="227"/>
      <c r="AL128" s="227"/>
      <c r="AM128" s="227"/>
      <c r="AN128" s="227"/>
      <c r="AO128" s="227"/>
      <c r="AP128" s="227"/>
      <c r="AQ128" s="227"/>
      <c r="AR128" s="227"/>
    </row>
    <row r="129" spans="1:44" x14ac:dyDescent="0.2">
      <c r="A129" s="2160"/>
      <c r="B129" s="2160" t="s">
        <v>1202</v>
      </c>
      <c r="C129" s="114"/>
      <c r="D129" s="114"/>
      <c r="E129" s="114"/>
      <c r="F129" s="114"/>
      <c r="G129" s="252"/>
      <c r="H129" s="242"/>
      <c r="I129" s="1206"/>
      <c r="J129" s="2394"/>
      <c r="K129" s="2408"/>
      <c r="L129" s="2408"/>
      <c r="M129" s="227"/>
      <c r="N129" s="227"/>
      <c r="O129" s="227"/>
      <c r="P129" s="227"/>
      <c r="Q129" s="227"/>
      <c r="R129" s="227"/>
      <c r="S129" s="227"/>
      <c r="T129" s="227"/>
      <c r="U129" s="227"/>
      <c r="V129" s="227"/>
      <c r="W129" s="227"/>
      <c r="X129" s="227"/>
      <c r="Y129" s="227"/>
      <c r="Z129" s="227"/>
      <c r="AA129" s="227"/>
      <c r="AB129" s="227"/>
      <c r="AC129" s="227"/>
      <c r="AD129" s="227"/>
      <c r="AE129" s="227"/>
      <c r="AF129" s="227"/>
      <c r="AG129" s="227"/>
      <c r="AH129" s="227"/>
      <c r="AI129" s="227"/>
      <c r="AJ129" s="227"/>
      <c r="AK129" s="227"/>
      <c r="AL129" s="227"/>
      <c r="AM129" s="227"/>
      <c r="AN129" s="227"/>
      <c r="AO129" s="227"/>
      <c r="AP129" s="227"/>
      <c r="AQ129" s="227"/>
      <c r="AR129" s="227"/>
    </row>
    <row r="130" spans="1:44" x14ac:dyDescent="0.2">
      <c r="A130" s="2160" t="s">
        <v>1203</v>
      </c>
      <c r="B130" s="503"/>
      <c r="C130" s="114"/>
      <c r="D130" s="114"/>
      <c r="E130" s="114"/>
      <c r="F130" s="114"/>
      <c r="G130" s="252"/>
      <c r="H130" s="1206"/>
      <c r="I130" s="1206"/>
      <c r="J130" s="2394"/>
      <c r="K130" s="2408"/>
      <c r="L130" s="2408"/>
      <c r="M130" s="227"/>
      <c r="N130" s="227"/>
      <c r="O130" s="227"/>
      <c r="P130" s="227"/>
      <c r="Q130" s="227"/>
      <c r="R130" s="227"/>
      <c r="S130" s="227"/>
      <c r="T130" s="227"/>
      <c r="U130" s="227"/>
      <c r="V130" s="227"/>
      <c r="W130" s="227"/>
      <c r="X130" s="227"/>
      <c r="Y130" s="227"/>
      <c r="Z130" s="227"/>
      <c r="AA130" s="227"/>
      <c r="AB130" s="227"/>
      <c r="AC130" s="227"/>
      <c r="AD130" s="227"/>
      <c r="AE130" s="227"/>
      <c r="AF130" s="227"/>
      <c r="AG130" s="227"/>
      <c r="AH130" s="227"/>
      <c r="AI130" s="227"/>
      <c r="AJ130" s="227"/>
      <c r="AK130" s="227"/>
      <c r="AL130" s="227"/>
      <c r="AM130" s="227"/>
      <c r="AN130" s="227"/>
      <c r="AO130" s="227"/>
      <c r="AP130" s="227"/>
      <c r="AQ130" s="227"/>
      <c r="AR130" s="227"/>
    </row>
    <row r="131" spans="1:44" x14ac:dyDescent="0.2">
      <c r="A131" s="2160" t="s">
        <v>699</v>
      </c>
      <c r="B131" s="503"/>
      <c r="C131" s="114"/>
      <c r="D131" s="114"/>
      <c r="E131" s="114"/>
      <c r="F131" s="114"/>
      <c r="G131" s="252"/>
      <c r="H131" s="1206"/>
      <c r="I131" s="1206"/>
      <c r="J131" s="2394"/>
      <c r="K131" s="2408"/>
      <c r="L131" s="2408"/>
      <c r="M131" s="227"/>
      <c r="N131" s="227"/>
      <c r="O131" s="227"/>
      <c r="P131" s="227"/>
      <c r="Q131" s="227"/>
      <c r="R131" s="227"/>
      <c r="S131" s="227"/>
      <c r="T131" s="227"/>
      <c r="U131" s="227"/>
      <c r="V131" s="227"/>
      <c r="W131" s="227"/>
      <c r="X131" s="227"/>
      <c r="Y131" s="227"/>
      <c r="Z131" s="227"/>
      <c r="AA131" s="227"/>
      <c r="AB131" s="227"/>
      <c r="AC131" s="227"/>
      <c r="AD131" s="227"/>
      <c r="AE131" s="227"/>
      <c r="AF131" s="227"/>
      <c r="AG131" s="227"/>
      <c r="AH131" s="227"/>
      <c r="AI131" s="227"/>
      <c r="AJ131" s="227"/>
      <c r="AK131" s="227"/>
      <c r="AL131" s="227"/>
      <c r="AM131" s="227"/>
      <c r="AN131" s="227"/>
      <c r="AO131" s="227"/>
      <c r="AP131" s="227"/>
      <c r="AQ131" s="227"/>
      <c r="AR131" s="227"/>
    </row>
    <row r="132" spans="1:44" x14ac:dyDescent="0.2">
      <c r="A132" s="114"/>
      <c r="B132" s="114"/>
      <c r="C132" s="114"/>
      <c r="D132" s="114"/>
      <c r="E132" s="114"/>
      <c r="F132" s="114"/>
      <c r="G132" s="252"/>
      <c r="H132" s="1206"/>
      <c r="I132" s="1206"/>
      <c r="J132" s="2394"/>
      <c r="K132" s="2408"/>
      <c r="L132" s="2408"/>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7"/>
      <c r="AO132" s="227"/>
      <c r="AP132" s="227"/>
      <c r="AQ132" s="227"/>
      <c r="AR132" s="227"/>
    </row>
    <row r="133" spans="1:44" x14ac:dyDescent="0.2">
      <c r="A133" s="254" t="s">
        <v>678</v>
      </c>
      <c r="B133" s="254"/>
      <c r="C133" s="254"/>
      <c r="D133" s="254"/>
      <c r="E133" s="254"/>
      <c r="F133" s="1436" t="s">
        <v>464</v>
      </c>
      <c r="G133" s="252"/>
      <c r="H133" s="1206"/>
      <c r="I133" s="1206"/>
      <c r="J133" s="2394"/>
      <c r="K133" s="2408"/>
      <c r="L133" s="2408"/>
      <c r="M133" s="227"/>
      <c r="N133" s="227"/>
      <c r="O133" s="227"/>
      <c r="P133" s="227"/>
      <c r="Q133" s="227"/>
      <c r="R133" s="227"/>
      <c r="S133" s="227"/>
      <c r="T133" s="227"/>
      <c r="U133" s="227"/>
      <c r="V133" s="227"/>
      <c r="W133" s="227"/>
      <c r="X133" s="227"/>
      <c r="Y133" s="227"/>
      <c r="Z133" s="227"/>
      <c r="AA133" s="227"/>
      <c r="AB133" s="227"/>
      <c r="AC133" s="227"/>
      <c r="AD133" s="227"/>
      <c r="AE133" s="227"/>
      <c r="AF133" s="227"/>
      <c r="AG133" s="227"/>
      <c r="AH133" s="227"/>
      <c r="AI133" s="227"/>
      <c r="AJ133" s="227"/>
      <c r="AK133" s="227"/>
      <c r="AL133" s="227"/>
      <c r="AM133" s="227"/>
      <c r="AN133" s="227"/>
      <c r="AO133" s="227"/>
      <c r="AP133" s="227"/>
      <c r="AQ133" s="227"/>
      <c r="AR133" s="227"/>
    </row>
    <row r="134" spans="1:44" x14ac:dyDescent="0.2">
      <c r="A134" s="254" t="s">
        <v>1565</v>
      </c>
      <c r="B134" s="254"/>
      <c r="C134" s="254"/>
      <c r="D134" s="254"/>
      <c r="E134" s="254"/>
      <c r="F134" s="254"/>
      <c r="G134" s="2157"/>
      <c r="H134" s="1206"/>
      <c r="I134" s="1206"/>
      <c r="J134" s="2394"/>
      <c r="K134" s="2408"/>
      <c r="L134" s="2408"/>
      <c r="M134" s="227"/>
      <c r="N134" s="227"/>
      <c r="O134" s="227"/>
      <c r="P134" s="227"/>
      <c r="Q134" s="227"/>
      <c r="R134" s="227"/>
      <c r="S134" s="227"/>
      <c r="T134" s="227"/>
      <c r="U134" s="227"/>
      <c r="V134" s="227"/>
      <c r="W134" s="227"/>
      <c r="X134" s="227"/>
      <c r="Y134" s="227"/>
      <c r="Z134" s="227"/>
      <c r="AA134" s="227"/>
      <c r="AB134" s="227"/>
      <c r="AC134" s="227"/>
      <c r="AD134" s="227"/>
      <c r="AE134" s="227"/>
      <c r="AF134" s="227"/>
      <c r="AG134" s="227"/>
      <c r="AH134" s="227"/>
      <c r="AI134" s="227"/>
      <c r="AJ134" s="227"/>
      <c r="AK134" s="227"/>
      <c r="AL134" s="227"/>
      <c r="AM134" s="227"/>
      <c r="AN134" s="227"/>
      <c r="AO134" s="227"/>
      <c r="AP134" s="227"/>
      <c r="AQ134" s="227"/>
      <c r="AR134" s="227"/>
    </row>
    <row r="135" spans="1:44" x14ac:dyDescent="0.2">
      <c r="A135" s="254" t="s">
        <v>1566</v>
      </c>
      <c r="B135" s="254"/>
      <c r="C135" s="254"/>
      <c r="D135" s="254"/>
      <c r="E135" s="254"/>
      <c r="F135" s="254"/>
      <c r="G135" s="2157"/>
      <c r="H135" s="1206"/>
      <c r="I135" s="1206"/>
      <c r="J135" s="2394"/>
      <c r="K135" s="2408"/>
      <c r="L135" s="2408"/>
      <c r="M135" s="227"/>
      <c r="N135" s="227"/>
      <c r="O135" s="227"/>
      <c r="P135" s="227"/>
      <c r="Q135" s="227"/>
      <c r="R135" s="227"/>
      <c r="S135" s="227"/>
      <c r="T135" s="227"/>
      <c r="U135" s="227"/>
      <c r="V135" s="227"/>
      <c r="W135" s="227"/>
      <c r="X135" s="227"/>
      <c r="Y135" s="227"/>
      <c r="Z135" s="227"/>
      <c r="AA135" s="227"/>
      <c r="AB135" s="227"/>
      <c r="AC135" s="227"/>
      <c r="AD135" s="227"/>
      <c r="AE135" s="227"/>
      <c r="AF135" s="227"/>
      <c r="AG135" s="227"/>
      <c r="AH135" s="227"/>
      <c r="AI135" s="227"/>
      <c r="AJ135" s="227"/>
      <c r="AK135" s="227"/>
      <c r="AL135" s="227"/>
      <c r="AM135" s="227"/>
      <c r="AN135" s="227"/>
      <c r="AO135" s="227"/>
      <c r="AP135" s="227"/>
      <c r="AQ135" s="227"/>
      <c r="AR135" s="227"/>
    </row>
    <row r="136" spans="1:44" x14ac:dyDescent="0.2">
      <c r="A136" s="254" t="str">
        <f>IF(SEIZE=0,"   - Tableaux d'emprunts","")</f>
        <v xml:space="preserve">   - Tableaux d'emprunts</v>
      </c>
      <c r="B136" s="254"/>
      <c r="C136" s="254"/>
      <c r="D136" s="254"/>
      <c r="E136" s="254"/>
      <c r="F136" s="254"/>
      <c r="G136" s="242" t="str">
        <f>IF(SEIZE=0,"S4","")</f>
        <v>S4</v>
      </c>
      <c r="H136" s="1206"/>
      <c r="I136" s="1206"/>
      <c r="J136" s="2394"/>
      <c r="K136" s="2408"/>
      <c r="L136" s="2408"/>
      <c r="M136" s="227"/>
      <c r="N136" s="227"/>
      <c r="O136" s="227"/>
      <c r="P136" s="227"/>
      <c r="Q136" s="227"/>
      <c r="R136" s="227"/>
      <c r="S136" s="227"/>
      <c r="T136" s="227"/>
      <c r="U136" s="227"/>
      <c r="V136" s="227"/>
      <c r="W136" s="227"/>
      <c r="X136" s="227"/>
      <c r="Y136" s="227"/>
      <c r="Z136" s="227"/>
      <c r="AA136" s="227"/>
      <c r="AB136" s="227"/>
      <c r="AC136" s="227"/>
      <c r="AD136" s="227"/>
      <c r="AE136" s="227"/>
      <c r="AF136" s="227"/>
      <c r="AG136" s="227"/>
      <c r="AH136" s="227"/>
      <c r="AI136" s="227"/>
      <c r="AJ136" s="227"/>
      <c r="AK136" s="227"/>
      <c r="AL136" s="227"/>
      <c r="AM136" s="227"/>
      <c r="AN136" s="227"/>
      <c r="AO136" s="227"/>
      <c r="AP136" s="227"/>
      <c r="AQ136" s="227"/>
      <c r="AR136" s="227"/>
    </row>
    <row r="137" spans="1:44" x14ac:dyDescent="0.2">
      <c r="A137" s="254" t="str">
        <f>IF(EXP=0,"   - dossier de l'expert-comptable","")</f>
        <v xml:space="preserve">   - dossier de l'expert-comptable</v>
      </c>
      <c r="B137" s="254"/>
      <c r="C137" s="254"/>
      <c r="D137" s="254"/>
      <c r="E137" s="254"/>
      <c r="F137" s="254"/>
      <c r="G137" s="2157"/>
      <c r="H137" s="1206"/>
      <c r="I137" s="1206"/>
      <c r="J137" s="2394"/>
      <c r="K137" s="2408"/>
      <c r="L137" s="2408"/>
      <c r="M137" s="227"/>
      <c r="N137" s="227"/>
      <c r="O137" s="227"/>
      <c r="P137" s="227"/>
      <c r="Q137" s="227"/>
      <c r="R137" s="227"/>
      <c r="S137" s="227"/>
      <c r="T137" s="227"/>
      <c r="U137" s="227"/>
      <c r="V137" s="227"/>
      <c r="W137" s="227"/>
      <c r="X137" s="227"/>
      <c r="Y137" s="227"/>
      <c r="Z137" s="227"/>
      <c r="AA137" s="227"/>
      <c r="AB137" s="227"/>
      <c r="AC137" s="227"/>
      <c r="AD137" s="227"/>
      <c r="AE137" s="227"/>
      <c r="AF137" s="227"/>
      <c r="AG137" s="227"/>
      <c r="AH137" s="227"/>
      <c r="AI137" s="227"/>
      <c r="AJ137" s="227"/>
      <c r="AK137" s="227"/>
      <c r="AL137" s="227"/>
      <c r="AM137" s="227"/>
      <c r="AN137" s="227"/>
      <c r="AO137" s="227"/>
      <c r="AP137" s="227"/>
      <c r="AQ137" s="227"/>
      <c r="AR137" s="227"/>
    </row>
    <row r="138" spans="1:44" x14ac:dyDescent="0.2">
      <c r="A138" s="251"/>
      <c r="B138" s="254"/>
      <c r="C138" s="254"/>
      <c r="D138" s="254"/>
      <c r="E138" s="254"/>
      <c r="F138" s="254"/>
      <c r="G138" s="2157"/>
      <c r="H138" s="1206"/>
      <c r="I138" s="1206"/>
      <c r="J138" s="2394"/>
      <c r="K138" s="2408"/>
      <c r="L138" s="2408"/>
      <c r="M138" s="227"/>
      <c r="N138" s="227"/>
      <c r="O138" s="227"/>
      <c r="P138" s="227"/>
      <c r="Q138" s="227"/>
      <c r="R138" s="227"/>
      <c r="S138" s="227"/>
      <c r="T138" s="227"/>
      <c r="U138" s="227"/>
      <c r="V138" s="227"/>
      <c r="W138" s="227"/>
      <c r="X138" s="227"/>
      <c r="Y138" s="227"/>
      <c r="Z138" s="227"/>
      <c r="AA138" s="227"/>
      <c r="AB138" s="227"/>
      <c r="AC138" s="227"/>
      <c r="AD138" s="227"/>
      <c r="AE138" s="227"/>
      <c r="AF138" s="227"/>
      <c r="AG138" s="227"/>
      <c r="AH138" s="227"/>
      <c r="AI138" s="227"/>
      <c r="AJ138" s="227"/>
      <c r="AK138" s="227"/>
      <c r="AL138" s="227"/>
      <c r="AM138" s="227"/>
      <c r="AN138" s="227"/>
      <c r="AO138" s="227"/>
      <c r="AP138" s="227"/>
      <c r="AQ138" s="227"/>
      <c r="AR138" s="227"/>
    </row>
    <row r="139" spans="1:44" x14ac:dyDescent="0.2">
      <c r="A139" s="254" t="s">
        <v>679</v>
      </c>
      <c r="B139" s="254"/>
      <c r="C139" s="254"/>
      <c r="D139" s="254"/>
      <c r="E139" s="254"/>
      <c r="F139" s="254"/>
      <c r="G139" s="2157"/>
      <c r="H139" s="1206"/>
      <c r="I139" s="1206"/>
      <c r="J139" s="2394"/>
      <c r="K139" s="2408"/>
      <c r="L139" s="2408"/>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row>
    <row r="140" spans="1:44" x14ac:dyDescent="0.2">
      <c r="A140" s="256"/>
      <c r="B140" s="254" t="str">
        <f>IF(EXP=0,"(en relation avec le dossier de l'expert-comptable)","")</f>
        <v>(en relation avec le dossier de l'expert-comptable)</v>
      </c>
      <c r="C140" s="254"/>
      <c r="D140" s="254"/>
      <c r="E140" s="254"/>
      <c r="F140" s="254"/>
      <c r="G140" s="2157"/>
      <c r="H140" s="1206"/>
      <c r="I140" s="1206"/>
      <c r="J140" s="2394"/>
      <c r="K140" s="2408"/>
      <c r="L140" s="2408"/>
      <c r="M140" s="227"/>
      <c r="N140" s="227"/>
      <c r="O140" s="227"/>
      <c r="P140" s="227"/>
      <c r="Q140" s="227"/>
      <c r="R140" s="227"/>
      <c r="S140" s="227"/>
      <c r="T140" s="227"/>
      <c r="U140" s="227"/>
      <c r="V140" s="227"/>
      <c r="W140" s="227"/>
      <c r="X140" s="227"/>
      <c r="Y140" s="227"/>
      <c r="Z140" s="227"/>
      <c r="AA140" s="227"/>
      <c r="AB140" s="227"/>
      <c r="AC140" s="227"/>
      <c r="AD140" s="227"/>
      <c r="AE140" s="227"/>
      <c r="AF140" s="227"/>
      <c r="AG140" s="227"/>
      <c r="AH140" s="227"/>
      <c r="AI140" s="227"/>
      <c r="AJ140" s="227"/>
      <c r="AK140" s="227"/>
      <c r="AL140" s="227"/>
      <c r="AM140" s="227"/>
      <c r="AN140" s="227"/>
      <c r="AO140" s="227"/>
      <c r="AP140" s="227"/>
      <c r="AQ140" s="227"/>
      <c r="AR140" s="227"/>
    </row>
    <row r="141" spans="1:44" x14ac:dyDescent="0.2">
      <c r="A141" s="254" t="str">
        <f>IF(CINQUANTETUN=0,"   BANQUES","")</f>
        <v xml:space="preserve">   BANQUES</v>
      </c>
      <c r="B141" s="251"/>
      <c r="C141" s="251"/>
      <c r="D141" s="254"/>
      <c r="E141" s="254"/>
      <c r="F141" s="254"/>
      <c r="G141" s="2157"/>
      <c r="H141" s="1206"/>
      <c r="I141" s="1206"/>
      <c r="J141" s="2394"/>
      <c r="K141" s="2408"/>
      <c r="L141" s="2408"/>
      <c r="M141" s="227"/>
      <c r="N141" s="227"/>
      <c r="O141" s="227"/>
      <c r="P141" s="227"/>
      <c r="Q141" s="227"/>
      <c r="R141" s="227"/>
      <c r="S141" s="227"/>
      <c r="T141" s="227"/>
      <c r="U141" s="227"/>
      <c r="V141" s="227"/>
      <c r="W141" s="227"/>
      <c r="X141" s="227"/>
      <c r="Y141" s="227"/>
      <c r="Z141" s="227"/>
      <c r="AA141" s="227"/>
      <c r="AB141" s="227"/>
      <c r="AC141" s="227"/>
      <c r="AD141" s="227"/>
      <c r="AE141" s="227"/>
      <c r="AF141" s="227"/>
      <c r="AG141" s="227"/>
      <c r="AH141" s="227"/>
      <c r="AI141" s="227"/>
      <c r="AJ141" s="227"/>
      <c r="AK141" s="227"/>
      <c r="AL141" s="227"/>
      <c r="AM141" s="227"/>
      <c r="AN141" s="227"/>
      <c r="AO141" s="227"/>
      <c r="AP141" s="227"/>
      <c r="AQ141" s="227"/>
      <c r="AR141" s="227"/>
    </row>
    <row r="142" spans="1:44" x14ac:dyDescent="0.2">
      <c r="A142" s="254" t="str">
        <f>IF(CINQUANTEHUIT=0,"   - Vérification que les comptes virements de fonds sont soldés","")</f>
        <v xml:space="preserve">   - Vérification que les comptes virements de fonds sont soldés</v>
      </c>
      <c r="B142" s="251"/>
      <c r="C142" s="254"/>
      <c r="D142" s="254"/>
      <c r="E142" s="254"/>
      <c r="F142" s="254"/>
      <c r="G142" s="2157"/>
      <c r="H142" s="1206"/>
      <c r="I142" s="1206"/>
      <c r="J142" s="2394"/>
      <c r="K142" s="2408"/>
      <c r="L142" s="2408"/>
      <c r="M142" s="227"/>
      <c r="N142" s="227"/>
      <c r="O142" s="227"/>
      <c r="P142" s="227"/>
      <c r="Q142" s="227"/>
      <c r="R142" s="227"/>
      <c r="S142" s="227"/>
      <c r="T142" s="227"/>
      <c r="U142" s="227"/>
      <c r="V142" s="227"/>
      <c r="W142" s="227"/>
      <c r="X142" s="227"/>
      <c r="Y142" s="227"/>
      <c r="Z142" s="227"/>
      <c r="AA142" s="227"/>
      <c r="AB142" s="227"/>
      <c r="AC142" s="227"/>
      <c r="AD142" s="227"/>
      <c r="AE142" s="227"/>
      <c r="AF142" s="227"/>
      <c r="AG142" s="227"/>
      <c r="AH142" s="227"/>
      <c r="AI142" s="227"/>
      <c r="AJ142" s="227"/>
      <c r="AK142" s="227"/>
      <c r="AL142" s="227"/>
      <c r="AM142" s="227"/>
      <c r="AN142" s="227"/>
      <c r="AO142" s="227"/>
      <c r="AP142" s="227"/>
      <c r="AQ142" s="227"/>
      <c r="AR142" s="227"/>
    </row>
    <row r="143" spans="1:44" x14ac:dyDescent="0.2">
      <c r="A143" s="254" t="str">
        <f>IF(CINQUANTETUN=0,"   - Contrôle de l'état de rapprochement bancaire","")</f>
        <v xml:space="preserve">   - Contrôle de l'état de rapprochement bancaire</v>
      </c>
      <c r="B143" s="254"/>
      <c r="C143" s="254"/>
      <c r="D143" s="254"/>
      <c r="E143" s="254"/>
      <c r="F143" s="254"/>
      <c r="G143" s="352" t="str">
        <f>IF(CINQUANTETUN=0,"B1","")</f>
        <v>B1</v>
      </c>
      <c r="H143" s="1206"/>
      <c r="I143" s="1206"/>
      <c r="J143" s="2394"/>
      <c r="K143" s="2408"/>
      <c r="L143" s="2408"/>
      <c r="M143" s="22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row>
    <row r="144" spans="1:44" x14ac:dyDescent="0.2">
      <c r="A144" s="254" t="str">
        <f>IF(CINQUANTETUN=0,"   - Vérification du dénouement des opérations en rapprochement","")</f>
        <v xml:space="preserve">   - Vérification du dénouement des opérations en rapprochement</v>
      </c>
      <c r="B144" s="254"/>
      <c r="C144" s="254"/>
      <c r="D144" s="254"/>
      <c r="E144" s="254"/>
      <c r="F144" s="254"/>
      <c r="G144" s="2157"/>
      <c r="H144" s="1206"/>
      <c r="I144" s="1206"/>
      <c r="J144" s="2394"/>
      <c r="K144" s="2408"/>
      <c r="L144" s="2408"/>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row>
    <row r="145" spans="1:44" x14ac:dyDescent="0.2">
      <c r="A145" s="254" t="str">
        <f>IF(CINQUANTETUN=0,"   - Rapprochement avec le relevé des agios du dernier trimestre","")</f>
        <v xml:space="preserve">   - Rapprochement avec le relevé des agios du dernier trimestre</v>
      </c>
      <c r="B145" s="254"/>
      <c r="C145" s="254"/>
      <c r="D145" s="254"/>
      <c r="E145" s="254"/>
      <c r="F145" s="254"/>
      <c r="G145" s="2157"/>
      <c r="H145" s="1206"/>
      <c r="I145" s="1206"/>
      <c r="J145" s="2394"/>
      <c r="K145" s="2408"/>
      <c r="L145" s="2408"/>
      <c r="M145" s="227"/>
      <c r="N145" s="227"/>
      <c r="O145" s="227"/>
      <c r="P145" s="227"/>
      <c r="Q145" s="227"/>
      <c r="R145" s="227"/>
      <c r="S145" s="227"/>
      <c r="T145" s="227"/>
      <c r="U145" s="227"/>
      <c r="V145" s="227"/>
      <c r="W145" s="227"/>
      <c r="X145" s="227"/>
      <c r="Y145" s="227"/>
      <c r="Z145" s="227"/>
      <c r="AA145" s="227"/>
      <c r="AB145" s="227"/>
      <c r="AC145" s="227"/>
      <c r="AD145" s="227"/>
      <c r="AE145" s="227"/>
      <c r="AF145" s="227"/>
      <c r="AG145" s="227"/>
      <c r="AH145" s="227"/>
      <c r="AI145" s="227"/>
      <c r="AJ145" s="227"/>
      <c r="AK145" s="227"/>
      <c r="AL145" s="227"/>
      <c r="AM145" s="227"/>
      <c r="AN145" s="227"/>
      <c r="AO145" s="227"/>
      <c r="AP145" s="227"/>
      <c r="AQ145" s="227"/>
      <c r="AR145" s="227"/>
    </row>
    <row r="146" spans="1:44" x14ac:dyDescent="0.2">
      <c r="A146" s="254" t="str">
        <f>IF(CINQUANTETUN=0,"   - Examen de la pièce justificative et demande d'explication pour toute","")</f>
        <v xml:space="preserve">   - Examen de la pièce justificative et demande d'explication pour toute</v>
      </c>
      <c r="B146" s="254"/>
      <c r="C146" s="254"/>
      <c r="D146" s="254"/>
      <c r="E146" s="254"/>
      <c r="F146" s="254"/>
      <c r="G146" s="2157"/>
      <c r="H146" s="1206"/>
      <c r="I146" s="1206"/>
      <c r="J146" s="2394"/>
      <c r="K146" s="2408"/>
      <c r="L146" s="2408"/>
      <c r="M146" s="227"/>
      <c r="N146" s="227"/>
      <c r="O146" s="227"/>
      <c r="P146" s="227"/>
      <c r="Q146" s="227"/>
      <c r="R146" s="227"/>
      <c r="S146" s="227"/>
      <c r="T146" s="227"/>
      <c r="U146" s="227"/>
      <c r="V146" s="227"/>
      <c r="W146" s="227"/>
      <c r="X146" s="227"/>
      <c r="Y146" s="227"/>
      <c r="Z146" s="227"/>
      <c r="AA146" s="227"/>
      <c r="AB146" s="227"/>
      <c r="AC146" s="227"/>
      <c r="AD146" s="227"/>
      <c r="AE146" s="227"/>
      <c r="AF146" s="227"/>
      <c r="AG146" s="227"/>
      <c r="AH146" s="227"/>
      <c r="AI146" s="227"/>
      <c r="AJ146" s="227"/>
      <c r="AK146" s="227"/>
      <c r="AL146" s="227"/>
      <c r="AM146" s="227"/>
      <c r="AN146" s="227"/>
      <c r="AO146" s="227"/>
      <c r="AP146" s="227"/>
      <c r="AQ146" s="227"/>
      <c r="AR146" s="227"/>
    </row>
    <row r="147" spans="1:44" x14ac:dyDescent="0.2">
      <c r="A147" s="254" t="str">
        <f>IF(CINQUANTETUN=0,"     somme en rapprochement bancaire d'ancienneté supérieure à un mois","")</f>
        <v xml:space="preserve">     somme en rapprochement bancaire d'ancienneté supérieure à un mois</v>
      </c>
      <c r="B147" s="254"/>
      <c r="C147" s="254"/>
      <c r="D147" s="254"/>
      <c r="E147" s="254"/>
      <c r="F147" s="254"/>
      <c r="G147" s="2157"/>
      <c r="H147" s="1206"/>
      <c r="I147" s="1206"/>
      <c r="J147" s="2394"/>
      <c r="K147" s="2408"/>
      <c r="L147" s="2408"/>
      <c r="M147" s="227"/>
      <c r="N147" s="227"/>
      <c r="O147" s="227"/>
      <c r="P147" s="227"/>
      <c r="Q147" s="227"/>
      <c r="R147" s="227"/>
      <c r="S147" s="227"/>
      <c r="T147" s="227"/>
      <c r="U147" s="227"/>
      <c r="V147" s="227"/>
      <c r="W147" s="227"/>
      <c r="X147" s="227"/>
      <c r="Y147" s="227"/>
      <c r="Z147" s="227"/>
      <c r="AA147" s="227"/>
      <c r="AB147" s="227"/>
      <c r="AC147" s="227"/>
      <c r="AD147" s="227"/>
      <c r="AE147" s="227"/>
      <c r="AF147" s="227"/>
      <c r="AG147" s="227"/>
      <c r="AH147" s="227"/>
      <c r="AI147" s="227"/>
      <c r="AJ147" s="227"/>
      <c r="AK147" s="227"/>
      <c r="AL147" s="227"/>
      <c r="AM147" s="227"/>
      <c r="AN147" s="227"/>
      <c r="AO147" s="227"/>
      <c r="AP147" s="227"/>
      <c r="AQ147" s="227"/>
      <c r="AR147" s="227"/>
    </row>
    <row r="148" spans="1:44" x14ac:dyDescent="0.2">
      <c r="A148" s="254" t="str">
        <f>IF(CINQUANTETUN=0,"   - Vérification des souches de chéquiers en cours à la clôture","")</f>
        <v xml:space="preserve">   - Vérification des souches de chéquiers en cours à la clôture</v>
      </c>
      <c r="B148" s="254"/>
      <c r="C148" s="254"/>
      <c r="D148" s="254"/>
      <c r="E148" s="254"/>
      <c r="F148" s="254"/>
      <c r="G148" s="2157"/>
      <c r="H148" s="1206"/>
      <c r="I148" s="1206"/>
      <c r="J148" s="2394"/>
      <c r="K148" s="2408"/>
      <c r="L148" s="2408"/>
      <c r="M148" s="227"/>
      <c r="N148" s="227"/>
      <c r="O148" s="227"/>
      <c r="P148" s="227"/>
      <c r="Q148" s="227"/>
      <c r="R148" s="227"/>
      <c r="S148" s="227"/>
      <c r="T148" s="227"/>
      <c r="U148" s="227"/>
      <c r="V148" s="227"/>
      <c r="W148" s="227"/>
      <c r="X148" s="227"/>
      <c r="Y148" s="227"/>
      <c r="Z148" s="227"/>
      <c r="AA148" s="227"/>
      <c r="AB148" s="227"/>
      <c r="AC148" s="227"/>
      <c r="AD148" s="227"/>
      <c r="AE148" s="227"/>
      <c r="AF148" s="227"/>
      <c r="AG148" s="227"/>
      <c r="AH148" s="227"/>
      <c r="AI148" s="227"/>
      <c r="AJ148" s="227"/>
      <c r="AK148" s="227"/>
      <c r="AL148" s="227"/>
      <c r="AM148" s="227"/>
      <c r="AN148" s="227"/>
      <c r="AO148" s="227"/>
      <c r="AP148" s="227"/>
      <c r="AQ148" s="227"/>
      <c r="AR148" s="227"/>
    </row>
    <row r="149" spans="1:44" x14ac:dyDescent="0.2">
      <c r="A149" s="114"/>
      <c r="B149" s="114"/>
      <c r="C149" s="114"/>
      <c r="D149" s="114"/>
      <c r="E149" s="114"/>
      <c r="F149" s="254"/>
      <c r="G149" s="2157"/>
      <c r="H149" s="1206"/>
      <c r="I149" s="1206"/>
      <c r="J149" s="2394"/>
      <c r="K149" s="2408"/>
      <c r="L149" s="2408"/>
      <c r="M149" s="227"/>
      <c r="N149" s="227"/>
      <c r="O149" s="227"/>
      <c r="P149" s="227"/>
      <c r="Q149" s="227"/>
      <c r="R149" s="227"/>
      <c r="S149" s="227"/>
      <c r="T149" s="227"/>
      <c r="U149" s="227"/>
      <c r="V149" s="227"/>
      <c r="W149" s="227"/>
      <c r="X149" s="227"/>
      <c r="Y149" s="227"/>
      <c r="Z149" s="227"/>
      <c r="AA149" s="227"/>
      <c r="AB149" s="227"/>
      <c r="AC149" s="227"/>
      <c r="AD149" s="227"/>
      <c r="AE149" s="227"/>
      <c r="AF149" s="227"/>
      <c r="AG149" s="227"/>
      <c r="AH149" s="227"/>
      <c r="AI149" s="227"/>
      <c r="AJ149" s="227"/>
      <c r="AK149" s="227"/>
      <c r="AL149" s="227"/>
      <c r="AM149" s="227"/>
      <c r="AN149" s="227"/>
      <c r="AO149" s="227"/>
      <c r="AP149" s="227"/>
      <c r="AQ149" s="227"/>
      <c r="AR149" s="227"/>
    </row>
    <row r="150" spans="1:44" x14ac:dyDescent="0.2">
      <c r="A150" s="254" t="str">
        <f>IF(CINQUANTETROIS=0,"   CAISSE","")</f>
        <v xml:space="preserve">   CAISSE</v>
      </c>
      <c r="B150" s="254"/>
      <c r="C150" s="254"/>
      <c r="D150" s="254"/>
      <c r="E150" s="254"/>
      <c r="F150" s="254"/>
      <c r="G150" s="2157"/>
      <c r="H150" s="1206"/>
      <c r="I150" s="1206"/>
      <c r="J150" s="2394"/>
      <c r="K150" s="2408"/>
      <c r="L150" s="2408"/>
      <c r="M150" s="227"/>
      <c r="N150" s="227"/>
      <c r="O150" s="227"/>
      <c r="P150" s="227"/>
      <c r="Q150" s="227"/>
      <c r="R150" s="227"/>
      <c r="S150" s="227"/>
      <c r="T150" s="227"/>
      <c r="U150" s="227"/>
      <c r="V150" s="227"/>
      <c r="W150" s="227"/>
      <c r="X150" s="227"/>
      <c r="Y150" s="227"/>
      <c r="Z150" s="227"/>
      <c r="AA150" s="227"/>
      <c r="AB150" s="227"/>
      <c r="AC150" s="227"/>
      <c r="AD150" s="227"/>
      <c r="AE150" s="227"/>
      <c r="AF150" s="227"/>
      <c r="AG150" s="227"/>
      <c r="AH150" s="227"/>
      <c r="AI150" s="227"/>
      <c r="AJ150" s="227"/>
      <c r="AK150" s="227"/>
      <c r="AL150" s="227"/>
      <c r="AM150" s="227"/>
      <c r="AN150" s="227"/>
      <c r="AO150" s="227"/>
      <c r="AP150" s="227"/>
      <c r="AQ150" s="227"/>
      <c r="AR150" s="227"/>
    </row>
    <row r="151" spans="1:44" x14ac:dyDescent="0.2">
      <c r="A151" s="254" t="str">
        <f>IF(CINQUANTETROIS=0,"   - Vérification de la conservation du brouillard de caisse ou de","")</f>
        <v xml:space="preserve">   - Vérification de la conservation du brouillard de caisse ou de</v>
      </c>
      <c r="B151" s="254"/>
      <c r="C151" s="254"/>
      <c r="D151" s="254"/>
      <c r="E151" s="254"/>
      <c r="F151" s="254"/>
      <c r="G151" s="2157"/>
      <c r="H151" s="1206"/>
      <c r="I151" s="1206"/>
      <c r="J151" s="2394"/>
      <c r="K151" s="2408"/>
      <c r="L151" s="2408"/>
      <c r="M151" s="22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row>
    <row r="152" spans="1:44" x14ac:dyDescent="0.2">
      <c r="A152" s="254" t="str">
        <f>IF(CINQUANTETROIS=0,"     bandes de caisse enregistreuse","")</f>
        <v xml:space="preserve">     bandes de caisse enregistreuse</v>
      </c>
      <c r="B152" s="254"/>
      <c r="C152" s="254"/>
      <c r="D152" s="254"/>
      <c r="E152" s="254"/>
      <c r="F152" s="254"/>
      <c r="G152" s="2157"/>
      <c r="H152" s="1206"/>
      <c r="I152" s="1206"/>
      <c r="J152" s="2154"/>
      <c r="K152" s="2155"/>
      <c r="L152" s="2155"/>
      <c r="M152" s="22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row>
    <row r="153" spans="1:44" x14ac:dyDescent="0.2">
      <c r="A153" s="254" t="str">
        <f>IF(CINQUANTETROIS=0,"   - Vérification par tests du tirage et du contrôle journalier du solde","")</f>
        <v xml:space="preserve">   - Vérification par tests du tirage et du contrôle journalier du solde</v>
      </c>
      <c r="B153" s="254"/>
      <c r="C153" s="254"/>
      <c r="D153" s="254"/>
      <c r="E153" s="254"/>
      <c r="F153" s="254"/>
      <c r="G153" s="2157"/>
      <c r="H153" s="1206"/>
      <c r="I153" s="1206"/>
      <c r="J153" s="2394"/>
      <c r="K153" s="2408"/>
      <c r="L153" s="2408"/>
      <c r="M153" s="22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row>
    <row r="154" spans="1:44" x14ac:dyDescent="0.2">
      <c r="A154" s="254" t="str">
        <f>IF(CINQUANTETROIS=0,"     (identification de solde créditeur ou anormalement élevé par test sur 1 mois)","")</f>
        <v xml:space="preserve">     (identification de solde créditeur ou anormalement élevé par test sur 1 mois)</v>
      </c>
      <c r="B154" s="254"/>
      <c r="C154" s="254"/>
      <c r="D154" s="254"/>
      <c r="E154" s="254"/>
      <c r="F154" s="254"/>
      <c r="G154" s="2157"/>
      <c r="H154" s="1206"/>
      <c r="I154" s="1206"/>
      <c r="J154" s="2394"/>
      <c r="K154" s="2408"/>
      <c r="L154" s="2408"/>
      <c r="M154" s="227"/>
      <c r="N154" s="227"/>
      <c r="O154" s="227"/>
      <c r="P154" s="227"/>
      <c r="Q154" s="227"/>
      <c r="R154" s="227"/>
      <c r="S154" s="227"/>
      <c r="T154" s="227"/>
      <c r="U154" s="227"/>
      <c r="V154" s="227"/>
      <c r="W154" s="227"/>
      <c r="X154" s="227"/>
      <c r="Y154" s="227"/>
      <c r="Z154" s="227"/>
      <c r="AA154" s="227"/>
      <c r="AB154" s="227"/>
      <c r="AC154" s="227"/>
      <c r="AD154" s="227"/>
      <c r="AE154" s="227"/>
      <c r="AF154" s="227"/>
      <c r="AG154" s="227"/>
      <c r="AH154" s="227"/>
      <c r="AI154" s="227"/>
      <c r="AJ154" s="227"/>
      <c r="AK154" s="227"/>
      <c r="AL154" s="227"/>
      <c r="AM154" s="227"/>
      <c r="AN154" s="227"/>
      <c r="AO154" s="227"/>
      <c r="AP154" s="227"/>
      <c r="AQ154" s="227"/>
      <c r="AR154" s="227"/>
    </row>
    <row r="155" spans="1:44" x14ac:dyDescent="0.2">
      <c r="A155" s="254" t="str">
        <f>IF(CINQUANTETROIS=0,"   - S'assurer que les réglements des particuliers sont inférieurs à 3000 euros","")</f>
        <v xml:space="preserve">   - S'assurer que les réglements des particuliers sont inférieurs à 3000 euros</v>
      </c>
      <c r="B155" s="254"/>
      <c r="C155" s="254"/>
      <c r="D155" s="254"/>
      <c r="E155" s="254"/>
      <c r="F155" s="254"/>
      <c r="G155" s="2157"/>
      <c r="H155" s="1206"/>
      <c r="I155" s="1206"/>
      <c r="J155" s="2394"/>
      <c r="K155" s="2408"/>
      <c r="L155" s="2408"/>
      <c r="M155" s="227"/>
      <c r="N155" s="227"/>
      <c r="O155" s="227"/>
      <c r="P155" s="227"/>
      <c r="Q155" s="227"/>
      <c r="R155" s="227"/>
      <c r="S155" s="227"/>
      <c r="T155" s="227"/>
      <c r="U155" s="227"/>
      <c r="V155" s="227"/>
      <c r="W155" s="227"/>
      <c r="X155" s="227"/>
      <c r="Y155" s="227"/>
      <c r="Z155" s="227"/>
      <c r="AA155" s="227"/>
      <c r="AB155" s="227"/>
      <c r="AC155" s="227"/>
      <c r="AD155" s="227"/>
      <c r="AE155" s="227"/>
      <c r="AF155" s="227"/>
      <c r="AG155" s="227"/>
      <c r="AH155" s="227"/>
      <c r="AI155" s="227"/>
      <c r="AJ155" s="227"/>
      <c r="AK155" s="227"/>
      <c r="AL155" s="227"/>
      <c r="AM155" s="227"/>
      <c r="AN155" s="227"/>
      <c r="AO155" s="227"/>
      <c r="AP155" s="227"/>
      <c r="AQ155" s="227"/>
      <c r="AR155" s="227"/>
    </row>
    <row r="156" spans="1:44" x14ac:dyDescent="0.2">
      <c r="A156" s="254"/>
      <c r="B156" s="254"/>
      <c r="C156" s="254"/>
      <c r="D156" s="254"/>
      <c r="E156" s="254"/>
      <c r="F156" s="254"/>
      <c r="G156" s="2157"/>
      <c r="H156" s="1206"/>
      <c r="I156" s="1206"/>
      <c r="J156" s="2394"/>
      <c r="K156" s="2408"/>
      <c r="L156" s="2408"/>
      <c r="M156" s="227"/>
      <c r="N156" s="227"/>
      <c r="O156" s="227"/>
      <c r="P156" s="227"/>
      <c r="Q156" s="227"/>
      <c r="R156" s="227"/>
      <c r="S156" s="227"/>
      <c r="T156" s="227"/>
      <c r="U156" s="227"/>
      <c r="V156" s="227"/>
      <c r="W156" s="227"/>
      <c r="X156" s="227"/>
      <c r="Y156" s="227"/>
      <c r="Z156" s="227"/>
      <c r="AA156" s="227"/>
      <c r="AB156" s="227"/>
      <c r="AC156" s="227"/>
      <c r="AD156" s="227"/>
      <c r="AE156" s="227"/>
      <c r="AF156" s="227"/>
      <c r="AG156" s="227"/>
      <c r="AH156" s="227"/>
      <c r="AI156" s="227"/>
      <c r="AJ156" s="227"/>
      <c r="AK156" s="227"/>
      <c r="AL156" s="227"/>
      <c r="AM156" s="227"/>
      <c r="AN156" s="227"/>
      <c r="AO156" s="227"/>
      <c r="AP156" s="227"/>
      <c r="AQ156" s="227"/>
      <c r="AR156" s="227"/>
    </row>
    <row r="157" spans="1:44" x14ac:dyDescent="0.2">
      <c r="A157" s="254" t="str">
        <f>IF(CINQUANTE=0,"   VALEURS MOBILIERES DE PLACEMENT","")</f>
        <v xml:space="preserve">   VALEURS MOBILIERES DE PLACEMENT</v>
      </c>
      <c r="B157" s="254"/>
      <c r="C157" s="254"/>
      <c r="D157" s="254"/>
      <c r="E157" s="254"/>
      <c r="F157" s="254"/>
      <c r="G157" s="2157"/>
      <c r="H157" s="1206"/>
      <c r="I157" s="1206"/>
      <c r="J157" s="2394"/>
      <c r="K157" s="2408"/>
      <c r="L157" s="2408"/>
      <c r="M157" s="227"/>
      <c r="N157" s="227"/>
      <c r="O157" s="227"/>
      <c r="P157" s="227"/>
      <c r="Q157" s="227"/>
      <c r="R157" s="227"/>
      <c r="S157" s="227"/>
      <c r="T157" s="227"/>
      <c r="U157" s="227"/>
      <c r="V157" s="227"/>
      <c r="W157" s="227"/>
      <c r="X157" s="227"/>
      <c r="Y157" s="227"/>
      <c r="Z157" s="227"/>
      <c r="AA157" s="227"/>
      <c r="AB157" s="227"/>
      <c r="AC157" s="227"/>
      <c r="AD157" s="227"/>
      <c r="AE157" s="227"/>
      <c r="AF157" s="227"/>
      <c r="AG157" s="227"/>
      <c r="AH157" s="227"/>
      <c r="AI157" s="227"/>
      <c r="AJ157" s="227"/>
      <c r="AK157" s="227"/>
      <c r="AL157" s="227"/>
      <c r="AM157" s="227"/>
      <c r="AN157" s="227"/>
      <c r="AO157" s="227"/>
      <c r="AP157" s="227"/>
      <c r="AQ157" s="227"/>
      <c r="AR157" s="227"/>
    </row>
    <row r="158" spans="1:44" x14ac:dyDescent="0.2">
      <c r="A158" s="254" t="str">
        <f>IF(CINQUANTE=0,"   - Rapprochement avec pièces justificatives","")</f>
        <v xml:space="preserve">   - Rapprochement avec pièces justificatives</v>
      </c>
      <c r="B158" s="254"/>
      <c r="C158" s="254"/>
      <c r="D158" s="254"/>
      <c r="E158" s="254"/>
      <c r="F158" s="254"/>
      <c r="G158" s="2157"/>
      <c r="H158" s="1206"/>
      <c r="I158" s="1206"/>
      <c r="J158" s="2394"/>
      <c r="K158" s="2408"/>
      <c r="L158" s="2408"/>
      <c r="M158" s="227"/>
      <c r="N158" s="227"/>
      <c r="O158" s="227"/>
      <c r="P158" s="227"/>
      <c r="Q158" s="227"/>
      <c r="R158" s="227"/>
      <c r="S158" s="227"/>
      <c r="T158" s="227"/>
      <c r="U158" s="227"/>
      <c r="V158" s="227"/>
      <c r="W158" s="227"/>
      <c r="X158" s="227"/>
      <c r="Y158" s="227"/>
      <c r="Z158" s="227"/>
      <c r="AA158" s="227"/>
      <c r="AB158" s="227"/>
      <c r="AC158" s="227"/>
      <c r="AD158" s="227"/>
      <c r="AE158" s="227"/>
      <c r="AF158" s="227"/>
      <c r="AG158" s="227"/>
      <c r="AH158" s="227"/>
      <c r="AI158" s="227"/>
      <c r="AJ158" s="227"/>
      <c r="AK158" s="227"/>
      <c r="AL158" s="227"/>
      <c r="AM158" s="227"/>
      <c r="AN158" s="227"/>
      <c r="AO158" s="227"/>
      <c r="AP158" s="227"/>
      <c r="AQ158" s="227"/>
      <c r="AR158" s="227"/>
    </row>
    <row r="159" spans="1:44" x14ac:dyDescent="0.2">
      <c r="A159" s="254" t="str">
        <f>IF(CINQUANTE=0,"   - Vérification du traitement fiscal des opérations","")</f>
        <v xml:space="preserve">   - Vérification du traitement fiscal des opérations</v>
      </c>
      <c r="B159" s="254"/>
      <c r="C159" s="254"/>
      <c r="D159" s="254"/>
      <c r="E159" s="254"/>
      <c r="F159" s="254"/>
      <c r="G159" s="2157"/>
      <c r="H159" s="1206"/>
      <c r="I159" s="1206"/>
      <c r="J159" s="2394"/>
      <c r="K159" s="2408"/>
      <c r="L159" s="2408"/>
      <c r="M159" s="227"/>
      <c r="N159" s="227"/>
      <c r="O159" s="227"/>
      <c r="P159" s="227"/>
      <c r="Q159" s="227"/>
      <c r="R159" s="227"/>
      <c r="S159" s="227"/>
      <c r="T159" s="227"/>
      <c r="U159" s="227"/>
      <c r="V159" s="227"/>
      <c r="W159" s="227"/>
      <c r="X159" s="227"/>
      <c r="Y159" s="227"/>
      <c r="Z159" s="227"/>
      <c r="AA159" s="227"/>
      <c r="AB159" s="227"/>
      <c r="AC159" s="227"/>
      <c r="AD159" s="227"/>
      <c r="AE159" s="227"/>
      <c r="AF159" s="227"/>
      <c r="AG159" s="227"/>
      <c r="AH159" s="227"/>
      <c r="AI159" s="227"/>
      <c r="AJ159" s="227"/>
      <c r="AK159" s="227"/>
      <c r="AL159" s="227"/>
      <c r="AM159" s="227"/>
      <c r="AN159" s="227"/>
      <c r="AO159" s="227"/>
      <c r="AP159" s="227"/>
      <c r="AQ159" s="227"/>
      <c r="AR159" s="227"/>
    </row>
    <row r="160" spans="1:44" x14ac:dyDescent="0.2">
      <c r="A160" s="254" t="str">
        <f>IF(CINQUANTE=0,"   - Vérification le calcul des éventuelles provisions","")</f>
        <v xml:space="preserve">   - Vérification le calcul des éventuelles provisions</v>
      </c>
      <c r="B160" s="254"/>
      <c r="C160" s="254"/>
      <c r="D160" s="254"/>
      <c r="E160" s="254"/>
      <c r="F160" s="254"/>
      <c r="G160" s="2157"/>
      <c r="H160" s="1206"/>
      <c r="I160" s="1206"/>
      <c r="J160" s="2394"/>
      <c r="K160" s="2408"/>
      <c r="L160" s="2408"/>
      <c r="M160" s="227"/>
      <c r="N160" s="227"/>
      <c r="O160" s="227"/>
      <c r="P160" s="227"/>
      <c r="Q160" s="227"/>
      <c r="R160" s="227"/>
      <c r="S160" s="227"/>
      <c r="T160" s="227"/>
      <c r="U160" s="227"/>
      <c r="V160" s="227"/>
      <c r="W160" s="227"/>
      <c r="X160" s="227"/>
      <c r="Y160" s="227"/>
      <c r="Z160" s="227"/>
      <c r="AA160" s="227"/>
      <c r="AB160" s="227"/>
      <c r="AC160" s="227"/>
      <c r="AD160" s="227"/>
      <c r="AE160" s="227"/>
      <c r="AF160" s="227"/>
      <c r="AG160" s="227"/>
      <c r="AH160" s="227"/>
      <c r="AI160" s="227"/>
      <c r="AJ160" s="227"/>
      <c r="AK160" s="227"/>
      <c r="AL160" s="227"/>
      <c r="AM160" s="227"/>
      <c r="AN160" s="227"/>
      <c r="AO160" s="227"/>
      <c r="AP160" s="227"/>
      <c r="AQ160" s="227"/>
      <c r="AR160" s="227"/>
    </row>
    <row r="161" spans="1:44" x14ac:dyDescent="0.2">
      <c r="A161" s="254" t="str">
        <f>IF(CINQUANTE=0,"   - Vérification du bon traitement comptable PCG ifrs pour les escomptes","")</f>
        <v xml:space="preserve">   - Vérification du bon traitement comptable PCG ifrs pour les escomptes</v>
      </c>
      <c r="B161" s="114"/>
      <c r="C161" s="114"/>
      <c r="D161" s="114"/>
      <c r="E161" s="114"/>
      <c r="F161" s="254"/>
      <c r="G161" s="2157"/>
      <c r="H161" s="1206"/>
      <c r="I161" s="1206"/>
      <c r="J161" s="2394"/>
      <c r="K161" s="2408"/>
      <c r="L161" s="2408"/>
      <c r="M161" s="22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row>
    <row r="162" spans="1:44" x14ac:dyDescent="0.2">
      <c r="A162" s="254" t="str">
        <f>IF(CINQUANTE=0,"   - Vérification du bon traitement comptable PCG ifrs pour les frais accessoires","")</f>
        <v xml:space="preserve">   - Vérification du bon traitement comptable PCG ifrs pour les frais accessoires</v>
      </c>
      <c r="B162" s="114"/>
      <c r="C162" s="114"/>
      <c r="D162" s="114"/>
      <c r="E162" s="114"/>
      <c r="F162" s="254"/>
      <c r="G162" s="2157"/>
      <c r="H162" s="1206"/>
      <c r="I162" s="1206"/>
      <c r="J162" s="2394"/>
      <c r="K162" s="2408"/>
      <c r="L162" s="2408"/>
      <c r="M162" s="22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row>
    <row r="163" spans="1:44" x14ac:dyDescent="0.2">
      <c r="A163" s="114"/>
      <c r="B163" s="114"/>
      <c r="C163" s="114"/>
      <c r="D163" s="114"/>
      <c r="E163" s="114"/>
      <c r="F163" s="254"/>
      <c r="G163" s="2157"/>
      <c r="H163" s="1206"/>
      <c r="I163" s="1206"/>
      <c r="J163" s="2394"/>
      <c r="K163" s="2408"/>
      <c r="L163" s="2408"/>
      <c r="M163" s="227"/>
      <c r="N163" s="227"/>
      <c r="O163" s="227"/>
      <c r="P163" s="227"/>
      <c r="Q163" s="227"/>
      <c r="R163" s="227"/>
      <c r="S163" s="227"/>
      <c r="T163" s="227"/>
      <c r="U163" s="227"/>
      <c r="V163" s="227"/>
      <c r="W163" s="227"/>
      <c r="X163" s="227"/>
      <c r="Y163" s="227"/>
      <c r="Z163" s="227"/>
      <c r="AA163" s="227"/>
      <c r="AB163" s="227"/>
      <c r="AC163" s="227"/>
      <c r="AD163" s="227"/>
      <c r="AE163" s="227"/>
      <c r="AF163" s="227"/>
      <c r="AG163" s="227"/>
      <c r="AH163" s="227"/>
      <c r="AI163" s="227"/>
      <c r="AJ163" s="227"/>
      <c r="AK163" s="227"/>
      <c r="AL163" s="227"/>
      <c r="AM163" s="227"/>
      <c r="AN163" s="227"/>
      <c r="AO163" s="227"/>
      <c r="AP163" s="227"/>
      <c r="AQ163" s="227"/>
      <c r="AR163" s="227"/>
    </row>
    <row r="164" spans="1:44" x14ac:dyDescent="0.2">
      <c r="A164" s="254" t="str">
        <f>IF(SEIZE=0,"   EMPRUNTS","")</f>
        <v xml:space="preserve">   EMPRUNTS</v>
      </c>
      <c r="B164" s="254"/>
      <c r="C164" s="254"/>
      <c r="D164" s="254"/>
      <c r="E164" s="254"/>
      <c r="F164" s="254"/>
      <c r="G164" s="2157"/>
      <c r="H164" s="1206"/>
      <c r="I164" s="1206"/>
      <c r="J164" s="2394"/>
      <c r="K164" s="2408"/>
      <c r="L164" s="2408"/>
      <c r="M164" s="227"/>
      <c r="N164" s="227"/>
      <c r="O164" s="227"/>
      <c r="P164" s="227"/>
      <c r="Q164" s="227"/>
      <c r="R164" s="227"/>
      <c r="S164" s="227"/>
      <c r="T164" s="227"/>
      <c r="U164" s="227"/>
      <c r="V164" s="227"/>
      <c r="W164" s="227"/>
      <c r="X164" s="227"/>
      <c r="Y164" s="227"/>
      <c r="Z164" s="227"/>
      <c r="AA164" s="227"/>
      <c r="AB164" s="227"/>
      <c r="AC164" s="227"/>
      <c r="AD164" s="227"/>
      <c r="AE164" s="227"/>
      <c r="AF164" s="227"/>
      <c r="AG164" s="227"/>
      <c r="AH164" s="227"/>
      <c r="AI164" s="227"/>
      <c r="AJ164" s="227"/>
      <c r="AK164" s="227"/>
      <c r="AL164" s="227"/>
      <c r="AM164" s="227"/>
      <c r="AN164" s="227"/>
      <c r="AO164" s="227"/>
      <c r="AP164" s="227"/>
      <c r="AQ164" s="227"/>
      <c r="AR164" s="227"/>
    </row>
    <row r="165" spans="1:44" x14ac:dyDescent="0.2">
      <c r="A165" s="254" t="str">
        <f>IF(SEIZE=0,"   - Rapprochement du solde avec le tableau d'amortissement","")</f>
        <v xml:space="preserve">   - Rapprochement du solde avec le tableau d'amortissement</v>
      </c>
      <c r="B165" s="254"/>
      <c r="C165" s="254"/>
      <c r="D165" s="254"/>
      <c r="E165" s="254"/>
      <c r="F165" s="254"/>
      <c r="G165" s="352" t="s">
        <v>1338</v>
      </c>
      <c r="H165" s="1206"/>
      <c r="I165" s="1206"/>
      <c r="J165" s="2394"/>
      <c r="K165" s="2408"/>
      <c r="L165" s="2408"/>
      <c r="M165" s="227"/>
      <c r="N165" s="227"/>
      <c r="O165" s="227"/>
      <c r="P165" s="227"/>
      <c r="Q165" s="227"/>
      <c r="R165" s="227"/>
      <c r="S165" s="227"/>
      <c r="T165" s="227"/>
      <c r="U165" s="227"/>
      <c r="V165" s="227"/>
      <c r="W165" s="227"/>
      <c r="X165" s="227"/>
      <c r="Y165" s="227"/>
      <c r="Z165" s="227"/>
      <c r="AA165" s="227"/>
      <c r="AB165" s="227"/>
      <c r="AC165" s="227"/>
      <c r="AD165" s="227"/>
      <c r="AE165" s="227"/>
      <c r="AF165" s="227"/>
      <c r="AG165" s="227"/>
      <c r="AH165" s="227"/>
      <c r="AI165" s="227"/>
      <c r="AJ165" s="227"/>
      <c r="AK165" s="227"/>
      <c r="AL165" s="227"/>
      <c r="AM165" s="227"/>
      <c r="AN165" s="227"/>
      <c r="AO165" s="227"/>
      <c r="AP165" s="227"/>
      <c r="AQ165" s="227"/>
      <c r="AR165" s="227"/>
    </row>
    <row r="166" spans="1:44" x14ac:dyDescent="0.2">
      <c r="A166" s="254" t="str">
        <f>IF(SEIZE=0,"   - Examen des garanties accordées avec le contrat","")</f>
        <v xml:space="preserve">   - Examen des garanties accordées avec le contrat</v>
      </c>
      <c r="B166" s="254"/>
      <c r="C166" s="254"/>
      <c r="D166" s="254"/>
      <c r="E166" s="254"/>
      <c r="F166" s="254"/>
      <c r="G166" s="2157"/>
      <c r="H166" s="1206"/>
      <c r="I166" s="1206"/>
      <c r="J166" s="2394"/>
      <c r="K166" s="2408"/>
      <c r="L166" s="2408"/>
      <c r="M166" s="227"/>
      <c r="N166" s="227"/>
      <c r="O166" s="227"/>
      <c r="P166" s="227"/>
      <c r="Q166" s="227"/>
      <c r="R166" s="227"/>
      <c r="S166" s="227"/>
      <c r="T166" s="227"/>
      <c r="U166" s="227"/>
      <c r="V166" s="227"/>
      <c r="W166" s="227"/>
      <c r="X166" s="227"/>
      <c r="Y166" s="227"/>
      <c r="Z166" s="227"/>
      <c r="AA166" s="227"/>
      <c r="AB166" s="227"/>
      <c r="AC166" s="227"/>
      <c r="AD166" s="227"/>
      <c r="AE166" s="227"/>
      <c r="AF166" s="227"/>
      <c r="AG166" s="227"/>
      <c r="AH166" s="227"/>
      <c r="AI166" s="227"/>
      <c r="AJ166" s="227"/>
      <c r="AK166" s="227"/>
      <c r="AL166" s="227"/>
      <c r="AM166" s="227"/>
      <c r="AN166" s="227"/>
      <c r="AO166" s="227"/>
      <c r="AP166" s="227"/>
      <c r="AQ166" s="227"/>
      <c r="AR166" s="227"/>
    </row>
    <row r="167" spans="1:44" x14ac:dyDescent="0.2">
      <c r="A167" s="254" t="str">
        <f>IF(SEIZE=0,"   - Rapprochement des intérêts avec les tableaux d'emprunt.","")</f>
        <v xml:space="preserve">   - Rapprochement des intérêts avec les tableaux d'emprunt.</v>
      </c>
      <c r="B167" s="254"/>
      <c r="C167" s="254"/>
      <c r="D167" s="254"/>
      <c r="E167" s="254"/>
      <c r="F167" s="254"/>
      <c r="G167" s="2157"/>
      <c r="H167" s="1206"/>
      <c r="I167" s="1206"/>
      <c r="J167" s="2394"/>
      <c r="K167" s="2408"/>
      <c r="L167" s="2408"/>
      <c r="M167" s="227"/>
      <c r="N167" s="227"/>
      <c r="O167" s="227"/>
      <c r="P167" s="227"/>
      <c r="Q167" s="227"/>
      <c r="R167" s="227"/>
      <c r="S167" s="227"/>
      <c r="T167" s="227"/>
      <c r="U167" s="227"/>
      <c r="V167" s="227"/>
      <c r="W167" s="227"/>
      <c r="X167" s="227"/>
      <c r="Y167" s="227"/>
      <c r="Z167" s="227"/>
      <c r="AA167" s="227"/>
      <c r="AB167" s="227"/>
      <c r="AC167" s="227"/>
      <c r="AD167" s="227"/>
      <c r="AE167" s="227"/>
      <c r="AF167" s="227"/>
      <c r="AG167" s="227"/>
      <c r="AH167" s="227"/>
      <c r="AI167" s="227"/>
      <c r="AJ167" s="227"/>
      <c r="AK167" s="227"/>
      <c r="AL167" s="227"/>
      <c r="AM167" s="227"/>
      <c r="AN167" s="227"/>
      <c r="AO167" s="227"/>
      <c r="AP167" s="227"/>
      <c r="AQ167" s="227"/>
      <c r="AR167" s="227"/>
    </row>
    <row r="168" spans="1:44" x14ac:dyDescent="0.2">
      <c r="A168" s="254" t="str">
        <f>IF(SEIZE=0,"   - Recherche des intérêts courus","")</f>
        <v xml:space="preserve">   - Recherche des intérêts courus</v>
      </c>
      <c r="B168" s="254"/>
      <c r="C168" s="254"/>
      <c r="D168" s="254"/>
      <c r="E168" s="254"/>
      <c r="F168" s="254"/>
      <c r="G168" s="2157"/>
      <c r="H168" s="1206"/>
      <c r="I168" s="1206"/>
      <c r="J168" s="2394"/>
      <c r="K168" s="2408"/>
      <c r="L168" s="2408"/>
      <c r="M168" s="227"/>
      <c r="N168" s="227"/>
      <c r="O168" s="227"/>
      <c r="P168" s="227"/>
      <c r="Q168" s="227"/>
      <c r="R168" s="227"/>
      <c r="S168" s="227"/>
      <c r="T168" s="227"/>
      <c r="U168" s="227"/>
      <c r="V168" s="227"/>
      <c r="W168" s="227"/>
      <c r="X168" s="227"/>
      <c r="Y168" s="227"/>
      <c r="Z168" s="227"/>
      <c r="AA168" s="227"/>
      <c r="AB168" s="227"/>
      <c r="AC168" s="227"/>
      <c r="AD168" s="227"/>
      <c r="AE168" s="227"/>
      <c r="AF168" s="227"/>
      <c r="AG168" s="227"/>
      <c r="AH168" s="227"/>
      <c r="AI168" s="227"/>
      <c r="AJ168" s="227"/>
      <c r="AK168" s="227"/>
      <c r="AL168" s="227"/>
      <c r="AM168" s="227"/>
      <c r="AN168" s="227"/>
      <c r="AO168" s="227"/>
      <c r="AP168" s="227"/>
      <c r="AQ168" s="227"/>
      <c r="AR168" s="227"/>
    </row>
    <row r="169" spans="1:44" x14ac:dyDescent="0.2">
      <c r="A169" s="254"/>
      <c r="B169" s="239"/>
      <c r="C169" s="239"/>
      <c r="D169" s="239"/>
      <c r="E169" s="239"/>
      <c r="F169" s="239"/>
      <c r="G169" s="2157"/>
      <c r="H169" s="1206"/>
      <c r="I169" s="1206"/>
      <c r="J169" s="2394"/>
      <c r="K169" s="2408"/>
      <c r="L169" s="2408"/>
      <c r="M169" s="227"/>
      <c r="N169" s="227"/>
      <c r="O169" s="227"/>
      <c r="P169" s="227"/>
      <c r="Q169" s="227"/>
      <c r="R169" s="227"/>
      <c r="S169" s="227"/>
      <c r="T169" s="227"/>
      <c r="U169" s="227"/>
      <c r="V169" s="227"/>
      <c r="W169" s="227"/>
      <c r="X169" s="227"/>
      <c r="Y169" s="227"/>
      <c r="Z169" s="227"/>
      <c r="AA169" s="227"/>
      <c r="AB169" s="227"/>
      <c r="AC169" s="227"/>
      <c r="AD169" s="227"/>
      <c r="AE169" s="227"/>
      <c r="AF169" s="227"/>
      <c r="AG169" s="227"/>
      <c r="AH169" s="227"/>
      <c r="AI169" s="227"/>
      <c r="AJ169" s="227"/>
      <c r="AK169" s="227"/>
      <c r="AL169" s="227"/>
      <c r="AM169" s="227"/>
      <c r="AN169" s="227"/>
      <c r="AO169" s="227"/>
      <c r="AP169" s="227"/>
      <c r="AQ169" s="227"/>
      <c r="AR169" s="227"/>
    </row>
    <row r="170" spans="1:44" x14ac:dyDescent="0.2">
      <c r="A170" s="254" t="str">
        <f>IF(SOCIETE=0,"   COMPTES COURANTS D'ASSOCIES","")</f>
        <v xml:space="preserve">   COMPTES COURANTS D'ASSOCIES</v>
      </c>
      <c r="B170" s="254"/>
      <c r="C170" s="254"/>
      <c r="D170" s="254"/>
      <c r="E170" s="254"/>
      <c r="F170" s="254"/>
      <c r="G170" s="2157"/>
      <c r="H170" s="1206"/>
      <c r="I170" s="1206"/>
      <c r="J170" s="2394"/>
      <c r="K170" s="2408"/>
      <c r="L170" s="2408"/>
      <c r="M170" s="227"/>
      <c r="N170" s="227"/>
      <c r="O170" s="227"/>
      <c r="P170" s="227"/>
      <c r="Q170" s="227"/>
      <c r="R170" s="227"/>
      <c r="S170" s="227"/>
      <c r="T170" s="227"/>
      <c r="U170" s="227"/>
      <c r="V170" s="227"/>
      <c r="W170" s="227"/>
      <c r="X170" s="227"/>
      <c r="Y170" s="227"/>
      <c r="Z170" s="227"/>
      <c r="AA170" s="227"/>
      <c r="AB170" s="227"/>
      <c r="AC170" s="227"/>
      <c r="AD170" s="227"/>
      <c r="AE170" s="227"/>
      <c r="AF170" s="227"/>
      <c r="AG170" s="227"/>
      <c r="AH170" s="227"/>
      <c r="AI170" s="227"/>
      <c r="AJ170" s="227"/>
      <c r="AK170" s="227"/>
      <c r="AL170" s="227"/>
      <c r="AM170" s="227"/>
      <c r="AN170" s="227"/>
      <c r="AO170" s="227"/>
      <c r="AP170" s="227"/>
      <c r="AQ170" s="227"/>
      <c r="AR170" s="227"/>
    </row>
    <row r="171" spans="1:44" x14ac:dyDescent="0.2">
      <c r="A171" s="254" t="str">
        <f>IF(SOCIETE=0,"      - Obtention de l'accord de l'associé sur la position de son compte","")</f>
        <v xml:space="preserve">      - Obtention de l'accord de l'associé sur la position de son compte</v>
      </c>
      <c r="B171" s="254"/>
      <c r="C171" s="254"/>
      <c r="D171" s="254"/>
      <c r="E171" s="254"/>
      <c r="F171" s="254"/>
      <c r="G171" s="2157"/>
      <c r="H171" s="1206"/>
      <c r="I171" s="1206"/>
      <c r="J171" s="2394" t="s">
        <v>465</v>
      </c>
      <c r="K171" s="2408"/>
      <c r="L171" s="2408"/>
      <c r="M171" s="227"/>
      <c r="N171" s="227"/>
      <c r="O171" s="227"/>
      <c r="P171" s="227"/>
      <c r="Q171" s="227"/>
      <c r="R171" s="227"/>
      <c r="S171" s="227"/>
      <c r="T171" s="227"/>
      <c r="U171" s="227"/>
      <c r="V171" s="227"/>
      <c r="W171" s="227"/>
      <c r="X171" s="227"/>
      <c r="Y171" s="227"/>
      <c r="Z171" s="227"/>
      <c r="AA171" s="227"/>
      <c r="AB171" s="227"/>
      <c r="AC171" s="227"/>
      <c r="AD171" s="227"/>
      <c r="AE171" s="227"/>
      <c r="AF171" s="227"/>
      <c r="AG171" s="227"/>
      <c r="AH171" s="227"/>
      <c r="AI171" s="227"/>
      <c r="AJ171" s="227"/>
      <c r="AK171" s="227"/>
      <c r="AL171" s="227"/>
      <c r="AM171" s="227"/>
      <c r="AN171" s="227"/>
      <c r="AO171" s="227"/>
      <c r="AP171" s="227"/>
      <c r="AQ171" s="227"/>
      <c r="AR171" s="227"/>
    </row>
    <row r="172" spans="1:44" x14ac:dyDescent="0.2">
      <c r="A172" s="254" t="str">
        <f>IF(SOCIETE=0,"      - Analyse des mouvements et origine gros mouvements","")</f>
        <v xml:space="preserve">      - Analyse des mouvements et origine gros mouvements</v>
      </c>
      <c r="B172" s="254"/>
      <c r="C172" s="254"/>
      <c r="D172" s="254"/>
      <c r="E172" s="254"/>
      <c r="F172" s="254"/>
      <c r="G172" s="2157"/>
      <c r="H172" s="1206"/>
      <c r="I172" s="1206"/>
      <c r="J172" s="2394"/>
      <c r="K172" s="2408"/>
      <c r="L172" s="2408"/>
      <c r="M172" s="22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row>
    <row r="173" spans="1:44" x14ac:dyDescent="0.2">
      <c r="A173" s="254" t="str">
        <f>IF(SOCIETE=0,"      - Vérification du calcul des intérêts","")</f>
        <v xml:space="preserve">      - Vérification du calcul des intérêts</v>
      </c>
      <c r="B173" s="254"/>
      <c r="C173" s="254"/>
      <c r="D173" s="254"/>
      <c r="E173" s="254"/>
      <c r="F173" s="254"/>
      <c r="G173" s="352" t="s">
        <v>1332</v>
      </c>
      <c r="H173" s="1206"/>
      <c r="I173" s="1206"/>
      <c r="J173" s="2394"/>
      <c r="K173" s="2408"/>
      <c r="L173" s="2408"/>
      <c r="M173" s="22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row>
    <row r="174" spans="1:44" x14ac:dyDescent="0.2">
      <c r="A174" s="254" t="str">
        <f>IF(SOCIETE=0,"      - Appréciation de la déductibilité des intérêts","")</f>
        <v xml:space="preserve">      - Appréciation de la déductibilité des intérêts</v>
      </c>
      <c r="B174" s="254"/>
      <c r="C174" s="254"/>
      <c r="D174" s="254"/>
      <c r="E174" s="254"/>
      <c r="F174" s="254"/>
      <c r="G174" s="2157"/>
      <c r="H174" s="1206"/>
      <c r="I174" s="1206"/>
      <c r="J174" s="2394"/>
      <c r="K174" s="2408"/>
      <c r="L174" s="2408"/>
      <c r="M174" s="22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row>
    <row r="175" spans="1:44" x14ac:dyDescent="0.2">
      <c r="A175" s="254"/>
      <c r="B175" s="254"/>
      <c r="C175" s="254"/>
      <c r="D175" s="254"/>
      <c r="E175" s="254"/>
      <c r="F175" s="254"/>
      <c r="G175" s="2157"/>
      <c r="H175" s="1206"/>
      <c r="I175" s="1206"/>
      <c r="J175" s="2394"/>
      <c r="K175" s="2408"/>
      <c r="L175" s="2408"/>
      <c r="M175" s="227"/>
      <c r="N175" s="227"/>
      <c r="O175" s="227"/>
      <c r="P175" s="227"/>
      <c r="Q175" s="227"/>
      <c r="R175" s="227"/>
      <c r="S175" s="227"/>
      <c r="T175" s="227"/>
      <c r="U175" s="227"/>
      <c r="V175" s="227"/>
      <c r="W175" s="227"/>
      <c r="X175" s="227"/>
      <c r="Y175" s="227"/>
      <c r="Z175" s="227"/>
      <c r="AA175" s="227"/>
      <c r="AB175" s="227"/>
      <c r="AC175" s="227"/>
      <c r="AD175" s="227"/>
      <c r="AE175" s="227"/>
      <c r="AF175" s="227"/>
      <c r="AG175" s="227"/>
      <c r="AH175" s="227"/>
      <c r="AI175" s="227"/>
      <c r="AJ175" s="227"/>
      <c r="AK175" s="227"/>
      <c r="AL175" s="227"/>
      <c r="AM175" s="227"/>
      <c r="AN175" s="227"/>
      <c r="AO175" s="227"/>
      <c r="AP175" s="227"/>
      <c r="AQ175" s="227"/>
      <c r="AR175" s="227"/>
    </row>
    <row r="176" spans="1:44" x14ac:dyDescent="0.2">
      <c r="A176" s="256"/>
      <c r="B176" s="254"/>
      <c r="C176" s="254"/>
      <c r="D176" s="254"/>
      <c r="E176" s="254"/>
      <c r="F176" s="254"/>
      <c r="G176" s="2157"/>
      <c r="H176" s="1206"/>
      <c r="I176" s="1206"/>
      <c r="J176" s="2394"/>
      <c r="K176" s="2408"/>
      <c r="L176" s="2408"/>
      <c r="M176" s="227"/>
      <c r="N176" s="227"/>
      <c r="O176" s="227"/>
      <c r="P176" s="227"/>
      <c r="Q176" s="227"/>
      <c r="R176" s="227"/>
      <c r="S176" s="227"/>
      <c r="T176" s="227"/>
      <c r="U176" s="227"/>
      <c r="V176" s="227"/>
      <c r="W176" s="227"/>
      <c r="X176" s="227"/>
      <c r="Y176" s="227"/>
      <c r="Z176" s="227"/>
      <c r="AA176" s="227"/>
      <c r="AB176" s="227"/>
      <c r="AC176" s="227"/>
      <c r="AD176" s="227"/>
      <c r="AE176" s="227"/>
      <c r="AF176" s="227"/>
      <c r="AG176" s="227"/>
      <c r="AH176" s="227"/>
      <c r="AI176" s="227"/>
      <c r="AJ176" s="227"/>
      <c r="AK176" s="227"/>
      <c r="AL176" s="227"/>
      <c r="AM176" s="227"/>
      <c r="AN176" s="227"/>
      <c r="AO176" s="227"/>
      <c r="AP176" s="227"/>
      <c r="AQ176" s="227"/>
      <c r="AR176" s="227"/>
    </row>
    <row r="177" spans="1:44" x14ac:dyDescent="0.2">
      <c r="A177" s="114"/>
      <c r="B177" s="114"/>
      <c r="C177" s="114"/>
      <c r="D177" s="114"/>
      <c r="E177" s="114"/>
      <c r="F177" s="114"/>
      <c r="G177" s="252"/>
      <c r="H177" s="1206"/>
      <c r="I177" s="1206"/>
      <c r="J177" s="2394"/>
      <c r="K177" s="2408"/>
      <c r="L177" s="2408"/>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row>
    <row r="178" spans="1:44" x14ac:dyDescent="0.2">
      <c r="A178" s="114"/>
      <c r="B178" s="114"/>
      <c r="C178" s="114"/>
      <c r="D178" s="114"/>
      <c r="E178" s="114"/>
      <c r="F178" s="114"/>
      <c r="G178" s="252"/>
      <c r="H178" s="1206"/>
      <c r="I178" s="1206"/>
      <c r="J178" s="2394"/>
      <c r="K178" s="2408"/>
      <c r="L178" s="2408"/>
      <c r="M178" s="227"/>
      <c r="N178" s="227"/>
      <c r="O178" s="227"/>
      <c r="P178" s="227"/>
      <c r="Q178" s="227"/>
      <c r="R178" s="227"/>
      <c r="S178" s="227"/>
      <c r="T178" s="227"/>
      <c r="U178" s="227"/>
      <c r="V178" s="227"/>
      <c r="W178" s="227"/>
      <c r="X178" s="227"/>
      <c r="Y178" s="227"/>
      <c r="Z178" s="227"/>
      <c r="AA178" s="227"/>
      <c r="AB178" s="227"/>
      <c r="AC178" s="227"/>
      <c r="AD178" s="227"/>
      <c r="AE178" s="227"/>
      <c r="AF178" s="227"/>
      <c r="AG178" s="227"/>
      <c r="AH178" s="227"/>
      <c r="AI178" s="227"/>
      <c r="AJ178" s="227"/>
      <c r="AK178" s="227"/>
      <c r="AL178" s="227"/>
      <c r="AM178" s="227"/>
      <c r="AN178" s="227"/>
      <c r="AO178" s="227"/>
      <c r="AP178" s="227"/>
      <c r="AQ178" s="227"/>
      <c r="AR178" s="227"/>
    </row>
    <row r="179" spans="1:44" x14ac:dyDescent="0.2">
      <c r="A179" s="114"/>
      <c r="B179" s="114"/>
      <c r="C179" s="114"/>
      <c r="D179" s="114"/>
      <c r="E179" s="114"/>
      <c r="F179" s="114"/>
      <c r="G179" s="252"/>
      <c r="H179" s="1206"/>
      <c r="I179" s="1206"/>
      <c r="J179" s="2394"/>
      <c r="K179" s="2408"/>
      <c r="L179" s="2408"/>
      <c r="M179" s="227"/>
      <c r="N179" s="227"/>
      <c r="O179" s="227"/>
      <c r="P179" s="227"/>
      <c r="Q179" s="227"/>
      <c r="R179" s="227"/>
      <c r="S179" s="227"/>
      <c r="T179" s="227"/>
      <c r="U179" s="227"/>
      <c r="V179" s="227"/>
      <c r="W179" s="227"/>
      <c r="X179" s="227"/>
      <c r="Y179" s="227"/>
      <c r="Z179" s="227"/>
      <c r="AA179" s="227"/>
      <c r="AB179" s="227"/>
      <c r="AC179" s="227"/>
      <c r="AD179" s="227"/>
      <c r="AE179" s="227"/>
      <c r="AF179" s="227"/>
      <c r="AG179" s="227"/>
      <c r="AH179" s="227"/>
      <c r="AI179" s="227"/>
      <c r="AJ179" s="227"/>
      <c r="AK179" s="227"/>
      <c r="AL179" s="227"/>
      <c r="AM179" s="227"/>
      <c r="AN179" s="227"/>
      <c r="AO179" s="227"/>
      <c r="AP179" s="227"/>
      <c r="AQ179" s="227"/>
      <c r="AR179" s="227"/>
    </row>
    <row r="180" spans="1:44" x14ac:dyDescent="0.2">
      <c r="A180" s="254"/>
      <c r="B180" s="254"/>
      <c r="C180" s="254"/>
      <c r="D180" s="254"/>
      <c r="E180" s="254"/>
      <c r="F180" s="254"/>
      <c r="G180" s="252"/>
      <c r="H180" s="242"/>
      <c r="I180" s="242"/>
      <c r="J180" s="2394"/>
      <c r="K180" s="2408"/>
      <c r="L180" s="2408"/>
      <c r="M180" s="227"/>
      <c r="N180" s="227"/>
      <c r="O180" s="227"/>
      <c r="P180" s="227"/>
      <c r="Q180" s="227"/>
      <c r="R180" s="227"/>
      <c r="S180" s="227"/>
      <c r="T180" s="227"/>
      <c r="U180" s="227"/>
      <c r="V180" s="227"/>
      <c r="W180" s="227"/>
      <c r="X180" s="227"/>
      <c r="Y180" s="227"/>
      <c r="Z180" s="227"/>
      <c r="AA180" s="227"/>
      <c r="AB180" s="227"/>
      <c r="AC180" s="227"/>
      <c r="AD180" s="227"/>
      <c r="AE180" s="227"/>
      <c r="AF180" s="227"/>
      <c r="AG180" s="227"/>
      <c r="AH180" s="227"/>
      <c r="AI180" s="227"/>
      <c r="AJ180" s="227"/>
      <c r="AK180" s="227"/>
      <c r="AL180" s="227"/>
      <c r="AM180" s="227"/>
      <c r="AN180" s="227"/>
      <c r="AO180" s="227"/>
      <c r="AP180" s="227"/>
      <c r="AQ180" s="227"/>
      <c r="AR180" s="227"/>
    </row>
    <row r="181" spans="1:44" ht="13.5" thickBot="1" x14ac:dyDescent="0.25">
      <c r="A181" s="254"/>
      <c r="B181" s="254"/>
      <c r="C181" s="254"/>
      <c r="D181" s="254"/>
      <c r="E181" s="254"/>
      <c r="F181" s="254"/>
      <c r="G181" s="249"/>
      <c r="H181" s="2161"/>
      <c r="I181" s="2161"/>
      <c r="J181" s="2156"/>
      <c r="K181" s="2155"/>
      <c r="L181" s="2155"/>
      <c r="M181" s="227"/>
      <c r="N181" s="227"/>
      <c r="O181" s="227"/>
      <c r="P181" s="227"/>
      <c r="Q181" s="227"/>
      <c r="R181" s="227"/>
      <c r="S181" s="227"/>
      <c r="T181" s="227"/>
      <c r="U181" s="227"/>
      <c r="V181" s="227"/>
      <c r="W181" s="227"/>
      <c r="X181" s="227"/>
      <c r="Y181" s="227"/>
      <c r="Z181" s="227"/>
      <c r="AA181" s="227"/>
      <c r="AB181" s="227"/>
      <c r="AC181" s="227"/>
      <c r="AD181" s="227"/>
      <c r="AE181" s="227"/>
      <c r="AF181" s="227"/>
      <c r="AG181" s="227"/>
      <c r="AH181" s="227"/>
      <c r="AI181" s="227"/>
      <c r="AJ181" s="227"/>
      <c r="AK181" s="227"/>
      <c r="AL181" s="227"/>
      <c r="AM181" s="227"/>
      <c r="AN181" s="227"/>
      <c r="AO181" s="227"/>
      <c r="AP181" s="227"/>
      <c r="AQ181" s="227"/>
      <c r="AR181" s="227"/>
    </row>
    <row r="182" spans="1:44" ht="14.25" thickTop="1" thickBot="1" x14ac:dyDescent="0.25">
      <c r="A182" s="229"/>
      <c r="B182" s="230"/>
      <c r="C182" s="230"/>
      <c r="D182" s="231" t="s">
        <v>1671</v>
      </c>
      <c r="E182" s="230"/>
      <c r="F182" s="230"/>
      <c r="G182" s="232"/>
      <c r="H182" s="231"/>
      <c r="I182" s="231"/>
      <c r="J182" s="230"/>
      <c r="K182" s="230"/>
      <c r="L182" s="233" t="s">
        <v>671</v>
      </c>
      <c r="M182" s="227"/>
      <c r="N182" s="227"/>
      <c r="O182" s="227"/>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row>
    <row r="183" spans="1:44" ht="13.5" thickTop="1" x14ac:dyDescent="0.2">
      <c r="A183" s="234"/>
      <c r="B183" s="235"/>
      <c r="C183" s="235"/>
      <c r="D183" s="236"/>
      <c r="E183" s="235"/>
      <c r="F183" s="235"/>
      <c r="G183" s="237"/>
      <c r="H183" s="236"/>
      <c r="I183" s="236"/>
      <c r="J183" s="235"/>
      <c r="K183" s="235"/>
      <c r="L183" s="238"/>
      <c r="M183" s="227"/>
      <c r="N183" s="227"/>
      <c r="O183" s="227"/>
      <c r="P183" s="227"/>
      <c r="Q183" s="227"/>
      <c r="R183" s="227"/>
      <c r="S183" s="227"/>
      <c r="T183" s="227"/>
      <c r="U183" s="227"/>
      <c r="V183" s="227"/>
      <c r="W183" s="227"/>
      <c r="X183" s="227"/>
      <c r="Y183" s="227"/>
      <c r="Z183" s="227"/>
      <c r="AA183" s="227"/>
      <c r="AB183" s="227"/>
      <c r="AC183" s="227"/>
      <c r="AD183" s="227"/>
      <c r="AE183" s="227"/>
      <c r="AF183" s="227"/>
      <c r="AG183" s="227"/>
      <c r="AH183" s="227"/>
      <c r="AI183" s="227"/>
      <c r="AJ183" s="227"/>
      <c r="AK183" s="227"/>
      <c r="AL183" s="227"/>
      <c r="AM183" s="227"/>
      <c r="AN183" s="227"/>
      <c r="AO183" s="227"/>
      <c r="AP183" s="227"/>
      <c r="AQ183" s="227"/>
      <c r="AR183" s="227"/>
    </row>
    <row r="184" spans="1:44" x14ac:dyDescent="0.2">
      <c r="A184" s="1433">
        <f>+A118</f>
        <v>2014001</v>
      </c>
      <c r="B184" s="239"/>
      <c r="C184" s="2401" t="str">
        <f>G40</f>
        <v>SPECIMEN ECF</v>
      </c>
      <c r="D184" s="2402"/>
      <c r="E184" s="2402"/>
      <c r="F184" s="239"/>
      <c r="G184" s="2403" t="s">
        <v>1563</v>
      </c>
      <c r="H184" s="2409"/>
      <c r="I184" s="2409"/>
      <c r="J184" s="2409"/>
      <c r="K184" s="2410"/>
      <c r="L184" s="242" t="s">
        <v>225</v>
      </c>
      <c r="M184" s="227"/>
      <c r="N184" s="227"/>
      <c r="O184" s="227"/>
      <c r="P184" s="227"/>
      <c r="Q184" s="227"/>
      <c r="R184" s="227"/>
      <c r="S184" s="227"/>
      <c r="T184" s="227"/>
      <c r="U184" s="227"/>
      <c r="V184" s="227"/>
      <c r="W184" s="227"/>
      <c r="X184" s="227"/>
      <c r="Y184" s="227"/>
      <c r="Z184" s="227"/>
      <c r="AA184" s="227"/>
      <c r="AB184" s="227"/>
      <c r="AC184" s="227"/>
      <c r="AD184" s="227"/>
      <c r="AE184" s="227"/>
      <c r="AF184" s="227"/>
      <c r="AG184" s="227"/>
      <c r="AH184" s="227"/>
      <c r="AI184" s="227"/>
      <c r="AJ184" s="227"/>
      <c r="AK184" s="227"/>
      <c r="AL184" s="227"/>
      <c r="AM184" s="227"/>
      <c r="AN184" s="227"/>
      <c r="AO184" s="227"/>
      <c r="AP184" s="227"/>
      <c r="AQ184" s="227"/>
      <c r="AR184" s="227"/>
    </row>
    <row r="185" spans="1:44" ht="13.5" thickBot="1" x14ac:dyDescent="0.25">
      <c r="A185" s="243"/>
      <c r="B185" s="244"/>
      <c r="C185" s="244"/>
      <c r="D185" s="245"/>
      <c r="E185" s="244"/>
      <c r="F185" s="244"/>
      <c r="G185" s="246"/>
      <c r="H185" s="245"/>
      <c r="I185" s="245"/>
      <c r="J185" s="244"/>
      <c r="K185" s="244"/>
      <c r="L185" s="247"/>
      <c r="M185" s="227"/>
      <c r="N185" s="227"/>
      <c r="O185" s="227"/>
      <c r="P185" s="227"/>
      <c r="Q185" s="227"/>
      <c r="R185" s="227"/>
      <c r="S185" s="227"/>
      <c r="T185" s="227"/>
      <c r="U185" s="227"/>
      <c r="V185" s="227"/>
      <c r="W185" s="227"/>
      <c r="X185" s="227"/>
      <c r="Y185" s="227"/>
      <c r="Z185" s="227"/>
      <c r="AA185" s="227"/>
      <c r="AB185" s="227"/>
      <c r="AC185" s="227"/>
      <c r="AD185" s="227"/>
      <c r="AE185" s="227"/>
      <c r="AF185" s="227"/>
      <c r="AG185" s="227"/>
      <c r="AH185" s="227"/>
      <c r="AI185" s="227"/>
      <c r="AJ185" s="227"/>
      <c r="AK185" s="227"/>
      <c r="AL185" s="227"/>
      <c r="AM185" s="227"/>
      <c r="AN185" s="227"/>
      <c r="AO185" s="227"/>
      <c r="AP185" s="227"/>
      <c r="AQ185" s="227"/>
      <c r="AR185" s="227"/>
    </row>
    <row r="186" spans="1:44" ht="14.25" thickTop="1" thickBot="1" x14ac:dyDescent="0.25">
      <c r="A186" s="248" t="s">
        <v>725</v>
      </c>
      <c r="B186" s="239"/>
      <c r="C186" s="239"/>
      <c r="D186" s="2161" t="s">
        <v>674</v>
      </c>
      <c r="E186" s="239"/>
      <c r="F186" s="239"/>
      <c r="G186" s="232"/>
      <c r="H186" s="259" t="s">
        <v>675</v>
      </c>
      <c r="I186" s="2161"/>
      <c r="J186" s="239"/>
      <c r="K186" s="239"/>
      <c r="L186" s="242" t="s">
        <v>1450</v>
      </c>
      <c r="M186" s="227"/>
      <c r="N186" s="227"/>
      <c r="O186" s="227"/>
      <c r="P186" s="227"/>
      <c r="Q186" s="227"/>
      <c r="R186" s="227"/>
      <c r="S186" s="227"/>
      <c r="T186" s="227"/>
      <c r="U186" s="227"/>
      <c r="V186" s="227"/>
      <c r="W186" s="227"/>
      <c r="X186" s="227"/>
      <c r="Y186" s="227"/>
      <c r="Z186" s="227"/>
      <c r="AA186" s="227"/>
      <c r="AB186" s="227"/>
      <c r="AC186" s="227"/>
      <c r="AD186" s="227"/>
      <c r="AE186" s="227"/>
      <c r="AF186" s="227"/>
      <c r="AG186" s="227"/>
      <c r="AH186" s="227"/>
      <c r="AI186" s="227"/>
      <c r="AJ186" s="227"/>
      <c r="AK186" s="227"/>
      <c r="AL186" s="227"/>
      <c r="AM186" s="227"/>
      <c r="AN186" s="227"/>
      <c r="AO186" s="227"/>
      <c r="AP186" s="227"/>
      <c r="AQ186" s="227"/>
      <c r="AR186" s="227"/>
    </row>
    <row r="187" spans="1:44" ht="13.5" thickTop="1" x14ac:dyDescent="0.2">
      <c r="A187" s="234"/>
      <c r="B187" s="235"/>
      <c r="C187" s="235"/>
      <c r="D187" s="235"/>
      <c r="E187" s="235"/>
      <c r="F187" s="250"/>
      <c r="G187" s="251"/>
      <c r="H187" s="236"/>
      <c r="I187" s="236"/>
      <c r="J187" s="235"/>
      <c r="K187" s="235"/>
      <c r="L187" s="238"/>
      <c r="M187" s="227"/>
      <c r="N187" s="227"/>
      <c r="O187" s="227"/>
      <c r="P187" s="227"/>
      <c r="Q187" s="227"/>
      <c r="R187" s="227"/>
      <c r="S187" s="227"/>
      <c r="T187" s="227"/>
      <c r="U187" s="227"/>
      <c r="V187" s="227"/>
      <c r="W187" s="227"/>
      <c r="X187" s="227"/>
      <c r="Y187" s="227"/>
      <c r="Z187" s="227"/>
      <c r="AA187" s="227"/>
      <c r="AB187" s="227"/>
      <c r="AC187" s="227"/>
      <c r="AD187" s="227"/>
      <c r="AE187" s="227"/>
      <c r="AF187" s="227"/>
      <c r="AG187" s="227"/>
      <c r="AH187" s="227"/>
      <c r="AI187" s="227"/>
      <c r="AJ187" s="227"/>
      <c r="AK187" s="227"/>
      <c r="AL187" s="227"/>
      <c r="AM187" s="227"/>
      <c r="AN187" s="227"/>
      <c r="AO187" s="227"/>
      <c r="AP187" s="227"/>
      <c r="AQ187" s="227"/>
      <c r="AR187" s="227"/>
    </row>
    <row r="188" spans="1:44" x14ac:dyDescent="0.2">
      <c r="A188" s="1292"/>
      <c r="B188" s="2406"/>
      <c r="C188" s="2407"/>
      <c r="D188" s="2407"/>
      <c r="E188" s="2407"/>
      <c r="F188" s="239"/>
      <c r="G188" s="252"/>
      <c r="H188" s="2161"/>
      <c r="I188" s="1201"/>
      <c r="J188" s="239"/>
      <c r="K188" s="239"/>
      <c r="L188" s="584">
        <f>+L122</f>
        <v>41639</v>
      </c>
      <c r="M188" s="227"/>
      <c r="N188" s="227"/>
      <c r="O188" s="227"/>
      <c r="P188" s="227"/>
      <c r="Q188" s="227"/>
      <c r="R188" s="227"/>
      <c r="S188" s="227"/>
      <c r="T188" s="227"/>
      <c r="U188" s="227"/>
      <c r="V188" s="227"/>
      <c r="W188" s="227"/>
      <c r="X188" s="227"/>
      <c r="Y188" s="227"/>
      <c r="Z188" s="227"/>
      <c r="AA188" s="227"/>
      <c r="AB188" s="227"/>
      <c r="AC188" s="227"/>
      <c r="AD188" s="227"/>
      <c r="AE188" s="227"/>
      <c r="AF188" s="227"/>
      <c r="AG188" s="227"/>
      <c r="AH188" s="227"/>
      <c r="AI188" s="227"/>
      <c r="AJ188" s="227"/>
      <c r="AK188" s="227"/>
      <c r="AL188" s="227"/>
      <c r="AM188" s="227"/>
      <c r="AN188" s="227"/>
      <c r="AO188" s="227"/>
      <c r="AP188" s="227"/>
      <c r="AQ188" s="227"/>
      <c r="AR188" s="227"/>
    </row>
    <row r="189" spans="1:44" ht="13.5" thickBot="1" x14ac:dyDescent="0.25">
      <c r="A189" s="243"/>
      <c r="B189" s="244"/>
      <c r="C189" s="244"/>
      <c r="D189" s="244"/>
      <c r="E189" s="244"/>
      <c r="F189" s="244"/>
      <c r="G189" s="246"/>
      <c r="H189" s="245"/>
      <c r="I189" s="1202"/>
      <c r="J189" s="244"/>
      <c r="K189" s="244"/>
      <c r="L189" s="24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row>
    <row r="190" spans="1:44" ht="13.5" thickTop="1" x14ac:dyDescent="0.2">
      <c r="A190" s="254"/>
      <c r="B190" s="254"/>
      <c r="C190" s="254"/>
      <c r="D190" s="254"/>
      <c r="E190" s="254"/>
      <c r="F190" s="254"/>
      <c r="G190" s="252"/>
      <c r="H190" s="1203"/>
      <c r="I190" s="242"/>
      <c r="J190" s="254"/>
      <c r="K190" s="254"/>
      <c r="L190" s="254"/>
      <c r="M190" s="227"/>
      <c r="N190" s="227"/>
      <c r="O190" s="227"/>
      <c r="P190" s="227"/>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row>
    <row r="191" spans="1:44" x14ac:dyDescent="0.2">
      <c r="A191" s="254"/>
      <c r="B191" s="254"/>
      <c r="C191" s="254"/>
      <c r="D191" s="254"/>
      <c r="E191" s="254"/>
      <c r="F191" s="254"/>
      <c r="G191" s="252" t="s">
        <v>671</v>
      </c>
      <c r="H191" s="242" t="s">
        <v>1122</v>
      </c>
      <c r="I191" s="242" t="s">
        <v>1123</v>
      </c>
      <c r="J191" s="254" t="s">
        <v>676</v>
      </c>
      <c r="K191" s="254"/>
      <c r="L191" s="254"/>
      <c r="M191" s="227"/>
      <c r="N191" s="227"/>
      <c r="O191" s="227"/>
      <c r="P191" s="227"/>
      <c r="Q191" s="227"/>
      <c r="R191" s="227"/>
      <c r="S191" s="227"/>
      <c r="T191" s="227"/>
      <c r="U191" s="227"/>
      <c r="V191" s="227"/>
      <c r="W191" s="227"/>
      <c r="X191" s="227"/>
      <c r="Y191" s="227"/>
      <c r="Z191" s="227"/>
      <c r="AA191" s="227"/>
      <c r="AB191" s="227"/>
      <c r="AC191" s="227"/>
      <c r="AD191" s="227"/>
      <c r="AE191" s="227"/>
      <c r="AF191" s="227"/>
      <c r="AG191" s="227"/>
      <c r="AH191" s="227"/>
      <c r="AI191" s="227"/>
      <c r="AJ191" s="227"/>
      <c r="AK191" s="227"/>
      <c r="AL191" s="227"/>
      <c r="AM191" s="227"/>
      <c r="AN191" s="227"/>
      <c r="AO191" s="227"/>
      <c r="AP191" s="227"/>
      <c r="AQ191" s="227"/>
      <c r="AR191" s="227"/>
    </row>
    <row r="192" spans="1:44" ht="13.5" thickBot="1" x14ac:dyDescent="0.25">
      <c r="A192" s="254"/>
      <c r="B192" s="254"/>
      <c r="C192" s="254"/>
      <c r="D192" s="254"/>
      <c r="E192" s="254"/>
      <c r="F192" s="254"/>
      <c r="G192" s="255" t="s">
        <v>677</v>
      </c>
      <c r="H192" s="1204"/>
      <c r="I192" s="1205"/>
      <c r="J192" s="244"/>
      <c r="K192" s="244"/>
      <c r="L192" s="244"/>
      <c r="M192" s="227"/>
      <c r="N192" s="227"/>
      <c r="O192" s="227"/>
      <c r="P192" s="227"/>
      <c r="Q192" s="227"/>
      <c r="R192" s="227"/>
      <c r="S192" s="227"/>
      <c r="T192" s="227"/>
      <c r="U192" s="227"/>
      <c r="V192" s="227"/>
      <c r="W192" s="227"/>
      <c r="X192" s="227"/>
      <c r="Y192" s="227"/>
      <c r="Z192" s="227"/>
      <c r="AA192" s="227"/>
      <c r="AB192" s="227"/>
      <c r="AC192" s="227"/>
      <c r="AD192" s="227"/>
      <c r="AE192" s="227"/>
      <c r="AF192" s="227"/>
      <c r="AG192" s="227"/>
      <c r="AH192" s="227"/>
      <c r="AI192" s="227"/>
      <c r="AJ192" s="227"/>
      <c r="AK192" s="227"/>
      <c r="AL192" s="227"/>
      <c r="AM192" s="227"/>
      <c r="AN192" s="227"/>
      <c r="AO192" s="227"/>
      <c r="AP192" s="227"/>
      <c r="AQ192" s="227"/>
      <c r="AR192" s="227"/>
    </row>
    <row r="193" spans="1:44" ht="13.5" thickTop="1" x14ac:dyDescent="0.2">
      <c r="A193" s="254"/>
      <c r="B193" s="254"/>
      <c r="C193" s="254"/>
      <c r="D193" s="254"/>
      <c r="E193" s="254"/>
      <c r="F193" s="254"/>
      <c r="G193" s="252"/>
      <c r="H193" s="242"/>
      <c r="I193" s="242"/>
      <c r="J193" s="2392"/>
      <c r="K193" s="2393"/>
      <c r="L193" s="2393"/>
      <c r="M193" s="227"/>
      <c r="N193" s="227"/>
      <c r="O193" s="227"/>
      <c r="P193" s="227"/>
      <c r="Q193" s="227"/>
      <c r="R193" s="227"/>
      <c r="S193" s="227"/>
      <c r="T193" s="227"/>
      <c r="U193" s="227"/>
      <c r="V193" s="227"/>
      <c r="W193" s="227"/>
      <c r="X193" s="227"/>
      <c r="Y193" s="227"/>
      <c r="Z193" s="227"/>
      <c r="AA193" s="227"/>
      <c r="AB193" s="227"/>
      <c r="AC193" s="227"/>
      <c r="AD193" s="227"/>
      <c r="AE193" s="227"/>
      <c r="AF193" s="227"/>
      <c r="AG193" s="227"/>
      <c r="AH193" s="227"/>
      <c r="AI193" s="227"/>
      <c r="AJ193" s="227"/>
      <c r="AK193" s="227"/>
      <c r="AL193" s="227"/>
      <c r="AM193" s="227"/>
      <c r="AN193" s="227"/>
      <c r="AO193" s="227"/>
      <c r="AP193" s="227"/>
      <c r="AQ193" s="227"/>
      <c r="AR193" s="227"/>
    </row>
    <row r="194" spans="1:44" x14ac:dyDescent="0.2">
      <c r="A194" s="254"/>
      <c r="B194" s="254"/>
      <c r="C194" s="254"/>
      <c r="D194" s="254"/>
      <c r="E194" s="254"/>
      <c r="F194" s="254"/>
      <c r="G194" s="2157"/>
      <c r="H194" s="242"/>
      <c r="I194" s="1206"/>
      <c r="J194" s="2394"/>
      <c r="K194" s="2408"/>
      <c r="L194" s="2408"/>
      <c r="M194" s="227"/>
      <c r="N194" s="227"/>
      <c r="O194" s="227"/>
      <c r="P194" s="227"/>
      <c r="Q194" s="227"/>
      <c r="R194" s="227"/>
      <c r="S194" s="227"/>
      <c r="T194" s="227"/>
      <c r="U194" s="227"/>
      <c r="V194" s="227"/>
      <c r="W194" s="227"/>
      <c r="X194" s="227"/>
      <c r="Y194" s="227"/>
      <c r="Z194" s="227"/>
      <c r="AA194" s="227"/>
      <c r="AB194" s="227"/>
      <c r="AC194" s="227"/>
      <c r="AD194" s="227"/>
      <c r="AE194" s="227"/>
      <c r="AF194" s="227"/>
      <c r="AG194" s="227"/>
      <c r="AH194" s="227"/>
      <c r="AI194" s="227"/>
      <c r="AJ194" s="227"/>
      <c r="AK194" s="227"/>
      <c r="AL194" s="227"/>
      <c r="AM194" s="227"/>
      <c r="AN194" s="227"/>
      <c r="AO194" s="227"/>
      <c r="AP194" s="227"/>
      <c r="AQ194" s="227"/>
      <c r="AR194" s="227"/>
    </row>
    <row r="195" spans="1:44" x14ac:dyDescent="0.2">
      <c r="A195" s="254"/>
      <c r="B195" s="254"/>
      <c r="C195" s="254"/>
      <c r="D195" s="254"/>
      <c r="E195" s="254"/>
      <c r="F195" s="254"/>
      <c r="G195" s="2157"/>
      <c r="H195" s="242"/>
      <c r="I195" s="1206"/>
      <c r="J195" s="2394"/>
      <c r="K195" s="2408"/>
      <c r="L195" s="2408"/>
      <c r="M195" s="227"/>
      <c r="N195" s="227"/>
      <c r="O195" s="227"/>
      <c r="P195" s="227"/>
      <c r="Q195" s="227"/>
      <c r="R195" s="227"/>
      <c r="S195" s="227"/>
      <c r="T195" s="227"/>
      <c r="U195" s="227"/>
      <c r="V195" s="227"/>
      <c r="W195" s="227"/>
      <c r="X195" s="227"/>
      <c r="Y195" s="227"/>
      <c r="Z195" s="227"/>
      <c r="AA195" s="227"/>
      <c r="AB195" s="227"/>
      <c r="AC195" s="227"/>
      <c r="AD195" s="227"/>
      <c r="AE195" s="227"/>
      <c r="AF195" s="227"/>
      <c r="AG195" s="227"/>
      <c r="AH195" s="227"/>
      <c r="AI195" s="227"/>
      <c r="AJ195" s="227"/>
      <c r="AK195" s="227"/>
      <c r="AL195" s="227"/>
      <c r="AM195" s="227"/>
      <c r="AN195" s="227"/>
      <c r="AO195" s="227"/>
      <c r="AP195" s="227"/>
      <c r="AQ195" s="227"/>
      <c r="AR195" s="227"/>
    </row>
    <row r="196" spans="1:44" x14ac:dyDescent="0.2">
      <c r="A196" s="254"/>
      <c r="B196" s="254"/>
      <c r="C196" s="254"/>
      <c r="D196" s="254"/>
      <c r="E196" s="254"/>
      <c r="F196" s="254"/>
      <c r="G196" s="2157"/>
      <c r="H196" s="1206"/>
      <c r="I196" s="1206"/>
      <c r="J196" s="2394"/>
      <c r="K196" s="2408"/>
      <c r="L196" s="2408"/>
      <c r="M196" s="227"/>
      <c r="N196" s="227"/>
      <c r="O196" s="227"/>
      <c r="P196" s="227"/>
      <c r="Q196" s="227"/>
      <c r="R196" s="227"/>
      <c r="S196" s="227"/>
      <c r="T196" s="227"/>
      <c r="U196" s="227"/>
      <c r="V196" s="227"/>
      <c r="W196" s="227"/>
      <c r="X196" s="227"/>
      <c r="Y196" s="227"/>
      <c r="Z196" s="227"/>
      <c r="AA196" s="227"/>
      <c r="AB196" s="227"/>
      <c r="AC196" s="227"/>
      <c r="AD196" s="227"/>
      <c r="AE196" s="227"/>
      <c r="AF196" s="227"/>
      <c r="AG196" s="227"/>
      <c r="AH196" s="227"/>
      <c r="AI196" s="227"/>
      <c r="AJ196" s="227"/>
      <c r="AK196" s="227"/>
      <c r="AL196" s="227"/>
      <c r="AM196" s="227"/>
      <c r="AN196" s="227"/>
      <c r="AO196" s="227"/>
      <c r="AP196" s="227"/>
      <c r="AQ196" s="227"/>
      <c r="AR196" s="227"/>
    </row>
    <row r="197" spans="1:44" x14ac:dyDescent="0.2">
      <c r="A197" s="254"/>
      <c r="B197" s="254"/>
      <c r="C197" s="254"/>
      <c r="D197" s="254"/>
      <c r="E197" s="254"/>
      <c r="F197" s="254"/>
      <c r="G197" s="242"/>
      <c r="H197" s="1206"/>
      <c r="I197" s="1206"/>
      <c r="J197" s="2394"/>
      <c r="K197" s="2408"/>
      <c r="L197" s="2408"/>
      <c r="M197" s="227"/>
      <c r="N197" s="227"/>
      <c r="O197" s="227"/>
      <c r="P197" s="227"/>
      <c r="Q197" s="227"/>
      <c r="R197" s="227"/>
      <c r="S197" s="227"/>
      <c r="T197" s="227"/>
      <c r="U197" s="227"/>
      <c r="V197" s="227"/>
      <c r="W197" s="227"/>
      <c r="X197" s="227"/>
      <c r="Y197" s="227"/>
      <c r="Z197" s="227"/>
      <c r="AA197" s="227"/>
      <c r="AB197" s="227"/>
      <c r="AC197" s="227"/>
      <c r="AD197" s="227"/>
      <c r="AE197" s="227"/>
      <c r="AF197" s="227"/>
      <c r="AG197" s="227"/>
      <c r="AH197" s="227"/>
      <c r="AI197" s="227"/>
      <c r="AJ197" s="227"/>
      <c r="AK197" s="227"/>
      <c r="AL197" s="227"/>
      <c r="AM197" s="227"/>
      <c r="AN197" s="227"/>
      <c r="AO197" s="227"/>
      <c r="AP197" s="227"/>
      <c r="AQ197" s="227"/>
      <c r="AR197" s="227"/>
    </row>
    <row r="198" spans="1:44" x14ac:dyDescent="0.2">
      <c r="A198" s="254"/>
      <c r="B198" s="254"/>
      <c r="C198" s="254"/>
      <c r="D198" s="254"/>
      <c r="E198" s="254"/>
      <c r="F198" s="254"/>
      <c r="G198" s="2157"/>
      <c r="H198" s="1206"/>
      <c r="I198" s="1206"/>
      <c r="J198" s="2394"/>
      <c r="K198" s="2408"/>
      <c r="L198" s="2408"/>
      <c r="M198" s="227"/>
      <c r="N198" s="227"/>
      <c r="O198" s="227"/>
      <c r="P198" s="227"/>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row>
    <row r="199" spans="1:44" x14ac:dyDescent="0.2">
      <c r="A199" s="251"/>
      <c r="B199" s="254"/>
      <c r="C199" s="254"/>
      <c r="D199" s="254"/>
      <c r="E199" s="254"/>
      <c r="F199" s="254"/>
      <c r="G199" s="2157"/>
      <c r="H199" s="1206"/>
      <c r="I199" s="1206"/>
      <c r="J199" s="2394"/>
      <c r="K199" s="2408"/>
      <c r="L199" s="2408"/>
      <c r="M199" s="227"/>
      <c r="N199" s="227"/>
      <c r="O199" s="227"/>
      <c r="P199" s="227"/>
      <c r="Q199" s="227"/>
      <c r="R199" s="227"/>
      <c r="S199" s="227"/>
      <c r="T199" s="227"/>
      <c r="U199" s="227"/>
      <c r="V199" s="227"/>
      <c r="W199" s="227"/>
      <c r="X199" s="227"/>
      <c r="Y199" s="227"/>
      <c r="Z199" s="227"/>
      <c r="AA199" s="227"/>
      <c r="AB199" s="227"/>
      <c r="AC199" s="227"/>
      <c r="AD199" s="227"/>
      <c r="AE199" s="227"/>
      <c r="AF199" s="227"/>
      <c r="AG199" s="227"/>
      <c r="AH199" s="227"/>
      <c r="AI199" s="227"/>
      <c r="AJ199" s="227"/>
      <c r="AK199" s="227"/>
      <c r="AL199" s="227"/>
      <c r="AM199" s="227"/>
      <c r="AN199" s="227"/>
      <c r="AO199" s="227"/>
      <c r="AP199" s="227"/>
      <c r="AQ199" s="227"/>
      <c r="AR199" s="227"/>
    </row>
    <row r="200" spans="1:44" x14ac:dyDescent="0.2">
      <c r="A200" s="254" t="str">
        <f>IF(G8=0,"  RECIPROCITE","")</f>
        <v xml:space="preserve">  RECIPROCITE</v>
      </c>
      <c r="B200" s="254"/>
      <c r="C200" s="254"/>
      <c r="D200" s="254"/>
      <c r="E200" s="254"/>
      <c r="F200" s="254"/>
      <c r="G200" s="2157"/>
      <c r="H200" s="1206"/>
      <c r="I200" s="1206"/>
      <c r="J200" s="2394"/>
      <c r="K200" s="2408"/>
      <c r="L200" s="2408"/>
      <c r="M200" s="227"/>
      <c r="N200" s="227"/>
      <c r="O200" s="227"/>
      <c r="P200" s="227"/>
      <c r="Q200" s="227"/>
      <c r="R200" s="227"/>
      <c r="S200" s="227"/>
      <c r="T200" s="227"/>
      <c r="U200" s="227"/>
      <c r="V200" s="227"/>
      <c r="W200" s="227"/>
      <c r="X200" s="227"/>
      <c r="Y200" s="227"/>
      <c r="Z200" s="227"/>
      <c r="AA200" s="227"/>
      <c r="AB200" s="227"/>
      <c r="AC200" s="227"/>
      <c r="AD200" s="227"/>
      <c r="AE200" s="227"/>
      <c r="AF200" s="227"/>
      <c r="AG200" s="227"/>
      <c r="AH200" s="227"/>
      <c r="AI200" s="227"/>
      <c r="AJ200" s="227"/>
      <c r="AK200" s="227"/>
      <c r="AL200" s="227"/>
      <c r="AM200" s="227"/>
      <c r="AN200" s="227"/>
      <c r="AO200" s="227"/>
      <c r="AP200" s="227"/>
      <c r="AQ200" s="227"/>
      <c r="AR200" s="227"/>
    </row>
    <row r="201" spans="1:44" x14ac:dyDescent="0.2">
      <c r="A201" s="2411" t="str">
        <f>IF(G8=0,"    - Vérifier la réciprocité des comptes clients / fournisseurs et des comptes courants","")</f>
        <v xml:space="preserve">    - Vérifier la réciprocité des comptes clients / fournisseurs et des comptes courants</v>
      </c>
      <c r="B201" s="2411"/>
      <c r="C201" s="2411"/>
      <c r="D201" s="2411"/>
      <c r="E201" s="2411"/>
      <c r="F201" s="2412"/>
      <c r="G201" s="352" t="s">
        <v>1333</v>
      </c>
      <c r="H201" s="1206"/>
      <c r="I201" s="1206"/>
      <c r="J201" s="2394"/>
      <c r="K201" s="2408"/>
      <c r="L201" s="2408"/>
      <c r="M201" s="227"/>
      <c r="N201" s="227"/>
      <c r="O201" s="227"/>
      <c r="P201" s="227"/>
      <c r="Q201" s="227"/>
      <c r="R201" s="227"/>
      <c r="S201" s="227"/>
      <c r="T201" s="227"/>
      <c r="U201" s="227"/>
      <c r="V201" s="227"/>
      <c r="W201" s="227"/>
      <c r="X201" s="227"/>
      <c r="Y201" s="227"/>
      <c r="Z201" s="227"/>
      <c r="AA201" s="227"/>
      <c r="AB201" s="227"/>
      <c r="AC201" s="227"/>
      <c r="AD201" s="227"/>
      <c r="AE201" s="227"/>
      <c r="AF201" s="227"/>
      <c r="AG201" s="227"/>
      <c r="AH201" s="227"/>
      <c r="AI201" s="227"/>
      <c r="AJ201" s="227"/>
      <c r="AK201" s="227"/>
      <c r="AL201" s="227"/>
      <c r="AM201" s="227"/>
      <c r="AN201" s="227"/>
      <c r="AO201" s="227"/>
      <c r="AP201" s="227"/>
      <c r="AQ201" s="227"/>
      <c r="AR201" s="227"/>
    </row>
    <row r="202" spans="1:44" x14ac:dyDescent="0.2">
      <c r="A202" s="2411"/>
      <c r="B202" s="2411"/>
      <c r="C202" s="2411"/>
      <c r="D202" s="2411"/>
      <c r="E202" s="2411"/>
      <c r="F202" s="2412"/>
      <c r="G202" s="352" t="s">
        <v>1490</v>
      </c>
      <c r="H202" s="1206"/>
      <c r="I202" s="1206"/>
      <c r="J202" s="2394"/>
      <c r="K202" s="2408"/>
      <c r="L202" s="2408"/>
      <c r="M202" s="227"/>
      <c r="N202" s="227"/>
      <c r="O202" s="227"/>
      <c r="P202" s="227"/>
      <c r="Q202" s="227"/>
      <c r="R202" s="227"/>
      <c r="S202" s="227"/>
      <c r="T202" s="227"/>
      <c r="U202" s="227"/>
      <c r="V202" s="227"/>
      <c r="W202" s="227"/>
      <c r="X202" s="227"/>
      <c r="Y202" s="227"/>
      <c r="Z202" s="227"/>
      <c r="AA202" s="227"/>
      <c r="AB202" s="227"/>
      <c r="AC202" s="227"/>
      <c r="AD202" s="227"/>
      <c r="AE202" s="227"/>
      <c r="AF202" s="227"/>
      <c r="AG202" s="227"/>
      <c r="AH202" s="227"/>
      <c r="AI202" s="227"/>
      <c r="AJ202" s="227"/>
      <c r="AK202" s="227"/>
      <c r="AL202" s="227"/>
      <c r="AM202" s="227"/>
      <c r="AN202" s="227"/>
      <c r="AO202" s="227"/>
      <c r="AP202" s="227"/>
      <c r="AQ202" s="227"/>
      <c r="AR202" s="227"/>
    </row>
    <row r="203" spans="1:44" x14ac:dyDescent="0.2">
      <c r="A203" s="254"/>
      <c r="B203" s="254"/>
      <c r="C203" s="254"/>
      <c r="D203" s="254"/>
      <c r="E203" s="254"/>
      <c r="F203" s="254"/>
      <c r="G203" s="2157"/>
      <c r="H203" s="1206"/>
      <c r="I203" s="1206"/>
      <c r="J203" s="2394"/>
      <c r="K203" s="2408"/>
      <c r="L203" s="2408"/>
      <c r="M203" s="227"/>
      <c r="N203" s="227"/>
      <c r="O203" s="227"/>
      <c r="P203" s="227"/>
      <c r="Q203" s="227"/>
      <c r="R203" s="227"/>
      <c r="S203" s="227"/>
      <c r="T203" s="227"/>
      <c r="U203" s="227"/>
      <c r="V203" s="227"/>
      <c r="W203" s="227"/>
      <c r="X203" s="227"/>
      <c r="Y203" s="227"/>
      <c r="Z203" s="227"/>
      <c r="AA203" s="227"/>
      <c r="AB203" s="227"/>
      <c r="AC203" s="227"/>
      <c r="AD203" s="227"/>
      <c r="AE203" s="227"/>
      <c r="AF203" s="227"/>
      <c r="AG203" s="227"/>
      <c r="AH203" s="227"/>
      <c r="AI203" s="227"/>
      <c r="AJ203" s="227"/>
      <c r="AK203" s="227"/>
      <c r="AL203" s="227"/>
      <c r="AM203" s="227"/>
      <c r="AN203" s="227"/>
      <c r="AO203" s="227"/>
      <c r="AP203" s="227"/>
      <c r="AQ203" s="227"/>
      <c r="AR203" s="227"/>
    </row>
    <row r="204" spans="1:44" x14ac:dyDescent="0.2">
      <c r="A204" s="254"/>
      <c r="B204" s="254"/>
      <c r="C204" s="254"/>
      <c r="D204" s="254"/>
      <c r="E204" s="254"/>
      <c r="F204" s="254"/>
      <c r="G204" s="2157"/>
      <c r="H204" s="1206"/>
      <c r="I204" s="1206"/>
      <c r="J204" s="2394"/>
      <c r="K204" s="2408"/>
      <c r="L204" s="2408"/>
      <c r="M204" s="227"/>
      <c r="N204" s="227"/>
      <c r="O204" s="227"/>
      <c r="P204" s="227"/>
      <c r="Q204" s="227"/>
      <c r="R204" s="227"/>
      <c r="S204" s="227"/>
      <c r="T204" s="227"/>
      <c r="U204" s="227"/>
      <c r="V204" s="227"/>
      <c r="W204" s="227"/>
      <c r="X204" s="227"/>
      <c r="Y204" s="227"/>
      <c r="Z204" s="227"/>
      <c r="AA204" s="227"/>
      <c r="AB204" s="227"/>
      <c r="AC204" s="227"/>
      <c r="AD204" s="227"/>
      <c r="AE204" s="227"/>
      <c r="AF204" s="227"/>
      <c r="AG204" s="227"/>
      <c r="AH204" s="227"/>
      <c r="AI204" s="227"/>
      <c r="AJ204" s="227"/>
      <c r="AK204" s="227"/>
      <c r="AL204" s="227"/>
      <c r="AM204" s="227"/>
      <c r="AN204" s="227"/>
      <c r="AO204" s="227"/>
      <c r="AP204" s="227"/>
      <c r="AQ204" s="227"/>
      <c r="AR204" s="227"/>
    </row>
    <row r="205" spans="1:44" x14ac:dyDescent="0.2">
      <c r="A205" s="251"/>
      <c r="B205" s="254"/>
      <c r="C205" s="254"/>
      <c r="D205" s="254"/>
      <c r="E205" s="254"/>
      <c r="F205" s="254"/>
      <c r="G205" s="2157"/>
      <c r="H205" s="1206"/>
      <c r="I205" s="1206"/>
      <c r="J205" s="2394"/>
      <c r="K205" s="2408"/>
      <c r="L205" s="2408"/>
      <c r="M205" s="227"/>
      <c r="N205" s="227"/>
      <c r="O205" s="227"/>
      <c r="P205" s="227"/>
      <c r="Q205" s="227"/>
      <c r="R205" s="227"/>
      <c r="S205" s="227"/>
      <c r="T205" s="227"/>
      <c r="U205" s="227"/>
      <c r="V205" s="227"/>
      <c r="W205" s="227"/>
      <c r="X205" s="227"/>
      <c r="Y205" s="227"/>
      <c r="Z205" s="227"/>
      <c r="AA205" s="227"/>
      <c r="AB205" s="227"/>
      <c r="AC205" s="227"/>
      <c r="AD205" s="227"/>
      <c r="AE205" s="227"/>
      <c r="AF205" s="227"/>
      <c r="AG205" s="227"/>
      <c r="AH205" s="227"/>
      <c r="AI205" s="227"/>
      <c r="AJ205" s="227"/>
      <c r="AK205" s="227"/>
      <c r="AL205" s="227"/>
      <c r="AM205" s="227"/>
      <c r="AN205" s="227"/>
      <c r="AO205" s="227"/>
      <c r="AP205" s="227"/>
      <c r="AQ205" s="227"/>
      <c r="AR205" s="227"/>
    </row>
    <row r="206" spans="1:44" x14ac:dyDescent="0.2">
      <c r="A206" s="251"/>
      <c r="B206" s="254"/>
      <c r="C206" s="254"/>
      <c r="D206" s="254"/>
      <c r="E206" s="254"/>
      <c r="F206" s="254"/>
      <c r="G206" s="2157"/>
      <c r="H206" s="1206"/>
      <c r="I206" s="1206"/>
      <c r="J206" s="2394"/>
      <c r="K206" s="2408"/>
      <c r="L206" s="2408"/>
      <c r="M206" s="227"/>
      <c r="N206" s="227"/>
      <c r="O206" s="227"/>
      <c r="P206" s="227"/>
      <c r="Q206" s="227"/>
      <c r="R206" s="227"/>
      <c r="S206" s="227"/>
      <c r="T206" s="227"/>
      <c r="U206" s="227"/>
      <c r="V206" s="227"/>
      <c r="W206" s="227"/>
      <c r="X206" s="227"/>
      <c r="Y206" s="227"/>
      <c r="Z206" s="227"/>
      <c r="AA206" s="227"/>
      <c r="AB206" s="227"/>
      <c r="AC206" s="227"/>
      <c r="AD206" s="227"/>
      <c r="AE206" s="227"/>
      <c r="AF206" s="227"/>
      <c r="AG206" s="227"/>
      <c r="AH206" s="227"/>
      <c r="AI206" s="227"/>
      <c r="AJ206" s="227"/>
      <c r="AK206" s="227"/>
      <c r="AL206" s="227"/>
      <c r="AM206" s="227"/>
      <c r="AN206" s="227"/>
      <c r="AO206" s="227"/>
      <c r="AP206" s="227"/>
      <c r="AQ206" s="227"/>
      <c r="AR206" s="227"/>
    </row>
    <row r="207" spans="1:44" x14ac:dyDescent="0.2">
      <c r="A207" s="251"/>
      <c r="B207" s="254"/>
      <c r="C207" s="254"/>
      <c r="D207" s="254"/>
      <c r="E207" s="254"/>
      <c r="F207" s="254"/>
      <c r="G207" s="2157"/>
      <c r="H207" s="1206"/>
      <c r="I207" s="1206"/>
      <c r="J207" s="2394"/>
      <c r="K207" s="2408"/>
      <c r="L207" s="2408"/>
      <c r="M207" s="227"/>
      <c r="N207" s="227"/>
      <c r="O207" s="227"/>
      <c r="P207" s="227"/>
      <c r="Q207" s="227"/>
      <c r="R207" s="227"/>
      <c r="S207" s="227"/>
      <c r="T207" s="227"/>
      <c r="U207" s="227"/>
      <c r="V207" s="227"/>
      <c r="W207" s="227"/>
      <c r="X207" s="227"/>
      <c r="Y207" s="227"/>
      <c r="Z207" s="227"/>
      <c r="AA207" s="227"/>
      <c r="AB207" s="227"/>
      <c r="AC207" s="227"/>
      <c r="AD207" s="227"/>
      <c r="AE207" s="227"/>
      <c r="AF207" s="227"/>
      <c r="AG207" s="227"/>
      <c r="AH207" s="227"/>
      <c r="AI207" s="227"/>
      <c r="AJ207" s="227"/>
      <c r="AK207" s="227"/>
      <c r="AL207" s="227"/>
      <c r="AM207" s="227"/>
      <c r="AN207" s="227"/>
      <c r="AO207" s="227"/>
      <c r="AP207" s="227"/>
      <c r="AQ207" s="227"/>
      <c r="AR207" s="227"/>
    </row>
    <row r="208" spans="1:44" x14ac:dyDescent="0.2">
      <c r="A208" s="251"/>
      <c r="B208" s="254"/>
      <c r="C208" s="254"/>
      <c r="D208" s="254"/>
      <c r="E208" s="254"/>
      <c r="F208" s="254"/>
      <c r="G208" s="2157"/>
      <c r="H208" s="1206"/>
      <c r="I208" s="1206"/>
      <c r="J208" s="2394"/>
      <c r="K208" s="2408"/>
      <c r="L208" s="2408"/>
      <c r="M208" s="227"/>
      <c r="N208" s="227"/>
      <c r="O208" s="227"/>
      <c r="P208" s="227"/>
      <c r="Q208" s="227"/>
      <c r="R208" s="227"/>
      <c r="S208" s="227"/>
      <c r="T208" s="227"/>
      <c r="U208" s="227"/>
      <c r="V208" s="227"/>
      <c r="W208" s="227"/>
      <c r="X208" s="227"/>
      <c r="Y208" s="227"/>
      <c r="Z208" s="227"/>
      <c r="AA208" s="227"/>
      <c r="AB208" s="227"/>
      <c r="AC208" s="227"/>
      <c r="AD208" s="227"/>
      <c r="AE208" s="227"/>
      <c r="AF208" s="227"/>
      <c r="AG208" s="227"/>
      <c r="AH208" s="227"/>
      <c r="AI208" s="227"/>
      <c r="AJ208" s="227"/>
      <c r="AK208" s="227"/>
      <c r="AL208" s="227"/>
      <c r="AM208" s="227"/>
      <c r="AN208" s="227"/>
      <c r="AO208" s="227"/>
      <c r="AP208" s="227"/>
      <c r="AQ208" s="227"/>
      <c r="AR208" s="227"/>
    </row>
    <row r="209" spans="1:44" x14ac:dyDescent="0.2">
      <c r="A209" s="251"/>
      <c r="B209" s="254"/>
      <c r="C209" s="254"/>
      <c r="D209" s="254"/>
      <c r="E209" s="254"/>
      <c r="F209" s="254"/>
      <c r="G209" s="2157"/>
      <c r="H209" s="1206"/>
      <c r="I209" s="1206"/>
      <c r="J209" s="2394"/>
      <c r="K209" s="2408"/>
      <c r="L209" s="2408"/>
      <c r="M209" s="227"/>
      <c r="N209" s="227"/>
      <c r="O209" s="227"/>
      <c r="P209" s="227"/>
      <c r="Q209" s="227"/>
      <c r="R209" s="227"/>
      <c r="S209" s="227"/>
      <c r="T209" s="227"/>
      <c r="U209" s="227"/>
      <c r="V209" s="227"/>
      <c r="W209" s="227"/>
      <c r="X209" s="227"/>
      <c r="Y209" s="227"/>
      <c r="Z209" s="227"/>
      <c r="AA209" s="227"/>
      <c r="AB209" s="227"/>
      <c r="AC209" s="227"/>
      <c r="AD209" s="227"/>
      <c r="AE209" s="227"/>
      <c r="AF209" s="227"/>
      <c r="AG209" s="227"/>
      <c r="AH209" s="227"/>
      <c r="AI209" s="227"/>
      <c r="AJ209" s="227"/>
      <c r="AK209" s="227"/>
      <c r="AL209" s="227"/>
      <c r="AM209" s="227"/>
      <c r="AN209" s="227"/>
      <c r="AO209" s="227"/>
      <c r="AP209" s="227"/>
      <c r="AQ209" s="227"/>
      <c r="AR209" s="227"/>
    </row>
    <row r="210" spans="1:44" x14ac:dyDescent="0.2">
      <c r="A210" s="251"/>
      <c r="B210" s="254"/>
      <c r="C210" s="254"/>
      <c r="D210" s="254"/>
      <c r="E210" s="254"/>
      <c r="F210" s="254"/>
      <c r="G210" s="2157"/>
      <c r="H210" s="1206"/>
      <c r="I210" s="1206"/>
      <c r="J210" s="2394"/>
      <c r="K210" s="2408"/>
      <c r="L210" s="2408"/>
      <c r="M210" s="227"/>
      <c r="N210" s="227"/>
      <c r="O210" s="227"/>
      <c r="P210" s="227"/>
      <c r="Q210" s="227"/>
      <c r="R210" s="227"/>
      <c r="S210" s="227"/>
      <c r="T210" s="227"/>
      <c r="U210" s="227"/>
      <c r="V210" s="227"/>
      <c r="W210" s="227"/>
      <c r="X210" s="227"/>
      <c r="Y210" s="227"/>
      <c r="Z210" s="227"/>
      <c r="AA210" s="227"/>
      <c r="AB210" s="227"/>
      <c r="AC210" s="227"/>
      <c r="AD210" s="227"/>
      <c r="AE210" s="227"/>
      <c r="AF210" s="227"/>
      <c r="AG210" s="227"/>
      <c r="AH210" s="227"/>
      <c r="AI210" s="227"/>
      <c r="AJ210" s="227"/>
      <c r="AK210" s="227"/>
      <c r="AL210" s="227"/>
      <c r="AM210" s="227"/>
      <c r="AN210" s="227"/>
      <c r="AO210" s="227"/>
      <c r="AP210" s="227"/>
      <c r="AQ210" s="227"/>
      <c r="AR210" s="227"/>
    </row>
    <row r="211" spans="1:44" x14ac:dyDescent="0.2">
      <c r="A211" s="251"/>
      <c r="B211" s="254"/>
      <c r="C211" s="254"/>
      <c r="D211" s="254"/>
      <c r="E211" s="254"/>
      <c r="F211" s="254"/>
      <c r="G211" s="2157"/>
      <c r="H211" s="1206"/>
      <c r="I211" s="1206"/>
      <c r="J211" s="2394"/>
      <c r="K211" s="2408"/>
      <c r="L211" s="2408"/>
      <c r="M211" s="227"/>
      <c r="N211" s="227"/>
      <c r="O211" s="227"/>
      <c r="P211" s="227"/>
      <c r="Q211" s="227"/>
      <c r="R211" s="227"/>
      <c r="S211" s="227"/>
      <c r="T211" s="227"/>
      <c r="U211" s="227"/>
      <c r="V211" s="227"/>
      <c r="W211" s="227"/>
      <c r="X211" s="227"/>
      <c r="Y211" s="227"/>
      <c r="Z211" s="227"/>
      <c r="AA211" s="227"/>
      <c r="AB211" s="227"/>
      <c r="AC211" s="227"/>
      <c r="AD211" s="227"/>
      <c r="AE211" s="227"/>
      <c r="AF211" s="227"/>
      <c r="AG211" s="227"/>
      <c r="AH211" s="227"/>
      <c r="AI211" s="227"/>
      <c r="AJ211" s="227"/>
      <c r="AK211" s="227"/>
      <c r="AL211" s="227"/>
      <c r="AM211" s="227"/>
      <c r="AN211" s="227"/>
      <c r="AO211" s="227"/>
      <c r="AP211" s="227"/>
      <c r="AQ211" s="227"/>
      <c r="AR211" s="227"/>
    </row>
    <row r="212" spans="1:44" ht="13.5" x14ac:dyDescent="0.25">
      <c r="A212" s="254" t="s">
        <v>679</v>
      </c>
      <c r="B212" s="254"/>
      <c r="C212" s="257"/>
      <c r="D212" s="254"/>
      <c r="E212" s="254"/>
      <c r="F212" s="254"/>
      <c r="G212" s="2157"/>
      <c r="H212" s="1206"/>
      <c r="I212" s="1206"/>
      <c r="J212" s="2394"/>
      <c r="K212" s="2408"/>
      <c r="L212" s="2408"/>
      <c r="M212" s="227"/>
      <c r="N212" s="227"/>
      <c r="O212" s="227"/>
      <c r="P212" s="227"/>
      <c r="Q212" s="227"/>
      <c r="R212" s="227"/>
      <c r="S212" s="227"/>
      <c r="T212" s="227"/>
      <c r="U212" s="227"/>
      <c r="V212" s="227"/>
      <c r="W212" s="227"/>
      <c r="X212" s="227"/>
      <c r="Y212" s="227"/>
      <c r="Z212" s="227"/>
      <c r="AA212" s="227"/>
      <c r="AB212" s="227"/>
      <c r="AC212" s="227"/>
      <c r="AD212" s="227"/>
      <c r="AE212" s="227"/>
      <c r="AF212" s="227"/>
      <c r="AG212" s="227"/>
      <c r="AH212" s="227"/>
      <c r="AI212" s="227"/>
      <c r="AJ212" s="227"/>
      <c r="AK212" s="227"/>
      <c r="AL212" s="227"/>
      <c r="AM212" s="227"/>
      <c r="AN212" s="227"/>
      <c r="AO212" s="227"/>
      <c r="AP212" s="227"/>
      <c r="AQ212" s="227"/>
      <c r="AR212" s="227"/>
    </row>
    <row r="213" spans="1:44" x14ac:dyDescent="0.2">
      <c r="A213" s="254" t="s">
        <v>1567</v>
      </c>
      <c r="B213" s="254"/>
      <c r="C213" s="254"/>
      <c r="D213" s="254"/>
      <c r="E213" s="254"/>
      <c r="F213" s="254"/>
      <c r="G213" s="2157"/>
      <c r="H213" s="1206"/>
      <c r="I213" s="1206"/>
      <c r="J213" s="2394"/>
      <c r="K213" s="2408"/>
      <c r="L213" s="2408"/>
      <c r="M213" s="227"/>
      <c r="N213" s="227"/>
      <c r="O213" s="227"/>
      <c r="P213" s="227"/>
      <c r="Q213" s="227"/>
      <c r="R213" s="227"/>
      <c r="S213" s="227"/>
      <c r="T213" s="227"/>
      <c r="U213" s="227"/>
      <c r="V213" s="227"/>
      <c r="W213" s="227"/>
      <c r="X213" s="227"/>
      <c r="Y213" s="227"/>
      <c r="Z213" s="227"/>
      <c r="AA213" s="227"/>
      <c r="AB213" s="227"/>
      <c r="AC213" s="227"/>
      <c r="AD213" s="227"/>
      <c r="AE213" s="227"/>
      <c r="AF213" s="227"/>
      <c r="AG213" s="227"/>
      <c r="AH213" s="227"/>
      <c r="AI213" s="227"/>
      <c r="AJ213" s="227"/>
      <c r="AK213" s="227"/>
      <c r="AL213" s="227"/>
      <c r="AM213" s="227"/>
      <c r="AN213" s="227"/>
      <c r="AO213" s="227"/>
      <c r="AP213" s="227"/>
      <c r="AQ213" s="227"/>
      <c r="AR213" s="227"/>
    </row>
    <row r="214" spans="1:44" x14ac:dyDescent="0.2">
      <c r="A214" s="251" t="s">
        <v>1568</v>
      </c>
      <c r="B214" s="254"/>
      <c r="C214" s="251"/>
      <c r="D214" s="254"/>
      <c r="E214" s="254"/>
      <c r="F214" s="254"/>
      <c r="G214" s="2157"/>
      <c r="H214" s="1206"/>
      <c r="I214" s="1206"/>
      <c r="J214" s="2394"/>
      <c r="K214" s="2408"/>
      <c r="L214" s="2408"/>
      <c r="M214" s="227"/>
      <c r="N214" s="227"/>
      <c r="O214" s="227"/>
      <c r="P214" s="227"/>
      <c r="Q214" s="227"/>
      <c r="R214" s="227"/>
      <c r="S214" s="227"/>
      <c r="T214" s="227"/>
      <c r="U214" s="227"/>
      <c r="V214" s="227"/>
      <c r="W214" s="227"/>
      <c r="X214" s="227"/>
      <c r="Y214" s="227"/>
      <c r="Z214" s="227"/>
      <c r="AA214" s="227"/>
      <c r="AB214" s="227"/>
      <c r="AC214" s="227"/>
      <c r="AD214" s="227"/>
      <c r="AE214" s="227"/>
      <c r="AF214" s="227"/>
      <c r="AG214" s="227"/>
      <c r="AH214" s="227"/>
      <c r="AI214" s="227"/>
      <c r="AJ214" s="227"/>
      <c r="AK214" s="227"/>
      <c r="AL214" s="227"/>
      <c r="AM214" s="227"/>
      <c r="AN214" s="227"/>
      <c r="AO214" s="227"/>
      <c r="AP214" s="227"/>
      <c r="AQ214" s="227"/>
      <c r="AR214" s="227"/>
    </row>
    <row r="215" spans="1:44" x14ac:dyDescent="0.2">
      <c r="A215" s="251"/>
      <c r="B215" s="254"/>
      <c r="C215" s="251"/>
      <c r="D215" s="254"/>
      <c r="E215" s="254"/>
      <c r="F215" s="1518" t="s">
        <v>902</v>
      </c>
      <c r="G215" s="2157"/>
      <c r="H215" s="1206"/>
      <c r="I215" s="1206"/>
      <c r="J215" s="2154"/>
      <c r="K215" s="2155"/>
      <c r="L215" s="2155"/>
      <c r="M215" s="227"/>
      <c r="N215" s="227"/>
      <c r="O215" s="227"/>
      <c r="P215" s="227"/>
      <c r="Q215" s="227"/>
      <c r="R215" s="227"/>
      <c r="S215" s="227"/>
      <c r="T215" s="227"/>
      <c r="U215" s="227"/>
      <c r="V215" s="227"/>
      <c r="W215" s="227"/>
      <c r="X215" s="227"/>
      <c r="Y215" s="227"/>
      <c r="Z215" s="227"/>
      <c r="AA215" s="227"/>
      <c r="AB215" s="227"/>
      <c r="AC215" s="227"/>
      <c r="AD215" s="227"/>
      <c r="AE215" s="227"/>
      <c r="AF215" s="227"/>
      <c r="AG215" s="227"/>
      <c r="AH215" s="227"/>
      <c r="AI215" s="227"/>
      <c r="AJ215" s="227"/>
      <c r="AK215" s="227"/>
      <c r="AL215" s="227"/>
      <c r="AM215" s="227"/>
      <c r="AN215" s="227"/>
      <c r="AO215" s="227"/>
      <c r="AP215" s="227"/>
      <c r="AQ215" s="227"/>
      <c r="AR215" s="227"/>
    </row>
    <row r="216" spans="1:44" x14ac:dyDescent="0.2">
      <c r="A216" s="2413" t="str">
        <f>IF(CINQUANTETUN=0,"   - Confirmations banques   ","")</f>
        <v xml:space="preserve">   - Confirmations banques   </v>
      </c>
      <c r="B216" s="2413"/>
      <c r="C216" s="2413"/>
      <c r="D216" s="2413"/>
      <c r="E216" s="2413"/>
      <c r="F216" s="2414"/>
      <c r="G216" s="2157"/>
      <c r="H216" s="1206"/>
      <c r="I216" s="1206"/>
      <c r="J216" s="2394"/>
      <c r="K216" s="2408"/>
      <c r="L216" s="2408"/>
      <c r="M216" s="227"/>
      <c r="N216" s="227"/>
      <c r="O216" s="227"/>
      <c r="P216" s="227"/>
      <c r="Q216" s="227"/>
      <c r="R216" s="227"/>
      <c r="S216" s="227"/>
      <c r="T216" s="227"/>
      <c r="U216" s="227"/>
      <c r="V216" s="227"/>
      <c r="W216" s="227"/>
      <c r="X216" s="227"/>
      <c r="Y216" s="227"/>
      <c r="Z216" s="227"/>
      <c r="AA216" s="227"/>
      <c r="AB216" s="227"/>
      <c r="AC216" s="227"/>
      <c r="AD216" s="227"/>
      <c r="AE216" s="227"/>
      <c r="AF216" s="227"/>
      <c r="AG216" s="227"/>
      <c r="AH216" s="227"/>
      <c r="AI216" s="227"/>
      <c r="AJ216" s="227"/>
      <c r="AK216" s="227"/>
      <c r="AL216" s="227"/>
      <c r="AM216" s="227"/>
      <c r="AN216" s="227"/>
      <c r="AO216" s="227"/>
      <c r="AP216" s="227"/>
      <c r="AQ216" s="227"/>
      <c r="AR216" s="227"/>
    </row>
    <row r="217" spans="1:44" x14ac:dyDescent="0.2">
      <c r="A217" s="258" t="str">
        <f>IF(SEIZE=0,"    - Confirmations emprunts","")</f>
        <v xml:space="preserve">    - Confirmations emprunts</v>
      </c>
      <c r="B217" s="254"/>
      <c r="C217" s="254"/>
      <c r="D217" s="254"/>
      <c r="E217" s="254"/>
      <c r="F217" s="254"/>
      <c r="G217" s="2157"/>
      <c r="H217" s="1206"/>
      <c r="I217" s="1206"/>
      <c r="J217" s="2394"/>
      <c r="K217" s="2408"/>
      <c r="L217" s="2408"/>
      <c r="M217" s="227"/>
      <c r="N217" s="227"/>
      <c r="O217" s="227"/>
      <c r="P217" s="227"/>
      <c r="Q217" s="227"/>
      <c r="R217" s="227"/>
      <c r="S217" s="227"/>
      <c r="T217" s="227"/>
      <c r="U217" s="227"/>
      <c r="V217" s="227"/>
      <c r="W217" s="227"/>
      <c r="X217" s="227"/>
      <c r="Y217" s="227"/>
      <c r="Z217" s="227"/>
      <c r="AA217" s="227"/>
      <c r="AB217" s="227"/>
      <c r="AC217" s="227"/>
      <c r="AD217" s="227"/>
      <c r="AE217" s="227"/>
      <c r="AF217" s="227"/>
      <c r="AG217" s="227"/>
      <c r="AH217" s="227"/>
      <c r="AI217" s="227"/>
      <c r="AJ217" s="227"/>
      <c r="AK217" s="227"/>
      <c r="AL217" s="227"/>
      <c r="AM217" s="227"/>
      <c r="AN217" s="227"/>
      <c r="AO217" s="227"/>
      <c r="AP217" s="227"/>
      <c r="AQ217" s="227"/>
      <c r="AR217" s="227"/>
    </row>
    <row r="218" spans="1:44" x14ac:dyDescent="0.2">
      <c r="A218" s="258" t="str">
        <f>IF(SA=0,"   - Conventions art 227-10","")</f>
        <v xml:space="preserve">   - Conventions art 227-10</v>
      </c>
      <c r="B218" s="254"/>
      <c r="C218" s="254"/>
      <c r="D218" s="254"/>
      <c r="E218" s="254"/>
      <c r="F218" s="254"/>
      <c r="G218" s="2157"/>
      <c r="H218" s="1206"/>
      <c r="I218" s="1206"/>
      <c r="J218" s="2394"/>
      <c r="K218" s="2408"/>
      <c r="L218" s="2408"/>
      <c r="M218" s="227"/>
      <c r="N218" s="227"/>
      <c r="O218" s="227"/>
      <c r="P218" s="227"/>
      <c r="Q218" s="227"/>
      <c r="R218" s="227"/>
      <c r="S218" s="227"/>
      <c r="T218" s="227"/>
      <c r="U218" s="227"/>
      <c r="V218" s="227"/>
      <c r="W218" s="227"/>
      <c r="X218" s="227"/>
      <c r="Y218" s="227"/>
      <c r="Z218" s="227"/>
      <c r="AA218" s="227"/>
      <c r="AB218" s="227"/>
      <c r="AC218" s="227"/>
      <c r="AD218" s="227"/>
      <c r="AE218" s="227"/>
      <c r="AF218" s="227"/>
      <c r="AG218" s="227"/>
      <c r="AH218" s="227"/>
      <c r="AI218" s="227"/>
      <c r="AJ218" s="227"/>
      <c r="AK218" s="227"/>
      <c r="AL218" s="227"/>
      <c r="AM218" s="227"/>
      <c r="AN218" s="227"/>
      <c r="AO218" s="227"/>
      <c r="AP218" s="227"/>
      <c r="AQ218" s="227"/>
      <c r="AR218" s="227"/>
    </row>
    <row r="219" spans="1:44" x14ac:dyDescent="0.2">
      <c r="B219" s="254"/>
      <c r="C219" s="239"/>
      <c r="D219" s="258"/>
      <c r="E219" s="239"/>
      <c r="F219" s="239"/>
      <c r="G219" s="2157"/>
      <c r="H219" s="1206"/>
      <c r="I219" s="1206"/>
      <c r="J219" s="2394"/>
      <c r="K219" s="2408"/>
      <c r="L219" s="2408"/>
      <c r="M219" s="227"/>
      <c r="N219" s="227"/>
      <c r="O219" s="227"/>
      <c r="P219" s="227"/>
      <c r="Q219" s="227"/>
      <c r="R219" s="227"/>
      <c r="S219" s="227"/>
      <c r="T219" s="227"/>
      <c r="U219" s="227"/>
      <c r="V219" s="227"/>
      <c r="W219" s="227"/>
      <c r="X219" s="227"/>
      <c r="Y219" s="227"/>
      <c r="Z219" s="227"/>
      <c r="AA219" s="227"/>
      <c r="AB219" s="227"/>
      <c r="AC219" s="227"/>
      <c r="AD219" s="227"/>
      <c r="AE219" s="227"/>
      <c r="AF219" s="227"/>
      <c r="AG219" s="227"/>
      <c r="AH219" s="227"/>
      <c r="AI219" s="227"/>
      <c r="AJ219" s="227"/>
      <c r="AK219" s="227"/>
      <c r="AL219" s="227"/>
      <c r="AM219" s="227"/>
      <c r="AN219" s="227"/>
      <c r="AO219" s="227"/>
      <c r="AP219" s="227"/>
      <c r="AQ219" s="227"/>
      <c r="AR219" s="227"/>
    </row>
    <row r="220" spans="1:44" ht="12.75" customHeight="1" x14ac:dyDescent="0.2">
      <c r="A220" s="254" t="s">
        <v>104</v>
      </c>
      <c r="B220" s="254"/>
      <c r="C220" s="254"/>
      <c r="D220" s="254"/>
      <c r="E220" s="254"/>
      <c r="F220" s="254"/>
      <c r="G220" s="2157"/>
      <c r="H220" s="1206"/>
      <c r="I220" s="1206"/>
      <c r="J220" s="2394"/>
      <c r="K220" s="2408"/>
      <c r="L220" s="2408"/>
      <c r="M220" s="227"/>
      <c r="N220" s="227"/>
      <c r="O220" s="227"/>
      <c r="P220" s="227"/>
      <c r="Q220" s="227"/>
      <c r="R220" s="227"/>
      <c r="S220" s="227"/>
      <c r="T220" s="227"/>
      <c r="U220" s="227"/>
      <c r="V220" s="227"/>
      <c r="W220" s="227"/>
      <c r="X220" s="227"/>
      <c r="Y220" s="227"/>
      <c r="Z220" s="227"/>
      <c r="AA220" s="227"/>
      <c r="AB220" s="227"/>
      <c r="AC220" s="227"/>
      <c r="AD220" s="227"/>
      <c r="AE220" s="227"/>
      <c r="AF220" s="227"/>
      <c r="AG220" s="227"/>
      <c r="AH220" s="227"/>
      <c r="AI220" s="227"/>
      <c r="AJ220" s="227"/>
      <c r="AK220" s="227"/>
      <c r="AL220" s="227"/>
      <c r="AM220" s="227"/>
      <c r="AN220" s="227"/>
      <c r="AO220" s="227"/>
      <c r="AP220" s="227"/>
      <c r="AQ220" s="227"/>
      <c r="AR220" s="227"/>
    </row>
    <row r="221" spans="1:44" x14ac:dyDescent="0.2">
      <c r="A221" s="2411" t="s">
        <v>1755</v>
      </c>
      <c r="B221" s="2411"/>
      <c r="C221" s="2411"/>
      <c r="D221" s="2411"/>
      <c r="E221" s="2411"/>
      <c r="F221" s="2412"/>
      <c r="G221" s="2157"/>
      <c r="H221" s="1206"/>
      <c r="I221" s="1206"/>
      <c r="J221" s="2394"/>
      <c r="K221" s="2408"/>
      <c r="L221" s="2408"/>
      <c r="M221" s="227"/>
      <c r="N221" s="227"/>
      <c r="O221" s="227"/>
      <c r="P221" s="227"/>
      <c r="Q221" s="227"/>
      <c r="R221" s="227"/>
      <c r="S221" s="227"/>
      <c r="T221" s="227"/>
      <c r="U221" s="227"/>
      <c r="V221" s="227"/>
      <c r="W221" s="227"/>
      <c r="X221" s="227"/>
      <c r="Y221" s="227"/>
      <c r="Z221" s="227"/>
      <c r="AA221" s="227"/>
      <c r="AB221" s="227"/>
      <c r="AC221" s="227"/>
      <c r="AD221" s="227"/>
      <c r="AE221" s="227"/>
      <c r="AF221" s="227"/>
      <c r="AG221" s="227"/>
      <c r="AH221" s="227"/>
      <c r="AI221" s="227"/>
      <c r="AJ221" s="227"/>
      <c r="AK221" s="227"/>
      <c r="AL221" s="227"/>
      <c r="AM221" s="227"/>
      <c r="AN221" s="227"/>
      <c r="AO221" s="227"/>
      <c r="AP221" s="227"/>
      <c r="AQ221" s="227"/>
      <c r="AR221" s="227"/>
    </row>
    <row r="222" spans="1:44" x14ac:dyDescent="0.2">
      <c r="A222" s="2411"/>
      <c r="B222" s="2411"/>
      <c r="C222" s="2411"/>
      <c r="D222" s="2411"/>
      <c r="E222" s="2411"/>
      <c r="F222" s="2412"/>
      <c r="G222" s="2157"/>
      <c r="H222" s="1206"/>
      <c r="I222" s="1206"/>
      <c r="J222" s="2394"/>
      <c r="K222" s="2408"/>
      <c r="L222" s="2408"/>
      <c r="M222" s="227"/>
      <c r="N222" s="227"/>
      <c r="O222" s="227"/>
      <c r="P222" s="227"/>
      <c r="Q222" s="227"/>
      <c r="R222" s="227"/>
      <c r="S222" s="227"/>
      <c r="T222" s="227"/>
      <c r="U222" s="227"/>
      <c r="V222" s="227"/>
      <c r="W222" s="227"/>
      <c r="X222" s="227"/>
      <c r="Y222" s="227"/>
      <c r="Z222" s="227"/>
      <c r="AA222" s="227"/>
      <c r="AB222" s="227"/>
      <c r="AC222" s="227"/>
      <c r="AD222" s="227"/>
      <c r="AE222" s="227"/>
      <c r="AF222" s="227"/>
      <c r="AG222" s="227"/>
      <c r="AH222" s="227"/>
      <c r="AI222" s="227"/>
      <c r="AJ222" s="227"/>
      <c r="AK222" s="227"/>
      <c r="AL222" s="227"/>
      <c r="AM222" s="227"/>
      <c r="AN222" s="227"/>
      <c r="AO222" s="227"/>
      <c r="AP222" s="227"/>
      <c r="AQ222" s="227"/>
      <c r="AR222" s="227"/>
    </row>
    <row r="223" spans="1:44" x14ac:dyDescent="0.2">
      <c r="A223" s="254" t="s">
        <v>927</v>
      </c>
      <c r="B223" s="254"/>
      <c r="C223" s="254"/>
      <c r="D223" s="254"/>
      <c r="E223" s="254"/>
      <c r="F223" s="254"/>
      <c r="G223" s="2157"/>
      <c r="H223" s="1206"/>
      <c r="I223" s="1206"/>
      <c r="J223" s="2394"/>
      <c r="K223" s="2408"/>
      <c r="L223" s="2408"/>
      <c r="M223" s="227"/>
      <c r="N223" s="227"/>
      <c r="O223" s="227"/>
      <c r="P223" s="227"/>
      <c r="Q223" s="227"/>
      <c r="R223" s="227"/>
      <c r="S223" s="227"/>
      <c r="T223" s="227"/>
      <c r="U223" s="227"/>
      <c r="V223" s="227"/>
      <c r="W223" s="227"/>
      <c r="X223" s="227"/>
      <c r="Y223" s="227"/>
      <c r="Z223" s="227"/>
      <c r="AA223" s="227"/>
      <c r="AB223" s="227"/>
      <c r="AC223" s="227"/>
      <c r="AD223" s="227"/>
      <c r="AE223" s="227"/>
      <c r="AF223" s="227"/>
      <c r="AG223" s="227"/>
      <c r="AH223" s="227"/>
      <c r="AI223" s="227"/>
      <c r="AJ223" s="227"/>
      <c r="AK223" s="227"/>
      <c r="AL223" s="227"/>
      <c r="AM223" s="227"/>
      <c r="AN223" s="227"/>
      <c r="AO223" s="227"/>
      <c r="AP223" s="227"/>
      <c r="AQ223" s="227"/>
      <c r="AR223" s="227"/>
    </row>
    <row r="224" spans="1:44" x14ac:dyDescent="0.2">
      <c r="A224" s="254" t="s">
        <v>105</v>
      </c>
      <c r="B224" s="254"/>
      <c r="C224" s="254"/>
      <c r="D224" s="254"/>
      <c r="E224" s="254"/>
      <c r="F224" s="254"/>
      <c r="G224" s="2157"/>
      <c r="H224" s="1206"/>
      <c r="I224" s="1206"/>
      <c r="J224" s="2394"/>
      <c r="K224" s="2408"/>
      <c r="L224" s="2408"/>
      <c r="M224" s="227"/>
      <c r="N224" s="227"/>
      <c r="O224" s="227"/>
      <c r="P224" s="227"/>
      <c r="Q224" s="227"/>
      <c r="R224" s="227"/>
      <c r="S224" s="227"/>
      <c r="T224" s="227"/>
      <c r="U224" s="227"/>
      <c r="V224" s="227"/>
      <c r="W224" s="227"/>
      <c r="X224" s="227"/>
      <c r="Y224" s="227"/>
      <c r="Z224" s="227"/>
      <c r="AA224" s="227"/>
      <c r="AB224" s="227"/>
      <c r="AC224" s="227"/>
      <c r="AD224" s="227"/>
      <c r="AE224" s="227"/>
      <c r="AF224" s="227"/>
      <c r="AG224" s="227"/>
      <c r="AH224" s="227"/>
      <c r="AI224" s="227"/>
      <c r="AJ224" s="227"/>
      <c r="AK224" s="227"/>
      <c r="AL224" s="227"/>
      <c r="AM224" s="227"/>
      <c r="AN224" s="227"/>
      <c r="AO224" s="227"/>
      <c r="AP224" s="227"/>
      <c r="AQ224" s="227"/>
      <c r="AR224" s="227"/>
    </row>
    <row r="225" spans="1:44" x14ac:dyDescent="0.2">
      <c r="A225" s="254" t="s">
        <v>106</v>
      </c>
      <c r="B225" s="254"/>
      <c r="C225" s="254"/>
      <c r="D225" s="254"/>
      <c r="E225" s="254"/>
      <c r="F225" s="254"/>
      <c r="G225" s="2157"/>
      <c r="H225" s="1206"/>
      <c r="I225" s="1206"/>
      <c r="J225" s="2394"/>
      <c r="K225" s="2408"/>
      <c r="L225" s="2408"/>
      <c r="M225" s="227"/>
      <c r="N225" s="227"/>
      <c r="O225" s="227"/>
      <c r="P225" s="227"/>
      <c r="Q225" s="227"/>
      <c r="R225" s="227"/>
      <c r="S225" s="227"/>
      <c r="T225" s="227"/>
      <c r="U225" s="227"/>
      <c r="V225" s="227"/>
      <c r="W225" s="227"/>
      <c r="X225" s="227"/>
      <c r="Y225" s="227"/>
      <c r="Z225" s="227"/>
      <c r="AA225" s="227"/>
      <c r="AB225" s="227"/>
      <c r="AC225" s="227"/>
      <c r="AD225" s="227"/>
      <c r="AE225" s="227"/>
      <c r="AF225" s="227"/>
      <c r="AG225" s="227"/>
      <c r="AH225" s="227"/>
      <c r="AI225" s="227"/>
      <c r="AJ225" s="227"/>
      <c r="AK225" s="227"/>
      <c r="AL225" s="227"/>
      <c r="AM225" s="227"/>
      <c r="AN225" s="227"/>
      <c r="AO225" s="227"/>
      <c r="AP225" s="227"/>
      <c r="AQ225" s="227"/>
      <c r="AR225" s="227"/>
    </row>
    <row r="226" spans="1:44" x14ac:dyDescent="0.2">
      <c r="A226" s="254" t="s">
        <v>107</v>
      </c>
      <c r="B226" s="254"/>
      <c r="C226" s="254"/>
      <c r="D226" s="254"/>
      <c r="E226" s="254"/>
      <c r="F226" s="254"/>
      <c r="G226" s="2157"/>
      <c r="H226" s="1206"/>
      <c r="I226" s="1206"/>
      <c r="J226" s="2394"/>
      <c r="K226" s="2408"/>
      <c r="L226" s="2408"/>
      <c r="M226" s="227"/>
      <c r="N226" s="227"/>
      <c r="O226" s="227"/>
      <c r="P226" s="227"/>
      <c r="Q226" s="227"/>
      <c r="R226" s="227"/>
      <c r="S226" s="227"/>
      <c r="T226" s="227"/>
      <c r="U226" s="227"/>
      <c r="V226" s="227"/>
      <c r="W226" s="227"/>
      <c r="X226" s="227"/>
      <c r="Y226" s="227"/>
      <c r="Z226" s="227"/>
      <c r="AA226" s="227"/>
      <c r="AB226" s="227"/>
      <c r="AC226" s="227"/>
      <c r="AD226" s="227"/>
      <c r="AE226" s="227"/>
      <c r="AF226" s="227"/>
      <c r="AG226" s="227"/>
      <c r="AH226" s="227"/>
      <c r="AI226" s="227"/>
      <c r="AJ226" s="227"/>
      <c r="AK226" s="227"/>
      <c r="AL226" s="227"/>
      <c r="AM226" s="227"/>
      <c r="AN226" s="227"/>
      <c r="AO226" s="227"/>
      <c r="AP226" s="227"/>
      <c r="AQ226" s="227"/>
      <c r="AR226" s="227"/>
    </row>
    <row r="227" spans="1:44" x14ac:dyDescent="0.2">
      <c r="A227" s="254"/>
      <c r="B227" s="254"/>
      <c r="C227" s="254"/>
      <c r="D227" s="254"/>
      <c r="E227" s="254"/>
      <c r="F227" s="254"/>
      <c r="G227" s="2157"/>
      <c r="H227" s="1206"/>
      <c r="I227" s="1206"/>
      <c r="J227" s="2394"/>
      <c r="K227" s="2408"/>
      <c r="L227" s="2408"/>
      <c r="M227" s="227"/>
      <c r="N227" s="227"/>
      <c r="O227" s="227"/>
      <c r="P227" s="227"/>
      <c r="Q227" s="227"/>
      <c r="R227" s="227"/>
      <c r="S227" s="227"/>
      <c r="T227" s="227"/>
      <c r="U227" s="227"/>
      <c r="V227" s="227"/>
      <c r="W227" s="227"/>
      <c r="X227" s="227"/>
      <c r="Y227" s="227"/>
      <c r="Z227" s="227"/>
      <c r="AA227" s="227"/>
      <c r="AB227" s="227"/>
      <c r="AC227" s="227"/>
      <c r="AD227" s="227"/>
      <c r="AE227" s="227"/>
      <c r="AF227" s="227"/>
      <c r="AG227" s="227"/>
      <c r="AH227" s="227"/>
      <c r="AI227" s="227"/>
      <c r="AJ227" s="227"/>
      <c r="AK227" s="227"/>
      <c r="AL227" s="227"/>
      <c r="AM227" s="227"/>
      <c r="AN227" s="227"/>
      <c r="AO227" s="227"/>
      <c r="AP227" s="227"/>
      <c r="AQ227" s="227"/>
      <c r="AR227" s="227"/>
    </row>
    <row r="228" spans="1:44" x14ac:dyDescent="0.2">
      <c r="A228" s="254"/>
      <c r="B228" s="254"/>
      <c r="C228" s="254"/>
      <c r="D228" s="254"/>
      <c r="E228" s="254"/>
      <c r="F228" s="254"/>
      <c r="G228" s="2157"/>
      <c r="H228" s="1206"/>
      <c r="I228" s="1206"/>
      <c r="J228" s="2394"/>
      <c r="K228" s="2408"/>
      <c r="L228" s="2408"/>
      <c r="M228" s="227"/>
      <c r="N228" s="227"/>
      <c r="O228" s="227"/>
      <c r="P228" s="227"/>
      <c r="Q228" s="227"/>
      <c r="R228" s="227"/>
      <c r="S228" s="227"/>
      <c r="T228" s="227"/>
      <c r="U228" s="227"/>
      <c r="V228" s="227"/>
      <c r="W228" s="227"/>
      <c r="X228" s="227"/>
      <c r="Y228" s="227"/>
      <c r="Z228" s="227"/>
      <c r="AA228" s="227"/>
      <c r="AB228" s="227"/>
      <c r="AC228" s="227"/>
      <c r="AD228" s="227"/>
      <c r="AE228" s="227"/>
      <c r="AF228" s="227"/>
      <c r="AG228" s="227"/>
      <c r="AH228" s="227"/>
      <c r="AI228" s="227"/>
      <c r="AJ228" s="227"/>
      <c r="AK228" s="227"/>
      <c r="AL228" s="227"/>
      <c r="AM228" s="227"/>
      <c r="AN228" s="227"/>
      <c r="AO228" s="227"/>
      <c r="AP228" s="227"/>
      <c r="AQ228" s="227"/>
      <c r="AR228" s="227"/>
    </row>
    <row r="229" spans="1:44" x14ac:dyDescent="0.2">
      <c r="A229" s="254" t="s">
        <v>1562</v>
      </c>
      <c r="B229" s="254"/>
      <c r="C229" s="251"/>
      <c r="D229" s="251"/>
      <c r="E229" s="254"/>
      <c r="F229" s="254"/>
      <c r="G229" s="2157"/>
      <c r="H229" s="1206"/>
      <c r="I229" s="1206"/>
      <c r="J229" s="2394"/>
      <c r="K229" s="2408"/>
      <c r="L229" s="2408"/>
      <c r="M229" s="227"/>
      <c r="N229" s="227"/>
      <c r="O229" s="227"/>
      <c r="P229" s="227"/>
      <c r="Q229" s="227"/>
      <c r="R229" s="227"/>
      <c r="S229" s="227"/>
      <c r="T229" s="227"/>
      <c r="U229" s="227"/>
      <c r="V229" s="227"/>
      <c r="W229" s="227"/>
      <c r="X229" s="227"/>
      <c r="Y229" s="227"/>
      <c r="Z229" s="227"/>
      <c r="AA229" s="227"/>
      <c r="AB229" s="227"/>
      <c r="AC229" s="227"/>
      <c r="AD229" s="227"/>
      <c r="AE229" s="227"/>
      <c r="AF229" s="227"/>
      <c r="AG229" s="227"/>
      <c r="AH229" s="227"/>
      <c r="AI229" s="227"/>
      <c r="AJ229" s="227"/>
      <c r="AK229" s="227"/>
      <c r="AL229" s="227"/>
      <c r="AM229" s="227"/>
      <c r="AN229" s="227"/>
      <c r="AO229" s="227"/>
      <c r="AP229" s="227"/>
      <c r="AQ229" s="227"/>
      <c r="AR229" s="227"/>
    </row>
    <row r="230" spans="1:44" x14ac:dyDescent="0.2">
      <c r="B230" s="254"/>
      <c r="C230" s="254"/>
      <c r="D230" s="251"/>
      <c r="E230" s="254"/>
      <c r="F230" s="254"/>
      <c r="G230" s="2157"/>
      <c r="H230" s="1206"/>
      <c r="I230" s="1206"/>
      <c r="J230" s="2394"/>
      <c r="K230" s="2408"/>
      <c r="L230" s="2408"/>
      <c r="M230" s="227"/>
      <c r="N230" s="227"/>
      <c r="O230" s="227"/>
      <c r="P230" s="227"/>
      <c r="Q230" s="227"/>
      <c r="R230" s="227"/>
      <c r="S230" s="227"/>
      <c r="T230" s="227"/>
      <c r="U230" s="227"/>
      <c r="V230" s="227"/>
      <c r="W230" s="227"/>
      <c r="X230" s="227"/>
      <c r="Y230" s="227"/>
      <c r="Z230" s="227"/>
      <c r="AA230" s="227"/>
      <c r="AB230" s="227"/>
      <c r="AC230" s="227"/>
      <c r="AD230" s="227"/>
      <c r="AE230" s="227"/>
      <c r="AF230" s="227"/>
      <c r="AG230" s="227"/>
      <c r="AH230" s="227"/>
      <c r="AI230" s="227"/>
      <c r="AJ230" s="227"/>
      <c r="AK230" s="227"/>
      <c r="AL230" s="227"/>
      <c r="AM230" s="227"/>
      <c r="AN230" s="227"/>
      <c r="AO230" s="227"/>
      <c r="AP230" s="227"/>
      <c r="AQ230" s="227"/>
      <c r="AR230" s="227"/>
    </row>
    <row r="231" spans="1:44" x14ac:dyDescent="0.2">
      <c r="A231" s="256"/>
      <c r="B231" s="1230" t="s">
        <v>1539</v>
      </c>
      <c r="C231" s="254"/>
      <c r="D231" s="251"/>
      <c r="E231" s="254"/>
      <c r="F231" s="254"/>
      <c r="G231" s="2157"/>
      <c r="H231" s="1206"/>
      <c r="I231" s="1206"/>
      <c r="J231" s="2394"/>
      <c r="K231" s="2408"/>
      <c r="L231" s="2408"/>
      <c r="M231" s="227"/>
      <c r="N231" s="227"/>
      <c r="O231" s="227"/>
      <c r="P231" s="227"/>
      <c r="Q231" s="227"/>
      <c r="R231" s="227"/>
      <c r="S231" s="227"/>
      <c r="T231" s="227"/>
      <c r="U231" s="227"/>
      <c r="V231" s="227"/>
      <c r="W231" s="227"/>
      <c r="X231" s="227"/>
      <c r="Y231" s="227"/>
      <c r="Z231" s="227"/>
      <c r="AA231" s="227"/>
      <c r="AB231" s="227"/>
      <c r="AC231" s="227"/>
      <c r="AD231" s="227"/>
      <c r="AE231" s="227"/>
      <c r="AF231" s="227"/>
      <c r="AG231" s="227"/>
      <c r="AH231" s="227"/>
      <c r="AI231" s="227"/>
      <c r="AJ231" s="227"/>
      <c r="AK231" s="227"/>
      <c r="AL231" s="227"/>
      <c r="AM231" s="227"/>
      <c r="AN231" s="227"/>
      <c r="AO231" s="227"/>
      <c r="AP231" s="227"/>
      <c r="AQ231" s="227"/>
      <c r="AR231" s="227"/>
    </row>
    <row r="232" spans="1:44" x14ac:dyDescent="0.2">
      <c r="A232" s="254"/>
      <c r="B232" s="254"/>
      <c r="C232" s="254"/>
      <c r="D232" s="254"/>
      <c r="E232" s="254"/>
      <c r="F232" s="254"/>
      <c r="G232" s="2157"/>
      <c r="H232" s="1206"/>
      <c r="I232" s="1206"/>
      <c r="J232" s="2394"/>
      <c r="K232" s="2408"/>
      <c r="L232" s="2408"/>
      <c r="M232" s="227"/>
      <c r="N232" s="227"/>
      <c r="O232" s="227"/>
      <c r="P232" s="227"/>
      <c r="Q232" s="227"/>
      <c r="R232" s="227"/>
      <c r="S232" s="227"/>
      <c r="T232" s="227"/>
      <c r="U232" s="227"/>
      <c r="V232" s="227"/>
      <c r="W232" s="227"/>
      <c r="X232" s="227"/>
      <c r="Y232" s="227"/>
      <c r="Z232" s="227"/>
      <c r="AA232" s="227"/>
      <c r="AB232" s="227"/>
      <c r="AC232" s="227"/>
      <c r="AD232" s="227"/>
      <c r="AE232" s="227"/>
      <c r="AF232" s="227"/>
      <c r="AG232" s="227"/>
      <c r="AH232" s="227"/>
      <c r="AI232" s="227"/>
      <c r="AJ232" s="227"/>
      <c r="AK232" s="227"/>
      <c r="AL232" s="227"/>
      <c r="AM232" s="227"/>
      <c r="AN232" s="227"/>
      <c r="AO232" s="227"/>
      <c r="AP232" s="227"/>
      <c r="AQ232" s="227"/>
      <c r="AR232" s="227"/>
    </row>
    <row r="233" spans="1:44" x14ac:dyDescent="0.2">
      <c r="A233" s="254"/>
      <c r="B233" s="254"/>
      <c r="C233" s="254"/>
      <c r="D233" s="254"/>
      <c r="E233" s="254"/>
      <c r="F233" s="254"/>
      <c r="G233" s="2157"/>
      <c r="H233" s="1206"/>
      <c r="I233" s="1206"/>
      <c r="J233" s="2394"/>
      <c r="K233" s="2408"/>
      <c r="L233" s="2408"/>
      <c r="M233" s="227"/>
      <c r="N233" s="227"/>
      <c r="O233" s="227"/>
      <c r="P233" s="227"/>
      <c r="Q233" s="227"/>
      <c r="R233" s="227"/>
      <c r="S233" s="227"/>
      <c r="T233" s="227"/>
      <c r="U233" s="227"/>
      <c r="V233" s="227"/>
      <c r="W233" s="227"/>
      <c r="X233" s="227"/>
      <c r="Y233" s="227"/>
      <c r="Z233" s="227"/>
      <c r="AA233" s="227"/>
      <c r="AB233" s="227"/>
      <c r="AC233" s="227"/>
      <c r="AD233" s="227"/>
      <c r="AE233" s="227"/>
      <c r="AF233" s="227"/>
      <c r="AG233" s="227"/>
      <c r="AH233" s="227"/>
      <c r="AI233" s="227"/>
      <c r="AJ233" s="227"/>
      <c r="AK233" s="227"/>
      <c r="AL233" s="227"/>
      <c r="AM233" s="227"/>
      <c r="AN233" s="227"/>
      <c r="AO233" s="227"/>
      <c r="AP233" s="227"/>
      <c r="AQ233" s="227"/>
      <c r="AR233" s="227"/>
    </row>
    <row r="234" spans="1:44" x14ac:dyDescent="0.2">
      <c r="A234" s="254"/>
      <c r="B234" s="254"/>
      <c r="C234" s="254"/>
      <c r="D234" s="254"/>
      <c r="E234" s="254"/>
      <c r="F234" s="254"/>
      <c r="G234" s="2157"/>
      <c r="H234" s="1206"/>
      <c r="I234" s="1206"/>
      <c r="J234" s="2394"/>
      <c r="K234" s="2408"/>
      <c r="L234" s="2408"/>
      <c r="M234" s="227"/>
      <c r="N234" s="227"/>
      <c r="O234" s="227"/>
      <c r="P234" s="227"/>
      <c r="Q234" s="227"/>
      <c r="R234" s="227"/>
      <c r="S234" s="227"/>
      <c r="T234" s="227"/>
      <c r="U234" s="227"/>
      <c r="V234" s="227"/>
      <c r="W234" s="227"/>
      <c r="X234" s="227"/>
      <c r="Y234" s="227"/>
      <c r="Z234" s="227"/>
      <c r="AA234" s="227"/>
      <c r="AB234" s="227"/>
      <c r="AC234" s="227"/>
      <c r="AD234" s="227"/>
      <c r="AE234" s="227"/>
      <c r="AF234" s="227"/>
      <c r="AG234" s="227"/>
      <c r="AH234" s="227"/>
      <c r="AI234" s="227"/>
      <c r="AJ234" s="227"/>
      <c r="AK234" s="227"/>
      <c r="AL234" s="227"/>
      <c r="AM234" s="227"/>
      <c r="AN234" s="227"/>
      <c r="AO234" s="227"/>
      <c r="AP234" s="227"/>
      <c r="AQ234" s="227"/>
      <c r="AR234" s="227"/>
    </row>
    <row r="235" spans="1:44" x14ac:dyDescent="0.2">
      <c r="A235" s="254"/>
      <c r="B235" s="254"/>
      <c r="C235" s="254"/>
      <c r="D235" s="254"/>
      <c r="E235" s="254"/>
      <c r="F235" s="254"/>
      <c r="G235" s="2157"/>
      <c r="H235" s="1206"/>
      <c r="I235" s="1206"/>
      <c r="J235" s="2394"/>
      <c r="K235" s="2408"/>
      <c r="L235" s="2408"/>
      <c r="M235" s="227"/>
      <c r="N235" s="227"/>
      <c r="O235" s="227"/>
      <c r="P235" s="227"/>
      <c r="Q235" s="227"/>
      <c r="R235" s="227"/>
      <c r="S235" s="227"/>
      <c r="T235" s="227"/>
      <c r="U235" s="227"/>
      <c r="V235" s="227"/>
      <c r="W235" s="227"/>
      <c r="X235" s="227"/>
      <c r="Y235" s="227"/>
      <c r="Z235" s="227"/>
      <c r="AA235" s="227"/>
      <c r="AB235" s="227"/>
      <c r="AC235" s="227"/>
      <c r="AD235" s="227"/>
      <c r="AE235" s="227"/>
      <c r="AF235" s="227"/>
      <c r="AG235" s="227"/>
      <c r="AH235" s="227"/>
      <c r="AI235" s="227"/>
      <c r="AJ235" s="227"/>
      <c r="AK235" s="227"/>
      <c r="AL235" s="227"/>
      <c r="AM235" s="227"/>
      <c r="AN235" s="227"/>
      <c r="AO235" s="227"/>
      <c r="AP235" s="227"/>
      <c r="AQ235" s="227"/>
      <c r="AR235" s="227"/>
    </row>
    <row r="236" spans="1:44" x14ac:dyDescent="0.2">
      <c r="A236" s="254"/>
      <c r="B236" s="254"/>
      <c r="C236" s="254"/>
      <c r="D236" s="254"/>
      <c r="E236" s="254"/>
      <c r="F236" s="254"/>
      <c r="G236" s="2157"/>
      <c r="H236" s="1206"/>
      <c r="I236" s="1206"/>
      <c r="J236" s="2394"/>
      <c r="K236" s="2408"/>
      <c r="L236" s="2408"/>
      <c r="M236" s="227"/>
      <c r="N236" s="227"/>
      <c r="O236" s="227"/>
      <c r="P236" s="227"/>
      <c r="Q236" s="227"/>
      <c r="R236" s="227"/>
      <c r="S236" s="227"/>
      <c r="T236" s="227"/>
      <c r="U236" s="227"/>
      <c r="V236" s="227"/>
      <c r="W236" s="227"/>
      <c r="X236" s="227"/>
      <c r="Y236" s="227"/>
      <c r="Z236" s="227"/>
      <c r="AA236" s="227"/>
      <c r="AB236" s="227"/>
      <c r="AC236" s="227"/>
      <c r="AD236" s="227"/>
      <c r="AE236" s="227"/>
      <c r="AF236" s="227"/>
      <c r="AG236" s="227"/>
      <c r="AH236" s="227"/>
      <c r="AI236" s="227"/>
      <c r="AJ236" s="227"/>
      <c r="AK236" s="227"/>
      <c r="AL236" s="227"/>
      <c r="AM236" s="227"/>
      <c r="AN236" s="227"/>
      <c r="AO236" s="227"/>
      <c r="AP236" s="227"/>
      <c r="AQ236" s="227"/>
      <c r="AR236" s="227"/>
    </row>
    <row r="237" spans="1:44" x14ac:dyDescent="0.2">
      <c r="A237" s="254"/>
      <c r="B237" s="254"/>
      <c r="C237" s="254"/>
      <c r="D237" s="254"/>
      <c r="E237" s="254"/>
      <c r="F237" s="254"/>
      <c r="G237" s="2157"/>
      <c r="H237" s="1206"/>
      <c r="I237" s="1206"/>
      <c r="J237" s="2394"/>
      <c r="K237" s="2408"/>
      <c r="L237" s="2408"/>
      <c r="M237" s="227"/>
      <c r="N237" s="227"/>
      <c r="O237" s="227"/>
      <c r="P237" s="227"/>
      <c r="Q237" s="227"/>
      <c r="R237" s="227"/>
      <c r="S237" s="227"/>
      <c r="T237" s="227"/>
      <c r="U237" s="227"/>
      <c r="V237" s="227"/>
      <c r="W237" s="227"/>
      <c r="X237" s="227"/>
      <c r="Y237" s="227"/>
      <c r="Z237" s="227"/>
      <c r="AA237" s="227"/>
      <c r="AB237" s="227"/>
      <c r="AC237" s="227"/>
      <c r="AD237" s="227"/>
      <c r="AE237" s="227"/>
      <c r="AF237" s="227"/>
      <c r="AG237" s="227"/>
      <c r="AH237" s="227"/>
      <c r="AI237" s="227"/>
      <c r="AJ237" s="227"/>
      <c r="AK237" s="227"/>
      <c r="AL237" s="227"/>
      <c r="AM237" s="227"/>
      <c r="AN237" s="227"/>
      <c r="AO237" s="227"/>
      <c r="AP237" s="227"/>
      <c r="AQ237" s="227"/>
      <c r="AR237" s="227"/>
    </row>
    <row r="238" spans="1:44" x14ac:dyDescent="0.2">
      <c r="A238" s="254"/>
      <c r="B238" s="254"/>
      <c r="C238" s="254"/>
      <c r="D238" s="254"/>
      <c r="E238" s="254"/>
      <c r="F238" s="254"/>
      <c r="G238" s="2157"/>
      <c r="H238" s="1206"/>
      <c r="I238" s="1206"/>
      <c r="J238" s="2394"/>
      <c r="K238" s="2408"/>
      <c r="L238" s="2408"/>
      <c r="M238" s="227"/>
      <c r="N238" s="227"/>
      <c r="O238" s="227"/>
      <c r="P238" s="227"/>
      <c r="Q238" s="227"/>
      <c r="R238" s="227"/>
      <c r="S238" s="227"/>
      <c r="T238" s="227"/>
      <c r="U238" s="227"/>
      <c r="V238" s="227"/>
      <c r="W238" s="227"/>
      <c r="X238" s="227"/>
      <c r="Y238" s="227"/>
      <c r="Z238" s="227"/>
      <c r="AA238" s="227"/>
      <c r="AB238" s="227"/>
      <c r="AC238" s="227"/>
      <c r="AD238" s="227"/>
      <c r="AE238" s="227"/>
      <c r="AF238" s="227"/>
      <c r="AG238" s="227"/>
      <c r="AH238" s="227"/>
      <c r="AI238" s="227"/>
      <c r="AJ238" s="227"/>
      <c r="AK238" s="227"/>
      <c r="AL238" s="227"/>
      <c r="AM238" s="227"/>
      <c r="AN238" s="227"/>
      <c r="AO238" s="227"/>
      <c r="AP238" s="227"/>
      <c r="AQ238" s="227"/>
      <c r="AR238" s="227"/>
    </row>
    <row r="239" spans="1:44" x14ac:dyDescent="0.2">
      <c r="A239" s="254"/>
      <c r="B239" s="254"/>
      <c r="C239" s="254"/>
      <c r="D239" s="254"/>
      <c r="E239" s="254"/>
      <c r="F239" s="254"/>
      <c r="G239" s="2157"/>
      <c r="H239" s="1206"/>
      <c r="I239" s="1206"/>
      <c r="J239" s="2394"/>
      <c r="K239" s="2408"/>
      <c r="L239" s="2408"/>
      <c r="M239" s="227"/>
      <c r="N239" s="227"/>
      <c r="O239" s="227"/>
      <c r="P239" s="227"/>
      <c r="Q239" s="227"/>
      <c r="R239" s="227"/>
      <c r="S239" s="227"/>
      <c r="T239" s="227"/>
      <c r="U239" s="227"/>
      <c r="V239" s="227"/>
      <c r="W239" s="227"/>
      <c r="X239" s="227"/>
      <c r="Y239" s="227"/>
      <c r="Z239" s="227"/>
      <c r="AA239" s="227"/>
      <c r="AB239" s="227"/>
      <c r="AC239" s="227"/>
      <c r="AD239" s="227"/>
      <c r="AE239" s="227"/>
      <c r="AF239" s="227"/>
      <c r="AG239" s="227"/>
      <c r="AH239" s="227"/>
      <c r="AI239" s="227"/>
      <c r="AJ239" s="227"/>
      <c r="AK239" s="227"/>
      <c r="AL239" s="227"/>
      <c r="AM239" s="227"/>
      <c r="AN239" s="227"/>
      <c r="AO239" s="227"/>
      <c r="AP239" s="227"/>
      <c r="AQ239" s="227"/>
      <c r="AR239" s="227"/>
    </row>
    <row r="240" spans="1:44" x14ac:dyDescent="0.2">
      <c r="A240" s="254"/>
      <c r="B240" s="254"/>
      <c r="C240" s="254"/>
      <c r="D240" s="254"/>
      <c r="E240" s="254"/>
      <c r="F240" s="254"/>
      <c r="G240" s="2157"/>
      <c r="H240" s="1206"/>
      <c r="I240" s="1206"/>
      <c r="J240" s="2394"/>
      <c r="K240" s="2408"/>
      <c r="L240" s="2408"/>
      <c r="M240" s="227"/>
      <c r="N240" s="227"/>
      <c r="O240" s="227"/>
      <c r="P240" s="227"/>
      <c r="Q240" s="227"/>
      <c r="R240" s="227"/>
      <c r="S240" s="227"/>
      <c r="T240" s="227"/>
      <c r="U240" s="227"/>
      <c r="V240" s="227"/>
      <c r="W240" s="227"/>
      <c r="X240" s="227"/>
      <c r="Y240" s="227"/>
      <c r="Z240" s="227"/>
      <c r="AA240" s="227"/>
      <c r="AB240" s="227"/>
      <c r="AC240" s="227"/>
      <c r="AD240" s="227"/>
      <c r="AE240" s="227"/>
      <c r="AF240" s="227"/>
      <c r="AG240" s="227"/>
      <c r="AH240" s="227"/>
      <c r="AI240" s="227"/>
      <c r="AJ240" s="227"/>
      <c r="AK240" s="227"/>
      <c r="AL240" s="227"/>
      <c r="AM240" s="227"/>
      <c r="AN240" s="227"/>
      <c r="AO240" s="227"/>
      <c r="AP240" s="227"/>
      <c r="AQ240" s="227"/>
      <c r="AR240" s="227"/>
    </row>
    <row r="241" spans="1:44" x14ac:dyDescent="0.2">
      <c r="A241" s="254"/>
      <c r="B241" s="254"/>
      <c r="C241" s="254"/>
      <c r="D241" s="254"/>
      <c r="E241" s="254"/>
      <c r="F241" s="254"/>
      <c r="G241" s="2157"/>
      <c r="H241" s="1206"/>
      <c r="I241" s="1206"/>
      <c r="J241" s="2394"/>
      <c r="K241" s="2408"/>
      <c r="L241" s="2408"/>
      <c r="M241" s="227"/>
      <c r="N241" s="227"/>
      <c r="O241" s="227"/>
      <c r="P241" s="227"/>
      <c r="Q241" s="227"/>
      <c r="R241" s="227"/>
      <c r="S241" s="227"/>
      <c r="T241" s="227"/>
      <c r="U241" s="227"/>
      <c r="V241" s="227"/>
      <c r="W241" s="227"/>
      <c r="X241" s="227"/>
      <c r="Y241" s="227"/>
      <c r="Z241" s="227"/>
      <c r="AA241" s="227"/>
      <c r="AB241" s="227"/>
      <c r="AC241" s="227"/>
      <c r="AD241" s="227"/>
      <c r="AE241" s="227"/>
      <c r="AF241" s="227"/>
      <c r="AG241" s="227"/>
      <c r="AH241" s="227"/>
      <c r="AI241" s="227"/>
      <c r="AJ241" s="227"/>
      <c r="AK241" s="227"/>
      <c r="AL241" s="227"/>
      <c r="AM241" s="227"/>
      <c r="AN241" s="227"/>
      <c r="AO241" s="227"/>
      <c r="AP241" s="227"/>
      <c r="AQ241" s="227"/>
      <c r="AR241" s="227"/>
    </row>
    <row r="242" spans="1:44" x14ac:dyDescent="0.2">
      <c r="A242" s="254"/>
      <c r="B242" s="254"/>
      <c r="C242" s="254"/>
      <c r="D242" s="254"/>
      <c r="E242" s="254"/>
      <c r="F242" s="254"/>
      <c r="G242" s="2157"/>
      <c r="H242" s="1206"/>
      <c r="I242" s="1206"/>
      <c r="J242" s="2394"/>
      <c r="K242" s="2408"/>
      <c r="L242" s="2408"/>
      <c r="M242" s="227"/>
      <c r="N242" s="227"/>
      <c r="O242" s="227"/>
      <c r="P242" s="227"/>
      <c r="Q242" s="227"/>
      <c r="R242" s="227"/>
      <c r="S242" s="227"/>
      <c r="T242" s="227"/>
      <c r="U242" s="227"/>
      <c r="V242" s="227"/>
      <c r="W242" s="227"/>
      <c r="X242" s="227"/>
      <c r="Y242" s="227"/>
      <c r="Z242" s="227"/>
      <c r="AA242" s="227"/>
      <c r="AB242" s="227"/>
      <c r="AC242" s="227"/>
      <c r="AD242" s="227"/>
      <c r="AE242" s="227"/>
      <c r="AF242" s="227"/>
      <c r="AG242" s="227"/>
      <c r="AH242" s="227"/>
      <c r="AI242" s="227"/>
      <c r="AJ242" s="227"/>
      <c r="AK242" s="227"/>
      <c r="AL242" s="227"/>
      <c r="AM242" s="227"/>
      <c r="AN242" s="227"/>
      <c r="AO242" s="227"/>
      <c r="AP242" s="227"/>
      <c r="AQ242" s="227"/>
      <c r="AR242" s="227"/>
    </row>
    <row r="243" spans="1:44" x14ac:dyDescent="0.2">
      <c r="A243" s="254"/>
      <c r="B243" s="254"/>
      <c r="C243" s="254"/>
      <c r="D243" s="254"/>
      <c r="E243" s="254"/>
      <c r="F243" s="254"/>
      <c r="G243" s="2157"/>
      <c r="H243" s="1206"/>
      <c r="I243" s="1206"/>
      <c r="J243" s="2394"/>
      <c r="K243" s="2408"/>
      <c r="L243" s="2408"/>
      <c r="M243" s="227"/>
      <c r="N243" s="227"/>
      <c r="O243" s="227"/>
      <c r="P243" s="227"/>
      <c r="Q243" s="227"/>
      <c r="R243" s="227"/>
      <c r="S243" s="227"/>
      <c r="T243" s="227"/>
      <c r="U243" s="227"/>
      <c r="V243" s="227"/>
      <c r="W243" s="227"/>
      <c r="X243" s="227"/>
      <c r="Y243" s="227"/>
      <c r="Z243" s="227"/>
      <c r="AA243" s="227"/>
      <c r="AB243" s="227"/>
      <c r="AC243" s="227"/>
      <c r="AD243" s="227"/>
      <c r="AE243" s="227"/>
      <c r="AF243" s="227"/>
      <c r="AG243" s="227"/>
      <c r="AH243" s="227"/>
      <c r="AI243" s="227"/>
      <c r="AJ243" s="227"/>
      <c r="AK243" s="227"/>
      <c r="AL243" s="227"/>
      <c r="AM243" s="227"/>
      <c r="AN243" s="227"/>
      <c r="AO243" s="227"/>
      <c r="AP243" s="227"/>
      <c r="AQ243" s="227"/>
      <c r="AR243" s="227"/>
    </row>
    <row r="244" spans="1:44" x14ac:dyDescent="0.2">
      <c r="A244" s="254"/>
      <c r="B244" s="254"/>
      <c r="C244" s="254"/>
      <c r="D244" s="254"/>
      <c r="E244" s="254"/>
      <c r="F244" s="254"/>
      <c r="G244" s="2157"/>
      <c r="H244" s="1206"/>
      <c r="I244" s="1206"/>
      <c r="J244" s="2394"/>
      <c r="K244" s="2408"/>
      <c r="L244" s="2408"/>
      <c r="M244" s="227"/>
      <c r="N244" s="227"/>
      <c r="O244" s="227"/>
      <c r="P244" s="227"/>
      <c r="Q244" s="227"/>
      <c r="R244" s="227"/>
      <c r="S244" s="227"/>
      <c r="T244" s="227"/>
      <c r="U244" s="227"/>
      <c r="V244" s="227"/>
      <c r="W244" s="227"/>
      <c r="X244" s="227"/>
      <c r="Y244" s="227"/>
      <c r="Z244" s="227"/>
      <c r="AA244" s="227"/>
      <c r="AB244" s="227"/>
      <c r="AC244" s="227"/>
      <c r="AD244" s="227"/>
      <c r="AE244" s="227"/>
      <c r="AF244" s="227"/>
      <c r="AG244" s="227"/>
      <c r="AH244" s="227"/>
      <c r="AI244" s="227"/>
      <c r="AJ244" s="227"/>
      <c r="AK244" s="227"/>
      <c r="AL244" s="227"/>
      <c r="AM244" s="227"/>
      <c r="AN244" s="227"/>
      <c r="AO244" s="227"/>
      <c r="AP244" s="227"/>
      <c r="AQ244" s="227"/>
      <c r="AR244" s="227"/>
    </row>
    <row r="245" spans="1:44" x14ac:dyDescent="0.2">
      <c r="A245" s="256"/>
      <c r="B245" s="254"/>
      <c r="C245" s="254"/>
      <c r="D245" s="254"/>
      <c r="E245" s="254"/>
      <c r="F245" s="254"/>
      <c r="G245" s="2157"/>
      <c r="H245" s="1206"/>
      <c r="I245" s="1206"/>
      <c r="J245" s="2394"/>
      <c r="K245" s="2408"/>
      <c r="L245" s="2408"/>
      <c r="M245" s="227"/>
      <c r="N245" s="227"/>
      <c r="O245" s="227"/>
      <c r="P245" s="227"/>
      <c r="Q245" s="227"/>
      <c r="R245" s="227"/>
      <c r="S245" s="227"/>
      <c r="T245" s="227"/>
      <c r="U245" s="227"/>
      <c r="V245" s="227"/>
      <c r="W245" s="227"/>
      <c r="X245" s="227"/>
      <c r="Y245" s="227"/>
      <c r="Z245" s="227"/>
      <c r="AA245" s="227"/>
      <c r="AB245" s="227"/>
      <c r="AC245" s="227"/>
      <c r="AD245" s="227"/>
      <c r="AE245" s="227"/>
      <c r="AF245" s="227"/>
      <c r="AG245" s="227"/>
      <c r="AH245" s="227"/>
      <c r="AI245" s="227"/>
      <c r="AJ245" s="227"/>
      <c r="AK245" s="227"/>
      <c r="AL245" s="227"/>
      <c r="AM245" s="227"/>
      <c r="AN245" s="227"/>
      <c r="AO245" s="227"/>
      <c r="AP245" s="227"/>
      <c r="AQ245" s="227"/>
      <c r="AR245" s="227"/>
    </row>
    <row r="246" spans="1:44" x14ac:dyDescent="0.2">
      <c r="A246" s="254"/>
      <c r="B246" s="254"/>
      <c r="C246" s="254"/>
      <c r="D246" s="254"/>
      <c r="E246" s="254"/>
      <c r="F246" s="254"/>
      <c r="G246" s="252"/>
      <c r="H246" s="242"/>
      <c r="I246" s="242"/>
      <c r="J246" s="2394"/>
      <c r="K246" s="2408"/>
      <c r="L246" s="2408"/>
      <c r="M246" s="227"/>
      <c r="N246" s="227"/>
      <c r="O246" s="227"/>
      <c r="P246" s="227"/>
      <c r="Q246" s="227"/>
      <c r="R246" s="227"/>
      <c r="S246" s="227"/>
      <c r="T246" s="227"/>
      <c r="U246" s="227"/>
      <c r="V246" s="227"/>
      <c r="W246" s="227"/>
      <c r="X246" s="227"/>
      <c r="Y246" s="227"/>
      <c r="Z246" s="227"/>
      <c r="AA246" s="227"/>
      <c r="AB246" s="227"/>
      <c r="AC246" s="227"/>
      <c r="AD246" s="227"/>
      <c r="AE246" s="227"/>
      <c r="AF246" s="227"/>
      <c r="AG246" s="227"/>
      <c r="AH246" s="227"/>
      <c r="AI246" s="227"/>
      <c r="AJ246" s="227"/>
      <c r="AK246" s="227"/>
      <c r="AL246" s="227"/>
      <c r="AM246" s="227"/>
      <c r="AN246" s="227"/>
      <c r="AO246" s="227"/>
      <c r="AP246" s="227"/>
      <c r="AQ246" s="227"/>
      <c r="AR246" s="227"/>
    </row>
    <row r="247" spans="1:44" ht="13.5" thickBot="1" x14ac:dyDescent="0.25">
      <c r="A247" s="239"/>
      <c r="B247" s="239"/>
      <c r="C247" s="239"/>
      <c r="D247" s="239"/>
      <c r="E247" s="239"/>
      <c r="F247" s="239"/>
      <c r="G247" s="249"/>
      <c r="H247" s="2161"/>
      <c r="I247" s="2161"/>
      <c r="J247" s="239"/>
      <c r="K247" s="239"/>
      <c r="L247" s="239"/>
      <c r="M247" s="227"/>
      <c r="N247" s="227"/>
      <c r="O247" s="227"/>
      <c r="P247" s="227"/>
      <c r="Q247" s="227"/>
      <c r="R247" s="227"/>
      <c r="S247" s="227"/>
      <c r="T247" s="227"/>
      <c r="U247" s="227"/>
      <c r="V247" s="227"/>
      <c r="W247" s="227"/>
      <c r="X247" s="227"/>
      <c r="Y247" s="227"/>
      <c r="Z247" s="227"/>
      <c r="AA247" s="227"/>
      <c r="AB247" s="227"/>
      <c r="AC247" s="227"/>
      <c r="AD247" s="227"/>
      <c r="AE247" s="227"/>
      <c r="AF247" s="227"/>
      <c r="AG247" s="227"/>
      <c r="AH247" s="227"/>
      <c r="AI247" s="227"/>
      <c r="AJ247" s="227"/>
      <c r="AK247" s="227"/>
      <c r="AL247" s="227"/>
      <c r="AM247" s="227"/>
      <c r="AN247" s="227"/>
      <c r="AO247" s="227"/>
      <c r="AP247" s="227"/>
      <c r="AQ247" s="227"/>
      <c r="AR247" s="227"/>
    </row>
    <row r="248" spans="1:44" ht="14.25" thickTop="1" thickBot="1" x14ac:dyDescent="0.25">
      <c r="A248" s="229"/>
      <c r="B248" s="230"/>
      <c r="C248" s="230"/>
      <c r="D248" s="231" t="s">
        <v>1671</v>
      </c>
      <c r="E248" s="230"/>
      <c r="F248" s="230"/>
      <c r="G248" s="232"/>
      <c r="H248" s="231"/>
      <c r="I248" s="231"/>
      <c r="J248" s="230"/>
      <c r="K248" s="230"/>
      <c r="L248" s="233" t="s">
        <v>671</v>
      </c>
      <c r="M248" s="227"/>
      <c r="N248" s="227"/>
      <c r="O248" s="227"/>
      <c r="P248" s="227"/>
      <c r="Q248" s="227"/>
      <c r="R248" s="227"/>
      <c r="S248" s="227"/>
      <c r="T248" s="227"/>
      <c r="U248" s="227"/>
      <c r="V248" s="227"/>
      <c r="W248" s="227"/>
      <c r="X248" s="227"/>
      <c r="Y248" s="227"/>
      <c r="Z248" s="227"/>
      <c r="AA248" s="227"/>
      <c r="AB248" s="227"/>
      <c r="AC248" s="227"/>
      <c r="AD248" s="227"/>
      <c r="AE248" s="227"/>
      <c r="AF248" s="227"/>
      <c r="AG248" s="227"/>
      <c r="AH248" s="227"/>
      <c r="AI248" s="227"/>
      <c r="AJ248" s="227"/>
      <c r="AK248" s="227"/>
      <c r="AL248" s="227"/>
      <c r="AM248" s="227"/>
      <c r="AN248" s="227"/>
      <c r="AO248" s="227"/>
      <c r="AP248" s="227"/>
      <c r="AQ248" s="227"/>
      <c r="AR248" s="227"/>
    </row>
    <row r="249" spans="1:44" ht="13.5" thickTop="1" x14ac:dyDescent="0.2">
      <c r="A249" s="234"/>
      <c r="B249" s="235"/>
      <c r="C249" s="235"/>
      <c r="D249" s="236"/>
      <c r="E249" s="235"/>
      <c r="F249" s="235"/>
      <c r="G249" s="237"/>
      <c r="H249" s="236"/>
      <c r="I249" s="236"/>
      <c r="J249" s="235"/>
      <c r="K249" s="235"/>
      <c r="L249" s="238"/>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row>
    <row r="250" spans="1:44" x14ac:dyDescent="0.2">
      <c r="A250" s="1433">
        <f>+A184</f>
        <v>2014001</v>
      </c>
      <c r="B250" s="239"/>
      <c r="C250" s="2401" t="str">
        <f>G40</f>
        <v>SPECIMEN ECF</v>
      </c>
      <c r="D250" s="2402"/>
      <c r="E250" s="2402"/>
      <c r="F250" s="239"/>
      <c r="G250" s="2403" t="s">
        <v>700</v>
      </c>
      <c r="H250" s="2409"/>
      <c r="I250" s="2409"/>
      <c r="J250" s="2409"/>
      <c r="K250" s="2410"/>
      <c r="L250" s="242" t="s">
        <v>701</v>
      </c>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row>
    <row r="251" spans="1:44" ht="13.5" thickBot="1" x14ac:dyDescent="0.25">
      <c r="A251" s="243"/>
      <c r="B251" s="244"/>
      <c r="C251" s="244"/>
      <c r="D251" s="245"/>
      <c r="E251" s="244"/>
      <c r="F251" s="244"/>
      <c r="G251" s="246"/>
      <c r="H251" s="245"/>
      <c r="I251" s="245"/>
      <c r="J251" s="244"/>
      <c r="K251" s="244"/>
      <c r="L251" s="247"/>
      <c r="M251" s="227"/>
      <c r="N251" s="227"/>
      <c r="O251" s="227"/>
      <c r="P251" s="227"/>
      <c r="Q251" s="227"/>
      <c r="R251" s="227"/>
      <c r="S251" s="227"/>
      <c r="T251" s="227"/>
      <c r="U251" s="227"/>
      <c r="V251" s="227"/>
      <c r="W251" s="227"/>
      <c r="X251" s="227"/>
      <c r="Y251" s="227"/>
      <c r="Z251" s="227"/>
      <c r="AA251" s="227"/>
      <c r="AB251" s="227"/>
      <c r="AC251" s="227"/>
      <c r="AD251" s="227"/>
      <c r="AE251" s="227"/>
      <c r="AF251" s="227"/>
      <c r="AG251" s="227"/>
      <c r="AH251" s="227"/>
      <c r="AI251" s="227"/>
      <c r="AJ251" s="227"/>
      <c r="AK251" s="227"/>
      <c r="AL251" s="227"/>
      <c r="AM251" s="227"/>
      <c r="AN251" s="227"/>
      <c r="AO251" s="227"/>
      <c r="AP251" s="227"/>
      <c r="AQ251" s="227"/>
      <c r="AR251" s="227"/>
    </row>
    <row r="252" spans="1:44" ht="14.25" thickTop="1" thickBot="1" x14ac:dyDescent="0.25">
      <c r="A252" s="248" t="s">
        <v>725</v>
      </c>
      <c r="B252" s="239"/>
      <c r="C252" s="239"/>
      <c r="D252" s="2161" t="s">
        <v>674</v>
      </c>
      <c r="E252" s="239"/>
      <c r="F252" s="239"/>
      <c r="G252" s="232"/>
      <c r="H252" s="259" t="s">
        <v>675</v>
      </c>
      <c r="I252" s="2161"/>
      <c r="J252" s="239"/>
      <c r="K252" s="239"/>
      <c r="L252" s="242" t="s">
        <v>1450</v>
      </c>
      <c r="M252" s="227"/>
      <c r="N252" s="227"/>
      <c r="O252" s="227"/>
      <c r="P252" s="227"/>
      <c r="Q252" s="227"/>
      <c r="R252" s="227"/>
      <c r="S252" s="227"/>
      <c r="T252" s="227"/>
      <c r="U252" s="227"/>
      <c r="V252" s="227"/>
      <c r="W252" s="227"/>
      <c r="X252" s="227"/>
      <c r="Y252" s="227"/>
      <c r="Z252" s="227"/>
      <c r="AA252" s="227"/>
      <c r="AB252" s="227"/>
      <c r="AC252" s="227"/>
      <c r="AD252" s="227"/>
      <c r="AE252" s="227"/>
      <c r="AF252" s="227"/>
      <c r="AG252" s="227"/>
      <c r="AH252" s="227"/>
      <c r="AI252" s="227"/>
      <c r="AJ252" s="227"/>
      <c r="AK252" s="227"/>
      <c r="AL252" s="227"/>
      <c r="AM252" s="227"/>
      <c r="AN252" s="227"/>
      <c r="AO252" s="227"/>
      <c r="AP252" s="227"/>
      <c r="AQ252" s="227"/>
      <c r="AR252" s="227"/>
    </row>
    <row r="253" spans="1:44" ht="13.5" thickTop="1" x14ac:dyDescent="0.2">
      <c r="A253" s="234"/>
      <c r="B253" s="235"/>
      <c r="C253" s="235"/>
      <c r="D253" s="235"/>
      <c r="E253" s="235"/>
      <c r="F253" s="250"/>
      <c r="G253" s="251"/>
      <c r="H253" s="236"/>
      <c r="I253" s="236"/>
      <c r="J253" s="235"/>
      <c r="K253" s="235"/>
      <c r="L253" s="238"/>
      <c r="M253" s="227"/>
      <c r="N253" s="227"/>
      <c r="O253" s="227"/>
      <c r="P253" s="227"/>
      <c r="Q253" s="227"/>
      <c r="R253" s="227"/>
      <c r="S253" s="227"/>
      <c r="T253" s="227"/>
      <c r="U253" s="227"/>
      <c r="V253" s="227"/>
      <c r="W253" s="227"/>
      <c r="X253" s="227"/>
      <c r="Y253" s="227"/>
      <c r="Z253" s="227"/>
      <c r="AA253" s="227"/>
      <c r="AB253" s="227"/>
      <c r="AC253" s="227"/>
      <c r="AD253" s="227"/>
      <c r="AE253" s="227"/>
      <c r="AF253" s="227"/>
      <c r="AG253" s="227"/>
      <c r="AH253" s="227"/>
      <c r="AI253" s="227"/>
      <c r="AJ253" s="227"/>
      <c r="AK253" s="227"/>
      <c r="AL253" s="227"/>
      <c r="AM253" s="227"/>
      <c r="AN253" s="227"/>
      <c r="AO253" s="227"/>
      <c r="AP253" s="227"/>
      <c r="AQ253" s="227"/>
      <c r="AR253" s="227"/>
    </row>
    <row r="254" spans="1:44" x14ac:dyDescent="0.2">
      <c r="A254" s="1292"/>
      <c r="B254" s="2406"/>
      <c r="C254" s="2407"/>
      <c r="D254" s="2407"/>
      <c r="E254" s="239"/>
      <c r="F254" s="239"/>
      <c r="G254" s="252"/>
      <c r="H254" s="2161"/>
      <c r="I254" s="1201"/>
      <c r="J254" s="239"/>
      <c r="K254" s="239"/>
      <c r="L254" s="584">
        <f>+L188</f>
        <v>41639</v>
      </c>
      <c r="M254" s="227"/>
      <c r="N254" s="227"/>
      <c r="O254" s="227"/>
      <c r="P254" s="227"/>
      <c r="Q254" s="227"/>
      <c r="R254" s="227"/>
      <c r="S254" s="227"/>
      <c r="T254" s="227"/>
      <c r="U254" s="227"/>
      <c r="V254" s="227"/>
      <c r="W254" s="227"/>
      <c r="X254" s="227"/>
      <c r="Y254" s="227"/>
      <c r="Z254" s="227"/>
      <c r="AA254" s="227"/>
      <c r="AB254" s="227"/>
      <c r="AC254" s="227"/>
      <c r="AD254" s="227"/>
      <c r="AE254" s="227"/>
      <c r="AF254" s="227"/>
      <c r="AG254" s="227"/>
      <c r="AH254" s="227"/>
      <c r="AI254" s="227"/>
      <c r="AJ254" s="227"/>
      <c r="AK254" s="227"/>
      <c r="AL254" s="227"/>
      <c r="AM254" s="227"/>
      <c r="AN254" s="227"/>
      <c r="AO254" s="227"/>
      <c r="AP254" s="227"/>
      <c r="AQ254" s="227"/>
      <c r="AR254" s="227"/>
    </row>
    <row r="255" spans="1:44" ht="13.5" thickBot="1" x14ac:dyDescent="0.25">
      <c r="A255" s="243"/>
      <c r="B255" s="244"/>
      <c r="C255" s="244"/>
      <c r="D255" s="244"/>
      <c r="E255" s="244"/>
      <c r="F255" s="244"/>
      <c r="G255" s="246"/>
      <c r="H255" s="245"/>
      <c r="I255" s="1202"/>
      <c r="J255" s="244"/>
      <c r="K255" s="244"/>
      <c r="L255" s="247"/>
      <c r="M255" s="227"/>
      <c r="N255" s="227"/>
      <c r="O255" s="227"/>
      <c r="P255" s="227"/>
      <c r="Q255" s="227"/>
      <c r="R255" s="227"/>
      <c r="S255" s="227"/>
      <c r="T255" s="227"/>
      <c r="U255" s="227"/>
      <c r="V255" s="227"/>
      <c r="W255" s="227"/>
      <c r="X255" s="227"/>
      <c r="Y255" s="227"/>
      <c r="Z255" s="227"/>
      <c r="AA255" s="227"/>
      <c r="AB255" s="227"/>
      <c r="AC255" s="227"/>
      <c r="AD255" s="227"/>
      <c r="AE255" s="227"/>
      <c r="AF255" s="227"/>
      <c r="AG255" s="227"/>
      <c r="AH255" s="227"/>
      <c r="AI255" s="227"/>
      <c r="AJ255" s="227"/>
      <c r="AK255" s="227"/>
      <c r="AL255" s="227"/>
      <c r="AM255" s="227"/>
      <c r="AN255" s="227"/>
      <c r="AO255" s="227"/>
      <c r="AP255" s="227"/>
      <c r="AQ255" s="227"/>
      <c r="AR255" s="227"/>
    </row>
    <row r="256" spans="1:44" ht="13.5" thickTop="1" x14ac:dyDescent="0.2">
      <c r="A256" s="1434" t="s">
        <v>1254</v>
      </c>
      <c r="B256" s="1434"/>
      <c r="C256" s="1434"/>
      <c r="D256" s="1434"/>
      <c r="E256" s="1434"/>
      <c r="F256" s="1434"/>
      <c r="G256" s="252"/>
      <c r="H256" s="1203"/>
      <c r="I256" s="242"/>
      <c r="J256" s="254"/>
      <c r="K256" s="254"/>
      <c r="L256" s="254"/>
      <c r="M256" s="227"/>
      <c r="N256" s="227"/>
      <c r="O256" s="227"/>
      <c r="P256" s="227"/>
      <c r="Q256" s="227"/>
      <c r="R256" s="227"/>
      <c r="S256" s="227"/>
      <c r="T256" s="227"/>
      <c r="U256" s="227"/>
      <c r="V256" s="227"/>
      <c r="W256" s="227"/>
      <c r="X256" s="227"/>
      <c r="Y256" s="227"/>
      <c r="Z256" s="227"/>
      <c r="AA256" s="227"/>
      <c r="AB256" s="227"/>
      <c r="AC256" s="227"/>
      <c r="AD256" s="227"/>
      <c r="AE256" s="227"/>
      <c r="AF256" s="227"/>
      <c r="AG256" s="227"/>
      <c r="AH256" s="227"/>
      <c r="AI256" s="227"/>
      <c r="AJ256" s="227"/>
      <c r="AK256" s="227"/>
      <c r="AL256" s="227"/>
      <c r="AM256" s="227"/>
      <c r="AN256" s="227"/>
      <c r="AO256" s="227"/>
      <c r="AP256" s="227"/>
      <c r="AQ256" s="227"/>
      <c r="AR256" s="227"/>
    </row>
    <row r="257" spans="1:44" x14ac:dyDescent="0.2">
      <c r="A257" s="2389" t="s">
        <v>1172</v>
      </c>
      <c r="B257" s="2389"/>
      <c r="C257" s="2389"/>
      <c r="D257" s="2389"/>
      <c r="E257" s="2389"/>
      <c r="F257" s="2415"/>
      <c r="G257" s="252" t="s">
        <v>671</v>
      </c>
      <c r="H257" s="242" t="s">
        <v>1122</v>
      </c>
      <c r="I257" s="242" t="s">
        <v>1123</v>
      </c>
      <c r="J257" s="254" t="s">
        <v>676</v>
      </c>
      <c r="K257" s="254"/>
      <c r="L257" s="254"/>
      <c r="M257" s="227"/>
      <c r="N257" s="227"/>
      <c r="O257" s="227"/>
      <c r="P257" s="227"/>
      <c r="Q257" s="227"/>
      <c r="R257" s="227"/>
      <c r="S257" s="227"/>
      <c r="T257" s="227"/>
      <c r="U257" s="227"/>
      <c r="V257" s="227"/>
      <c r="W257" s="227"/>
      <c r="X257" s="227"/>
      <c r="Y257" s="227"/>
      <c r="Z257" s="227"/>
      <c r="AA257" s="227"/>
      <c r="AB257" s="227"/>
      <c r="AC257" s="227"/>
      <c r="AD257" s="227"/>
      <c r="AE257" s="227"/>
      <c r="AF257" s="227"/>
      <c r="AG257" s="227"/>
      <c r="AH257" s="227"/>
      <c r="AI257" s="227"/>
      <c r="AJ257" s="227"/>
      <c r="AK257" s="227"/>
      <c r="AL257" s="227"/>
      <c r="AM257" s="227"/>
      <c r="AN257" s="227"/>
      <c r="AO257" s="227"/>
      <c r="AP257" s="227"/>
      <c r="AQ257" s="227"/>
      <c r="AR257" s="227"/>
    </row>
    <row r="258" spans="1:44" ht="13.5" thickBot="1" x14ac:dyDescent="0.25">
      <c r="A258" s="2389"/>
      <c r="B258" s="2389"/>
      <c r="C258" s="2389"/>
      <c r="D258" s="2389"/>
      <c r="E258" s="2389"/>
      <c r="F258" s="2415"/>
      <c r="G258" s="255" t="s">
        <v>677</v>
      </c>
      <c r="H258" s="1204"/>
      <c r="I258" s="1205"/>
      <c r="J258" s="244"/>
      <c r="K258" s="244"/>
      <c r="L258" s="244"/>
      <c r="M258" s="227"/>
      <c r="N258" s="227"/>
      <c r="O258" s="227"/>
      <c r="P258" s="227"/>
      <c r="Q258" s="227"/>
      <c r="R258" s="227"/>
      <c r="S258" s="227"/>
      <c r="T258" s="227"/>
      <c r="U258" s="227"/>
      <c r="V258" s="227"/>
      <c r="W258" s="227"/>
      <c r="X258" s="227"/>
      <c r="Y258" s="227"/>
      <c r="Z258" s="227"/>
      <c r="AA258" s="227"/>
      <c r="AB258" s="227"/>
      <c r="AC258" s="227"/>
      <c r="AD258" s="227"/>
      <c r="AE258" s="227"/>
      <c r="AF258" s="227"/>
      <c r="AG258" s="227"/>
      <c r="AH258" s="227"/>
      <c r="AI258" s="227"/>
      <c r="AJ258" s="227"/>
      <c r="AK258" s="227"/>
      <c r="AL258" s="227"/>
      <c r="AM258" s="227"/>
      <c r="AN258" s="227"/>
      <c r="AO258" s="227"/>
      <c r="AP258" s="227"/>
      <c r="AQ258" s="227"/>
      <c r="AR258" s="227"/>
    </row>
    <row r="259" spans="1:44" ht="13.5" thickTop="1" x14ac:dyDescent="0.2">
      <c r="A259" s="1434" t="s">
        <v>1173</v>
      </c>
      <c r="B259" s="1434"/>
      <c r="C259" s="1434"/>
      <c r="D259" s="1434"/>
      <c r="E259" s="1434"/>
      <c r="F259" s="1434"/>
      <c r="G259" s="252"/>
      <c r="H259" s="242"/>
      <c r="I259" s="242"/>
      <c r="J259" s="2392"/>
      <c r="K259" s="2393"/>
      <c r="L259" s="2393"/>
      <c r="M259" s="227"/>
      <c r="N259" s="227"/>
      <c r="O259" s="227"/>
      <c r="P259" s="227"/>
      <c r="Q259" s="227"/>
      <c r="R259" s="227"/>
      <c r="S259" s="227"/>
      <c r="T259" s="227"/>
      <c r="U259" s="227"/>
      <c r="V259" s="227"/>
      <c r="W259" s="227"/>
      <c r="X259" s="227"/>
      <c r="Y259" s="227"/>
      <c r="Z259" s="227"/>
      <c r="AA259" s="227"/>
      <c r="AB259" s="227"/>
      <c r="AC259" s="227"/>
      <c r="AD259" s="227"/>
      <c r="AE259" s="227"/>
      <c r="AF259" s="227"/>
      <c r="AG259" s="227"/>
      <c r="AH259" s="227"/>
      <c r="AI259" s="227"/>
      <c r="AJ259" s="227"/>
      <c r="AK259" s="227"/>
      <c r="AL259" s="227"/>
      <c r="AM259" s="227"/>
      <c r="AN259" s="227"/>
      <c r="AO259" s="227"/>
      <c r="AP259" s="227"/>
      <c r="AQ259" s="227"/>
      <c r="AR259" s="227"/>
    </row>
    <row r="260" spans="1:44" x14ac:dyDescent="0.2">
      <c r="A260" s="254"/>
      <c r="B260" s="254"/>
      <c r="C260" s="254"/>
      <c r="D260" s="254"/>
      <c r="E260" s="254"/>
      <c r="F260" s="254"/>
      <c r="G260" s="2157"/>
      <c r="H260" s="242"/>
      <c r="I260" s="1206"/>
      <c r="J260" s="2394"/>
      <c r="K260" s="2408"/>
      <c r="L260" s="2408"/>
      <c r="M260" s="227"/>
      <c r="N260" s="227"/>
      <c r="O260" s="227"/>
      <c r="P260" s="227"/>
      <c r="Q260" s="227"/>
      <c r="R260" s="227"/>
      <c r="S260" s="227"/>
      <c r="T260" s="227"/>
      <c r="U260" s="227"/>
      <c r="V260" s="227"/>
      <c r="W260" s="227"/>
      <c r="X260" s="227"/>
      <c r="Y260" s="227"/>
      <c r="Z260" s="227"/>
      <c r="AA260" s="227"/>
      <c r="AB260" s="227"/>
      <c r="AC260" s="227"/>
      <c r="AD260" s="227"/>
      <c r="AE260" s="227"/>
      <c r="AF260" s="227"/>
      <c r="AG260" s="227"/>
      <c r="AH260" s="227"/>
      <c r="AI260" s="227"/>
      <c r="AJ260" s="227"/>
      <c r="AK260" s="227"/>
      <c r="AL260" s="227"/>
      <c r="AM260" s="227"/>
      <c r="AN260" s="227"/>
      <c r="AO260" s="227"/>
      <c r="AP260" s="227"/>
      <c r="AQ260" s="227"/>
      <c r="AR260" s="227"/>
    </row>
    <row r="261" spans="1:44" x14ac:dyDescent="0.2">
      <c r="A261" s="254" t="s">
        <v>678</v>
      </c>
      <c r="B261" s="254"/>
      <c r="C261" s="254"/>
      <c r="D261" s="254"/>
      <c r="E261" s="254"/>
      <c r="F261" s="1436" t="s">
        <v>464</v>
      </c>
      <c r="G261" s="2157"/>
      <c r="H261" s="242"/>
      <c r="I261" s="1206"/>
      <c r="J261" s="2394"/>
      <c r="K261" s="2408"/>
      <c r="L261" s="2408"/>
      <c r="M261" s="227"/>
      <c r="N261" s="227"/>
      <c r="O261" s="227"/>
      <c r="P261" s="227"/>
      <c r="Q261" s="227"/>
      <c r="R261" s="227"/>
      <c r="S261" s="227"/>
      <c r="T261" s="227"/>
      <c r="U261" s="227"/>
      <c r="V261" s="227"/>
      <c r="W261" s="227"/>
      <c r="X261" s="227"/>
      <c r="Y261" s="227"/>
      <c r="Z261" s="227"/>
      <c r="AA261" s="227"/>
      <c r="AB261" s="227"/>
      <c r="AC261" s="227"/>
      <c r="AD261" s="227"/>
      <c r="AE261" s="227"/>
      <c r="AF261" s="227"/>
      <c r="AG261" s="227"/>
      <c r="AH261" s="227"/>
      <c r="AI261" s="227"/>
      <c r="AJ261" s="227"/>
      <c r="AK261" s="227"/>
      <c r="AL261" s="227"/>
      <c r="AM261" s="227"/>
      <c r="AN261" s="227"/>
      <c r="AO261" s="227"/>
      <c r="AP261" s="227"/>
      <c r="AQ261" s="227"/>
      <c r="AR261" s="227"/>
    </row>
    <row r="262" spans="1:44" x14ac:dyDescent="0.2">
      <c r="A262" s="254" t="s">
        <v>702</v>
      </c>
      <c r="B262" s="254"/>
      <c r="C262" s="254"/>
      <c r="D262" s="254"/>
      <c r="E262" s="254"/>
      <c r="F262" s="254"/>
      <c r="G262" s="2157"/>
      <c r="H262" s="1206"/>
      <c r="I262" s="1206"/>
      <c r="J262" s="2394"/>
      <c r="K262" s="2408"/>
      <c r="L262" s="2408"/>
      <c r="M262" s="227"/>
      <c r="N262" s="227"/>
      <c r="O262" s="227"/>
      <c r="P262" s="227"/>
      <c r="Q262" s="227"/>
      <c r="R262" s="227"/>
      <c r="S262" s="227"/>
      <c r="T262" s="227"/>
      <c r="U262" s="227"/>
      <c r="V262" s="227"/>
      <c r="W262" s="227"/>
      <c r="X262" s="227"/>
      <c r="Y262" s="227"/>
      <c r="Z262" s="227"/>
      <c r="AA262" s="227"/>
      <c r="AB262" s="227"/>
      <c r="AC262" s="227"/>
      <c r="AD262" s="227"/>
      <c r="AE262" s="227"/>
      <c r="AF262" s="227"/>
      <c r="AG262" s="227"/>
      <c r="AH262" s="227"/>
      <c r="AI262" s="227"/>
      <c r="AJ262" s="227"/>
      <c r="AK262" s="227"/>
      <c r="AL262" s="227"/>
      <c r="AM262" s="227"/>
      <c r="AN262" s="227"/>
      <c r="AO262" s="227"/>
      <c r="AP262" s="227"/>
      <c r="AQ262" s="227"/>
      <c r="AR262" s="227"/>
    </row>
    <row r="263" spans="1:44" x14ac:dyDescent="0.2">
      <c r="A263" s="254" t="s">
        <v>182</v>
      </c>
      <c r="B263" s="254"/>
      <c r="C263" s="254"/>
      <c r="D263" s="254"/>
      <c r="E263" s="254"/>
      <c r="F263" s="254"/>
      <c r="G263" s="2157"/>
      <c r="H263" s="1206"/>
      <c r="I263" s="1206"/>
      <c r="J263" s="2394"/>
      <c r="K263" s="2408"/>
      <c r="L263" s="2408"/>
      <c r="M263" s="227"/>
      <c r="N263" s="227"/>
      <c r="O263" s="227"/>
      <c r="P263" s="227"/>
      <c r="Q263" s="227"/>
      <c r="R263" s="227"/>
      <c r="S263" s="227"/>
      <c r="T263" s="227"/>
      <c r="U263" s="227"/>
      <c r="V263" s="227"/>
      <c r="W263" s="227"/>
      <c r="X263" s="227"/>
      <c r="Y263" s="227"/>
      <c r="Z263" s="227"/>
      <c r="AA263" s="227"/>
      <c r="AB263" s="227"/>
      <c r="AC263" s="227"/>
      <c r="AD263" s="227"/>
      <c r="AE263" s="227"/>
      <c r="AF263" s="227"/>
      <c r="AG263" s="227"/>
      <c r="AH263" s="227"/>
      <c r="AI263" s="227"/>
      <c r="AJ263" s="227"/>
      <c r="AK263" s="227"/>
      <c r="AL263" s="227"/>
      <c r="AM263" s="227"/>
      <c r="AN263" s="227"/>
      <c r="AO263" s="227"/>
      <c r="AP263" s="227"/>
      <c r="AQ263" s="227"/>
      <c r="AR263" s="227"/>
    </row>
    <row r="264" spans="1:44" x14ac:dyDescent="0.2">
      <c r="A264" s="254" t="s">
        <v>183</v>
      </c>
      <c r="B264" s="254"/>
      <c r="C264" s="254"/>
      <c r="D264" s="254"/>
      <c r="E264" s="254"/>
      <c r="F264" s="254"/>
      <c r="G264" s="2157"/>
      <c r="H264" s="1206"/>
      <c r="I264" s="1206"/>
      <c r="J264" s="2394"/>
      <c r="K264" s="2408"/>
      <c r="L264" s="2408"/>
      <c r="M264" s="227"/>
      <c r="N264" s="227"/>
      <c r="O264" s="227"/>
      <c r="P264" s="227"/>
      <c r="Q264" s="227"/>
      <c r="R264" s="227"/>
      <c r="S264" s="227"/>
      <c r="T264" s="227"/>
      <c r="U264" s="227"/>
      <c r="V264" s="227"/>
      <c r="W264" s="227"/>
      <c r="X264" s="227"/>
      <c r="Y264" s="227"/>
      <c r="Z264" s="227"/>
      <c r="AA264" s="227"/>
      <c r="AB264" s="227"/>
      <c r="AC264" s="227"/>
      <c r="AD264" s="227"/>
      <c r="AE264" s="227"/>
      <c r="AF264" s="227"/>
      <c r="AG264" s="227"/>
      <c r="AH264" s="227"/>
      <c r="AI264" s="227"/>
      <c r="AJ264" s="227"/>
      <c r="AK264" s="227"/>
      <c r="AL264" s="227"/>
      <c r="AM264" s="227"/>
      <c r="AN264" s="227"/>
      <c r="AO264" s="227"/>
      <c r="AP264" s="227"/>
      <c r="AQ264" s="227"/>
      <c r="AR264" s="227"/>
    </row>
    <row r="265" spans="1:44" x14ac:dyDescent="0.2">
      <c r="A265" s="254" t="str">
        <f>IF(EXP=0,"   - dossier de l'expert-comptable","")</f>
        <v xml:space="preserve">   - dossier de l'expert-comptable</v>
      </c>
      <c r="B265" s="254"/>
      <c r="C265" s="254"/>
      <c r="D265" s="254"/>
      <c r="E265" s="254"/>
      <c r="F265" s="254"/>
      <c r="G265" s="2157"/>
      <c r="H265" s="1206"/>
      <c r="I265" s="1206"/>
      <c r="J265" s="2394"/>
      <c r="K265" s="2408"/>
      <c r="L265" s="2408"/>
      <c r="M265" s="227"/>
      <c r="N265" s="227"/>
      <c r="O265" s="227"/>
      <c r="P265" s="227"/>
      <c r="Q265" s="227"/>
      <c r="R265" s="227"/>
      <c r="S265" s="227"/>
      <c r="T265" s="227"/>
      <c r="U265" s="227"/>
      <c r="V265" s="227"/>
      <c r="W265" s="227"/>
      <c r="X265" s="227"/>
      <c r="Y265" s="227"/>
      <c r="Z265" s="227"/>
      <c r="AA265" s="227"/>
      <c r="AB265" s="227"/>
      <c r="AC265" s="227"/>
      <c r="AD265" s="227"/>
      <c r="AE265" s="227"/>
      <c r="AF265" s="227"/>
      <c r="AG265" s="227"/>
      <c r="AH265" s="227"/>
      <c r="AI265" s="227"/>
      <c r="AJ265" s="227"/>
      <c r="AK265" s="227"/>
      <c r="AL265" s="227"/>
      <c r="AM265" s="227"/>
      <c r="AN265" s="227"/>
      <c r="AO265" s="227"/>
      <c r="AP265" s="227"/>
      <c r="AQ265" s="227"/>
      <c r="AR265" s="227"/>
    </row>
    <row r="266" spans="1:44" x14ac:dyDescent="0.2">
      <c r="A266" s="256"/>
      <c r="B266" s="254"/>
      <c r="C266" s="254"/>
      <c r="D266" s="254"/>
      <c r="E266" s="254"/>
      <c r="F266" s="254"/>
      <c r="G266" s="2157"/>
      <c r="H266" s="1206"/>
      <c r="I266" s="1206"/>
      <c r="J266" s="2394"/>
      <c r="K266" s="2408"/>
      <c r="L266" s="2408"/>
      <c r="M266" s="227"/>
      <c r="N266" s="227"/>
      <c r="O266" s="227"/>
      <c r="P266" s="227"/>
      <c r="Q266" s="227"/>
      <c r="R266" s="227"/>
      <c r="S266" s="227"/>
      <c r="T266" s="227"/>
      <c r="U266" s="227"/>
      <c r="V266" s="227"/>
      <c r="W266" s="227"/>
      <c r="X266" s="227"/>
      <c r="Y266" s="227"/>
      <c r="Z266" s="227"/>
      <c r="AA266" s="227"/>
      <c r="AB266" s="227"/>
      <c r="AC266" s="227"/>
      <c r="AD266" s="227"/>
      <c r="AE266" s="227"/>
      <c r="AF266" s="227"/>
      <c r="AG266" s="227"/>
      <c r="AH266" s="227"/>
      <c r="AI266" s="227"/>
      <c r="AJ266" s="227"/>
      <c r="AK266" s="227"/>
      <c r="AL266" s="227"/>
      <c r="AM266" s="227"/>
      <c r="AN266" s="227"/>
      <c r="AO266" s="227"/>
      <c r="AP266" s="227"/>
      <c r="AQ266" s="227"/>
      <c r="AR266" s="227"/>
    </row>
    <row r="267" spans="1:44" x14ac:dyDescent="0.2">
      <c r="A267" s="254" t="s">
        <v>679</v>
      </c>
      <c r="B267" s="254"/>
      <c r="C267" s="251"/>
      <c r="D267" s="254"/>
      <c r="E267" s="254"/>
      <c r="F267" s="254"/>
      <c r="G267" s="2157"/>
      <c r="H267" s="1206"/>
      <c r="I267" s="1206"/>
      <c r="J267" s="2394"/>
      <c r="K267" s="2408"/>
      <c r="L267" s="2408"/>
      <c r="M267" s="227"/>
      <c r="N267" s="227"/>
      <c r="O267" s="227"/>
      <c r="P267" s="227"/>
      <c r="Q267" s="227"/>
      <c r="R267" s="227"/>
      <c r="S267" s="227"/>
      <c r="T267" s="227"/>
      <c r="U267" s="227"/>
      <c r="V267" s="227"/>
      <c r="W267" s="227"/>
      <c r="X267" s="227"/>
      <c r="Y267" s="227"/>
      <c r="Z267" s="227"/>
      <c r="AA267" s="227"/>
      <c r="AB267" s="227"/>
      <c r="AC267" s="227"/>
      <c r="AD267" s="227"/>
      <c r="AE267" s="227"/>
      <c r="AF267" s="227"/>
      <c r="AG267" s="227"/>
      <c r="AH267" s="227"/>
      <c r="AI267" s="227"/>
      <c r="AJ267" s="227"/>
      <c r="AK267" s="227"/>
      <c r="AL267" s="227"/>
      <c r="AM267" s="227"/>
      <c r="AN267" s="227"/>
      <c r="AO267" s="227"/>
      <c r="AP267" s="227"/>
      <c r="AQ267" s="227"/>
      <c r="AR267" s="227"/>
    </row>
    <row r="268" spans="1:44" x14ac:dyDescent="0.2">
      <c r="A268" s="254"/>
      <c r="B268" s="254" t="str">
        <f>IF(EXP=0,"(en relation avec le dossier de l'expert-comptable)","")</f>
        <v>(en relation avec le dossier de l'expert-comptable)</v>
      </c>
      <c r="C268" s="254"/>
      <c r="D268" s="254"/>
      <c r="E268" s="254"/>
      <c r="F268" s="254"/>
      <c r="G268" s="2157"/>
      <c r="H268" s="1206"/>
      <c r="I268" s="1206"/>
      <c r="J268" s="2394"/>
      <c r="K268" s="2408"/>
      <c r="L268" s="2408"/>
      <c r="M268" s="227"/>
      <c r="N268" s="227"/>
      <c r="O268" s="227"/>
      <c r="P268" s="227"/>
      <c r="Q268" s="227"/>
      <c r="R268" s="227"/>
      <c r="S268" s="227"/>
      <c r="T268" s="227"/>
      <c r="U268" s="227"/>
      <c r="V268" s="227"/>
      <c r="W268" s="227"/>
      <c r="X268" s="227"/>
      <c r="Y268" s="227"/>
      <c r="Z268" s="227"/>
      <c r="AA268" s="227"/>
      <c r="AB268" s="227"/>
      <c r="AC268" s="227"/>
      <c r="AD268" s="227"/>
      <c r="AE268" s="227"/>
      <c r="AF268" s="227"/>
      <c r="AG268" s="227"/>
      <c r="AH268" s="227"/>
      <c r="AI268" s="227"/>
      <c r="AJ268" s="227"/>
      <c r="AK268" s="227"/>
      <c r="AL268" s="227"/>
      <c r="AM268" s="227"/>
      <c r="AN268" s="227"/>
      <c r="AO268" s="227"/>
      <c r="AP268" s="227"/>
      <c r="AQ268" s="227"/>
      <c r="AR268" s="227"/>
    </row>
    <row r="269" spans="1:44" x14ac:dyDescent="0.2">
      <c r="A269" s="254" t="s">
        <v>1500</v>
      </c>
      <c r="B269" s="254"/>
      <c r="C269" s="254"/>
      <c r="D269" s="254"/>
      <c r="E269" s="254"/>
      <c r="F269" s="254"/>
      <c r="G269" s="352" t="s">
        <v>1511</v>
      </c>
      <c r="H269" s="1206"/>
      <c r="I269" s="1206"/>
      <c r="J269" s="2394"/>
      <c r="K269" s="2408"/>
      <c r="L269" s="2408"/>
      <c r="M269" s="227"/>
      <c r="N269" s="227"/>
      <c r="O269" s="227"/>
      <c r="P269" s="227"/>
      <c r="Q269" s="227"/>
      <c r="R269" s="227"/>
      <c r="S269" s="227"/>
      <c r="T269" s="227"/>
      <c r="U269" s="227"/>
      <c r="V269" s="227"/>
      <c r="W269" s="227"/>
      <c r="X269" s="227"/>
      <c r="Y269" s="227"/>
      <c r="Z269" s="227"/>
      <c r="AA269" s="227"/>
      <c r="AB269" s="227"/>
      <c r="AC269" s="227"/>
      <c r="AD269" s="227"/>
      <c r="AE269" s="227"/>
      <c r="AF269" s="227"/>
      <c r="AG269" s="227"/>
      <c r="AH269" s="227"/>
      <c r="AI269" s="227"/>
      <c r="AJ269" s="227"/>
      <c r="AK269" s="227"/>
      <c r="AL269" s="227"/>
      <c r="AM269" s="227"/>
      <c r="AN269" s="227"/>
      <c r="AO269" s="227"/>
      <c r="AP269" s="227"/>
      <c r="AQ269" s="227"/>
      <c r="AR269" s="227"/>
    </row>
    <row r="270" spans="1:44" x14ac:dyDescent="0.2">
      <c r="A270" s="254" t="s">
        <v>1336</v>
      </c>
      <c r="B270" s="254"/>
      <c r="C270" s="254"/>
      <c r="D270" s="254"/>
      <c r="E270" s="254"/>
      <c r="F270" s="254"/>
      <c r="G270" s="2157"/>
      <c r="H270" s="1206"/>
      <c r="I270" s="1206"/>
      <c r="J270" s="2394"/>
      <c r="K270" s="2408"/>
      <c r="L270" s="2408"/>
      <c r="M270" s="227"/>
      <c r="N270" s="227"/>
      <c r="O270" s="227"/>
      <c r="P270" s="227"/>
      <c r="Q270" s="227"/>
      <c r="R270" s="227"/>
      <c r="S270" s="227"/>
      <c r="T270" s="227"/>
      <c r="U270" s="227"/>
      <c r="V270" s="227"/>
      <c r="W270" s="227"/>
      <c r="X270" s="227"/>
      <c r="Y270" s="227"/>
      <c r="Z270" s="227"/>
      <c r="AA270" s="227"/>
      <c r="AB270" s="227"/>
      <c r="AC270" s="227"/>
      <c r="AD270" s="227"/>
      <c r="AE270" s="227"/>
      <c r="AF270" s="227"/>
      <c r="AG270" s="227"/>
      <c r="AH270" s="227"/>
      <c r="AI270" s="227"/>
      <c r="AJ270" s="227"/>
      <c r="AK270" s="227"/>
      <c r="AL270" s="227"/>
      <c r="AM270" s="227"/>
      <c r="AN270" s="227"/>
      <c r="AO270" s="227"/>
      <c r="AP270" s="227"/>
      <c r="AQ270" s="227"/>
      <c r="AR270" s="227"/>
    </row>
    <row r="271" spans="1:44" x14ac:dyDescent="0.2">
      <c r="A271" s="254" t="s">
        <v>1706</v>
      </c>
      <c r="B271" s="254"/>
      <c r="C271" s="254"/>
      <c r="D271" s="254"/>
      <c r="E271" s="254"/>
      <c r="F271" s="254"/>
      <c r="G271" s="2157"/>
      <c r="H271" s="1206"/>
      <c r="I271" s="1206"/>
      <c r="J271" s="2394"/>
      <c r="K271" s="2408"/>
      <c r="L271" s="2408"/>
      <c r="M271" s="227"/>
      <c r="N271" s="227"/>
      <c r="O271" s="227"/>
      <c r="P271" s="227"/>
      <c r="Q271" s="227"/>
      <c r="R271" s="227"/>
      <c r="S271" s="227"/>
      <c r="T271" s="227"/>
      <c r="U271" s="227"/>
      <c r="V271" s="227"/>
      <c r="W271" s="227"/>
      <c r="X271" s="227"/>
      <c r="Y271" s="227"/>
      <c r="Z271" s="227"/>
      <c r="AA271" s="227"/>
      <c r="AB271" s="227"/>
      <c r="AC271" s="227"/>
      <c r="AD271" s="227"/>
      <c r="AE271" s="227"/>
      <c r="AF271" s="227"/>
      <c r="AG271" s="227"/>
      <c r="AH271" s="227"/>
      <c r="AI271" s="227"/>
      <c r="AJ271" s="227"/>
      <c r="AK271" s="227"/>
      <c r="AL271" s="227"/>
      <c r="AM271" s="227"/>
      <c r="AN271" s="227"/>
      <c r="AO271" s="227"/>
      <c r="AP271" s="227"/>
      <c r="AQ271" s="227"/>
      <c r="AR271" s="227"/>
    </row>
    <row r="272" spans="1:44" x14ac:dyDescent="0.2">
      <c r="A272" s="254" t="s">
        <v>1707</v>
      </c>
      <c r="B272" s="254"/>
      <c r="C272" s="254"/>
      <c r="D272" s="254"/>
      <c r="E272" s="254"/>
      <c r="F272" s="254"/>
      <c r="G272" s="2157"/>
      <c r="H272" s="1206"/>
      <c r="I272" s="1206"/>
      <c r="J272" s="2394"/>
      <c r="K272" s="2408"/>
      <c r="L272" s="2408"/>
      <c r="M272" s="227"/>
      <c r="N272" s="227"/>
      <c r="O272" s="227"/>
      <c r="P272" s="227"/>
      <c r="Q272" s="227"/>
      <c r="R272" s="227"/>
      <c r="S272" s="227"/>
      <c r="T272" s="227"/>
      <c r="U272" s="227"/>
      <c r="V272" s="227"/>
      <c r="W272" s="227"/>
      <c r="X272" s="227"/>
      <c r="Y272" s="227"/>
      <c r="Z272" s="227"/>
      <c r="AA272" s="227"/>
      <c r="AB272" s="227"/>
      <c r="AC272" s="227"/>
      <c r="AD272" s="227"/>
      <c r="AE272" s="227"/>
      <c r="AF272" s="227"/>
      <c r="AG272" s="227"/>
      <c r="AH272" s="227"/>
      <c r="AI272" s="227"/>
      <c r="AJ272" s="227"/>
      <c r="AK272" s="227"/>
      <c r="AL272" s="227"/>
      <c r="AM272" s="227"/>
      <c r="AN272" s="227"/>
      <c r="AO272" s="227"/>
      <c r="AP272" s="227"/>
      <c r="AQ272" s="227"/>
      <c r="AR272" s="227"/>
    </row>
    <row r="273" spans="1:44" x14ac:dyDescent="0.2">
      <c r="A273" s="254" t="s">
        <v>184</v>
      </c>
      <c r="B273" s="254"/>
      <c r="C273" s="254"/>
      <c r="D273" s="254"/>
      <c r="E273" s="254"/>
      <c r="F273" s="254"/>
      <c r="G273" s="2157"/>
      <c r="H273" s="1206"/>
      <c r="I273" s="1206"/>
      <c r="J273" s="2394"/>
      <c r="K273" s="2408"/>
      <c r="L273" s="2408"/>
      <c r="M273" s="227"/>
      <c r="N273" s="227"/>
      <c r="O273" s="227"/>
      <c r="P273" s="227"/>
      <c r="Q273" s="227"/>
      <c r="R273" s="227"/>
      <c r="S273" s="227"/>
      <c r="T273" s="227"/>
      <c r="U273" s="227"/>
      <c r="V273" s="227"/>
      <c r="W273" s="227"/>
      <c r="X273" s="227"/>
      <c r="Y273" s="227"/>
      <c r="Z273" s="227"/>
      <c r="AA273" s="227"/>
      <c r="AB273" s="227"/>
      <c r="AC273" s="227"/>
      <c r="AD273" s="227"/>
      <c r="AE273" s="227"/>
      <c r="AF273" s="227"/>
      <c r="AG273" s="227"/>
      <c r="AH273" s="227"/>
      <c r="AI273" s="227"/>
      <c r="AJ273" s="227"/>
      <c r="AK273" s="227"/>
      <c r="AL273" s="227"/>
      <c r="AM273" s="227"/>
      <c r="AN273" s="227"/>
      <c r="AO273" s="227"/>
      <c r="AP273" s="227"/>
      <c r="AQ273" s="227"/>
      <c r="AR273" s="227"/>
    </row>
    <row r="274" spans="1:44" x14ac:dyDescent="0.2">
      <c r="A274" s="254" t="s">
        <v>185</v>
      </c>
      <c r="B274" s="254"/>
      <c r="C274" s="254"/>
      <c r="D274" s="254"/>
      <c r="E274" s="254"/>
      <c r="F274" s="254"/>
      <c r="G274" s="352" t="s">
        <v>466</v>
      </c>
      <c r="H274" s="1206"/>
      <c r="I274" s="1206"/>
      <c r="J274" s="2394"/>
      <c r="K274" s="2408"/>
      <c r="L274" s="2408"/>
      <c r="M274" s="227"/>
      <c r="N274" s="227"/>
      <c r="O274" s="227"/>
      <c r="P274" s="227"/>
      <c r="Q274" s="227"/>
      <c r="R274" s="227"/>
      <c r="S274" s="227"/>
      <c r="T274" s="227"/>
      <c r="U274" s="227"/>
      <c r="V274" s="227"/>
      <c r="W274" s="227"/>
      <c r="X274" s="227"/>
      <c r="Y274" s="227"/>
      <c r="Z274" s="227"/>
      <c r="AA274" s="227"/>
      <c r="AB274" s="227"/>
      <c r="AC274" s="227"/>
      <c r="AD274" s="227"/>
      <c r="AE274" s="227"/>
      <c r="AF274" s="227"/>
      <c r="AG274" s="227"/>
      <c r="AH274" s="227"/>
      <c r="AI274" s="227"/>
      <c r="AJ274" s="227"/>
      <c r="AK274" s="227"/>
      <c r="AL274" s="227"/>
      <c r="AM274" s="227"/>
      <c r="AN274" s="227"/>
      <c r="AO274" s="227"/>
      <c r="AP274" s="227"/>
      <c r="AQ274" s="227"/>
      <c r="AR274" s="227"/>
    </row>
    <row r="275" spans="1:44" x14ac:dyDescent="0.2">
      <c r="A275" s="254" t="s">
        <v>1710</v>
      </c>
      <c r="B275" s="254"/>
      <c r="C275" s="254"/>
      <c r="D275" s="254"/>
      <c r="E275" s="254"/>
      <c r="F275" s="254"/>
      <c r="G275" s="2157"/>
      <c r="H275" s="1206"/>
      <c r="I275" s="1206"/>
      <c r="J275" s="2394"/>
      <c r="K275" s="2408"/>
      <c r="L275" s="2408"/>
      <c r="M275" s="227"/>
      <c r="N275" s="227"/>
      <c r="O275" s="227"/>
      <c r="P275" s="227"/>
      <c r="Q275" s="227"/>
      <c r="R275" s="227"/>
      <c r="S275" s="227"/>
      <c r="T275" s="227"/>
      <c r="U275" s="227"/>
      <c r="V275" s="227"/>
      <c r="W275" s="227"/>
      <c r="X275" s="227"/>
      <c r="Y275" s="227"/>
      <c r="Z275" s="227"/>
      <c r="AA275" s="227"/>
      <c r="AB275" s="227"/>
      <c r="AC275" s="227"/>
      <c r="AD275" s="227"/>
      <c r="AE275" s="227"/>
      <c r="AF275" s="227"/>
      <c r="AG275" s="227"/>
      <c r="AH275" s="227"/>
      <c r="AI275" s="227"/>
      <c r="AJ275" s="227"/>
      <c r="AK275" s="227"/>
      <c r="AL275" s="227"/>
      <c r="AM275" s="227"/>
      <c r="AN275" s="227"/>
      <c r="AO275" s="227"/>
      <c r="AP275" s="227"/>
      <c r="AQ275" s="227"/>
      <c r="AR275" s="227"/>
    </row>
    <row r="276" spans="1:44" x14ac:dyDescent="0.2">
      <c r="A276" s="251" t="s">
        <v>1711</v>
      </c>
      <c r="B276" s="251"/>
      <c r="C276" s="251"/>
      <c r="D276" s="251"/>
      <c r="E276" s="254"/>
      <c r="F276" s="254"/>
      <c r="G276" s="2157"/>
      <c r="H276" s="1206"/>
      <c r="I276" s="1206"/>
      <c r="J276" s="2394"/>
      <c r="K276" s="2408"/>
      <c r="L276" s="2408"/>
      <c r="M276" s="227"/>
      <c r="N276" s="227"/>
      <c r="O276" s="227"/>
      <c r="P276" s="227"/>
      <c r="Q276" s="227"/>
      <c r="R276" s="227"/>
      <c r="S276" s="227"/>
      <c r="T276" s="227"/>
      <c r="U276" s="227"/>
      <c r="V276" s="227"/>
      <c r="W276" s="227"/>
      <c r="X276" s="227"/>
      <c r="Y276" s="227"/>
      <c r="Z276" s="227"/>
      <c r="AA276" s="227"/>
      <c r="AB276" s="227"/>
      <c r="AC276" s="227"/>
      <c r="AD276" s="227"/>
      <c r="AE276" s="227"/>
      <c r="AF276" s="227"/>
      <c r="AG276" s="227"/>
      <c r="AH276" s="227"/>
      <c r="AI276" s="227"/>
      <c r="AJ276" s="227"/>
      <c r="AK276" s="227"/>
      <c r="AL276" s="227"/>
      <c r="AM276" s="227"/>
      <c r="AN276" s="227"/>
      <c r="AO276" s="227"/>
      <c r="AP276" s="227"/>
      <c r="AQ276" s="227"/>
      <c r="AR276" s="227"/>
    </row>
    <row r="277" spans="1:44" x14ac:dyDescent="0.2">
      <c r="A277" s="254" t="s">
        <v>1708</v>
      </c>
      <c r="B277" s="254"/>
      <c r="C277" s="254"/>
      <c r="D277" s="254"/>
      <c r="E277" s="254"/>
      <c r="F277" s="254"/>
      <c r="G277" s="2157"/>
      <c r="H277" s="1206"/>
      <c r="I277" s="1206"/>
      <c r="J277" s="2394"/>
      <c r="K277" s="2408"/>
      <c r="L277" s="2408"/>
      <c r="M277" s="227"/>
      <c r="N277" s="227"/>
      <c r="O277" s="227"/>
      <c r="P277" s="227"/>
      <c r="Q277" s="227"/>
      <c r="R277" s="227"/>
      <c r="S277" s="227"/>
      <c r="T277" s="227"/>
      <c r="U277" s="227"/>
      <c r="V277" s="227"/>
      <c r="W277" s="227"/>
      <c r="X277" s="227"/>
      <c r="Y277" s="227"/>
      <c r="Z277" s="227"/>
      <c r="AA277" s="227"/>
      <c r="AB277" s="227"/>
      <c r="AC277" s="227"/>
      <c r="AD277" s="227"/>
      <c r="AE277" s="227"/>
      <c r="AF277" s="227"/>
      <c r="AG277" s="227"/>
      <c r="AH277" s="227"/>
      <c r="AI277" s="227"/>
      <c r="AJ277" s="227"/>
      <c r="AK277" s="227"/>
      <c r="AL277" s="227"/>
      <c r="AM277" s="227"/>
      <c r="AN277" s="227"/>
      <c r="AO277" s="227"/>
      <c r="AP277" s="227"/>
      <c r="AQ277" s="227"/>
      <c r="AR277" s="227"/>
    </row>
    <row r="278" spans="1:44" x14ac:dyDescent="0.2">
      <c r="A278" s="254" t="s">
        <v>54</v>
      </c>
      <c r="B278" s="254"/>
      <c r="C278" s="254"/>
      <c r="D278" s="254"/>
      <c r="E278" s="254"/>
      <c r="F278" s="254"/>
      <c r="G278" s="2157"/>
      <c r="H278" s="1206"/>
      <c r="I278" s="1206"/>
      <c r="J278" s="2416" t="s">
        <v>55</v>
      </c>
      <c r="K278" s="2416"/>
      <c r="L278" s="2416"/>
      <c r="M278" s="227"/>
      <c r="N278" s="227"/>
      <c r="O278" s="227"/>
      <c r="P278" s="227"/>
      <c r="Q278" s="227"/>
      <c r="R278" s="227"/>
      <c r="S278" s="227"/>
      <c r="T278" s="227"/>
      <c r="U278" s="227"/>
      <c r="V278" s="227"/>
      <c r="W278" s="227"/>
      <c r="X278" s="227"/>
      <c r="Y278" s="227"/>
      <c r="Z278" s="227"/>
      <c r="AA278" s="227"/>
      <c r="AB278" s="227"/>
      <c r="AC278" s="227"/>
      <c r="AD278" s="227"/>
      <c r="AE278" s="227"/>
      <c r="AF278" s="227"/>
      <c r="AG278" s="227"/>
      <c r="AH278" s="227"/>
      <c r="AI278" s="227"/>
      <c r="AJ278" s="227"/>
      <c r="AK278" s="227"/>
      <c r="AL278" s="227"/>
      <c r="AM278" s="227"/>
      <c r="AN278" s="227"/>
      <c r="AO278" s="227"/>
      <c r="AP278" s="227"/>
      <c r="AQ278" s="227"/>
      <c r="AR278" s="227"/>
    </row>
    <row r="279" spans="1:44" x14ac:dyDescent="0.2">
      <c r="A279" s="254"/>
      <c r="B279" s="254"/>
      <c r="C279" s="254"/>
      <c r="D279" s="254"/>
      <c r="E279" s="254"/>
      <c r="F279" s="254"/>
      <c r="G279" s="2157"/>
      <c r="H279" s="1206"/>
      <c r="I279" s="1206"/>
      <c r="J279" s="2394"/>
      <c r="K279" s="2408"/>
      <c r="L279" s="2408"/>
      <c r="M279" s="227"/>
      <c r="N279" s="227"/>
      <c r="O279" s="227"/>
      <c r="P279" s="227"/>
      <c r="Q279" s="227"/>
      <c r="R279" s="227"/>
      <c r="S279" s="227"/>
      <c r="T279" s="227"/>
      <c r="U279" s="227"/>
      <c r="V279" s="227"/>
      <c r="W279" s="227"/>
      <c r="X279" s="227"/>
      <c r="Y279" s="227"/>
      <c r="Z279" s="227"/>
      <c r="AA279" s="227"/>
      <c r="AB279" s="227"/>
      <c r="AC279" s="227"/>
      <c r="AD279" s="227"/>
      <c r="AE279" s="227"/>
      <c r="AF279" s="227"/>
      <c r="AG279" s="227"/>
      <c r="AH279" s="227"/>
      <c r="AI279" s="227"/>
      <c r="AJ279" s="227"/>
      <c r="AK279" s="227"/>
      <c r="AL279" s="227"/>
      <c r="AM279" s="227"/>
      <c r="AN279" s="227"/>
      <c r="AO279" s="227"/>
      <c r="AP279" s="227"/>
      <c r="AQ279" s="227"/>
      <c r="AR279" s="227"/>
    </row>
    <row r="280" spans="1:44" x14ac:dyDescent="0.2">
      <c r="A280" s="254" t="s">
        <v>889</v>
      </c>
      <c r="B280" s="254"/>
      <c r="C280" s="254"/>
      <c r="D280" s="254"/>
      <c r="E280" s="254"/>
      <c r="F280" s="254"/>
      <c r="G280" s="2157"/>
      <c r="H280" s="1206"/>
      <c r="I280" s="1206"/>
      <c r="J280" s="2394"/>
      <c r="K280" s="2408"/>
      <c r="L280" s="2408"/>
      <c r="M280" s="227"/>
      <c r="N280" s="227"/>
      <c r="O280" s="227"/>
      <c r="P280" s="227"/>
      <c r="Q280" s="227"/>
      <c r="R280" s="227"/>
      <c r="S280" s="227"/>
      <c r="T280" s="227"/>
      <c r="U280" s="227"/>
      <c r="V280" s="227"/>
      <c r="W280" s="227"/>
      <c r="X280" s="227"/>
      <c r="Y280" s="227"/>
      <c r="Z280" s="227"/>
      <c r="AA280" s="227"/>
      <c r="AB280" s="227"/>
      <c r="AC280" s="227"/>
      <c r="AD280" s="227"/>
      <c r="AE280" s="227"/>
      <c r="AF280" s="227"/>
      <c r="AG280" s="227"/>
      <c r="AH280" s="227"/>
      <c r="AI280" s="227"/>
      <c r="AJ280" s="227"/>
      <c r="AK280" s="227"/>
      <c r="AL280" s="227"/>
      <c r="AM280" s="227"/>
      <c r="AN280" s="227"/>
      <c r="AO280" s="227"/>
      <c r="AP280" s="227"/>
      <c r="AQ280" s="227"/>
      <c r="AR280" s="227"/>
    </row>
    <row r="281" spans="1:44" x14ac:dyDescent="0.2">
      <c r="A281" s="254" t="s">
        <v>760</v>
      </c>
      <c r="B281" s="254"/>
      <c r="C281" s="254"/>
      <c r="D281" s="254"/>
      <c r="E281" s="254"/>
      <c r="F281" s="254"/>
      <c r="G281" s="2157"/>
      <c r="H281" s="1206"/>
      <c r="I281" s="1206"/>
      <c r="J281" s="2394"/>
      <c r="K281" s="2408"/>
      <c r="L281" s="2408"/>
      <c r="M281" s="227"/>
      <c r="N281" s="227"/>
      <c r="O281" s="227"/>
      <c r="P281" s="227"/>
      <c r="Q281" s="227"/>
      <c r="R281" s="227"/>
      <c r="S281" s="227"/>
      <c r="T281" s="227"/>
      <c r="U281" s="227"/>
      <c r="V281" s="227"/>
      <c r="W281" s="227"/>
      <c r="X281" s="227"/>
      <c r="Y281" s="227"/>
      <c r="Z281" s="227"/>
      <c r="AA281" s="227"/>
      <c r="AB281" s="227"/>
      <c r="AC281" s="227"/>
      <c r="AD281" s="227"/>
      <c r="AE281" s="227"/>
      <c r="AF281" s="227"/>
      <c r="AG281" s="227"/>
      <c r="AH281" s="227"/>
      <c r="AI281" s="227"/>
      <c r="AJ281" s="227"/>
      <c r="AK281" s="227"/>
      <c r="AL281" s="227"/>
      <c r="AM281" s="227"/>
      <c r="AN281" s="227"/>
      <c r="AO281" s="227"/>
      <c r="AP281" s="227"/>
      <c r="AQ281" s="227"/>
      <c r="AR281" s="227"/>
    </row>
    <row r="282" spans="1:44" ht="13.5" x14ac:dyDescent="0.25">
      <c r="A282" s="254" t="s">
        <v>761</v>
      </c>
      <c r="B282" s="254"/>
      <c r="C282" s="257"/>
      <c r="D282" s="254"/>
      <c r="E282" s="254"/>
      <c r="F282" s="254"/>
      <c r="G282" s="2157"/>
      <c r="H282" s="1206"/>
      <c r="I282" s="1206"/>
      <c r="J282" s="2394"/>
      <c r="K282" s="2408"/>
      <c r="L282" s="2408"/>
      <c r="M282" s="227"/>
      <c r="N282" s="227"/>
      <c r="O282" s="227"/>
      <c r="P282" s="227"/>
      <c r="Q282" s="227"/>
      <c r="R282" s="227"/>
      <c r="S282" s="227"/>
      <c r="T282" s="227"/>
      <c r="U282" s="227"/>
      <c r="V282" s="227"/>
      <c r="W282" s="227"/>
      <c r="X282" s="227"/>
      <c r="Y282" s="227"/>
      <c r="Z282" s="227"/>
      <c r="AA282" s="227"/>
      <c r="AB282" s="227"/>
      <c r="AC282" s="227"/>
      <c r="AD282" s="227"/>
      <c r="AE282" s="227"/>
      <c r="AF282" s="227"/>
      <c r="AG282" s="227"/>
      <c r="AH282" s="227"/>
      <c r="AI282" s="227"/>
      <c r="AJ282" s="227"/>
      <c r="AK282" s="227"/>
      <c r="AL282" s="227"/>
      <c r="AM282" s="227"/>
      <c r="AN282" s="227"/>
      <c r="AO282" s="227"/>
      <c r="AP282" s="227"/>
      <c r="AQ282" s="227"/>
      <c r="AR282" s="227"/>
    </row>
    <row r="283" spans="1:44" x14ac:dyDescent="0.2">
      <c r="A283" s="254" t="s">
        <v>1503</v>
      </c>
      <c r="B283" s="251"/>
      <c r="C283" s="251"/>
      <c r="D283" s="254"/>
      <c r="E283" s="260"/>
      <c r="F283" s="254"/>
      <c r="G283" s="2157"/>
      <c r="H283" s="1206"/>
      <c r="I283" s="1206"/>
      <c r="J283" s="2394"/>
      <c r="K283" s="2408"/>
      <c r="L283" s="2408"/>
      <c r="M283" s="227"/>
      <c r="N283" s="227"/>
      <c r="O283" s="227"/>
      <c r="P283" s="227"/>
      <c r="Q283" s="227"/>
      <c r="R283" s="227"/>
      <c r="S283" s="227"/>
      <c r="T283" s="227"/>
      <c r="U283" s="227"/>
      <c r="V283" s="227"/>
      <c r="W283" s="227"/>
      <c r="X283" s="227"/>
      <c r="Y283" s="227"/>
      <c r="Z283" s="227"/>
      <c r="AA283" s="227"/>
      <c r="AB283" s="227"/>
      <c r="AC283" s="227"/>
      <c r="AD283" s="227"/>
      <c r="AE283" s="227"/>
      <c r="AF283" s="227"/>
      <c r="AG283" s="227"/>
      <c r="AH283" s="227"/>
      <c r="AI283" s="227"/>
      <c r="AJ283" s="227"/>
      <c r="AK283" s="227"/>
      <c r="AL283" s="227"/>
      <c r="AM283" s="227"/>
      <c r="AN283" s="227"/>
      <c r="AO283" s="227"/>
      <c r="AP283" s="227"/>
      <c r="AQ283" s="227"/>
      <c r="AR283" s="227"/>
    </row>
    <row r="284" spans="1:44" x14ac:dyDescent="0.2">
      <c r="A284" s="254" t="s">
        <v>1504</v>
      </c>
      <c r="B284" s="254" t="str">
        <f>IF(E604ou605=0,"sous traitance 604 &amp; 605","")</f>
        <v>sous traitance 604 &amp; 605</v>
      </c>
      <c r="C284" s="254"/>
      <c r="D284" s="254"/>
      <c r="E284" s="254"/>
      <c r="F284" s="254"/>
      <c r="G284" s="352" t="s">
        <v>1511</v>
      </c>
      <c r="H284" s="1206"/>
      <c r="I284" s="1206"/>
      <c r="J284" s="2394"/>
      <c r="K284" s="2408"/>
      <c r="L284" s="2408"/>
      <c r="M284" s="227"/>
      <c r="N284" s="227"/>
      <c r="O284" s="227"/>
      <c r="P284" s="227"/>
      <c r="Q284" s="227"/>
      <c r="R284" s="227"/>
      <c r="S284" s="227"/>
      <c r="T284" s="227"/>
      <c r="U284" s="227"/>
      <c r="V284" s="227"/>
      <c r="W284" s="227"/>
      <c r="X284" s="227"/>
      <c r="Y284" s="227"/>
      <c r="Z284" s="227"/>
      <c r="AA284" s="227"/>
      <c r="AB284" s="227"/>
      <c r="AC284" s="227"/>
      <c r="AD284" s="227"/>
      <c r="AE284" s="227"/>
      <c r="AF284" s="227"/>
      <c r="AG284" s="227"/>
      <c r="AH284" s="227"/>
      <c r="AI284" s="227"/>
      <c r="AJ284" s="227"/>
      <c r="AK284" s="227"/>
      <c r="AL284" s="227"/>
      <c r="AM284" s="227"/>
      <c r="AN284" s="227"/>
      <c r="AO284" s="227"/>
      <c r="AP284" s="227"/>
      <c r="AQ284" s="227"/>
      <c r="AR284" s="227"/>
    </row>
    <row r="285" spans="1:44" x14ac:dyDescent="0.2">
      <c r="A285" s="256"/>
      <c r="B285" s="254"/>
      <c r="C285" s="254"/>
      <c r="D285" s="114"/>
      <c r="E285" s="114"/>
      <c r="F285" s="114"/>
      <c r="G285" s="2157"/>
      <c r="H285" s="1206"/>
      <c r="I285" s="1206"/>
      <c r="J285" s="114"/>
      <c r="K285" s="114"/>
      <c r="L285" s="114"/>
      <c r="M285" s="227"/>
      <c r="N285" s="227"/>
      <c r="O285" s="227"/>
      <c r="P285" s="227"/>
      <c r="Q285" s="227"/>
      <c r="R285" s="227"/>
      <c r="S285" s="227"/>
      <c r="T285" s="227"/>
      <c r="U285" s="227"/>
      <c r="V285" s="227"/>
      <c r="W285" s="227"/>
      <c r="X285" s="227"/>
      <c r="Y285" s="227"/>
      <c r="Z285" s="227"/>
      <c r="AA285" s="227"/>
      <c r="AB285" s="227"/>
      <c r="AC285" s="227"/>
      <c r="AD285" s="227"/>
      <c r="AE285" s="227"/>
      <c r="AF285" s="227"/>
      <c r="AG285" s="227"/>
      <c r="AH285" s="227"/>
      <c r="AI285" s="227"/>
      <c r="AJ285" s="227"/>
      <c r="AK285" s="227"/>
      <c r="AL285" s="227"/>
      <c r="AM285" s="227"/>
      <c r="AN285" s="227"/>
      <c r="AO285" s="227"/>
      <c r="AP285" s="227"/>
      <c r="AQ285" s="227"/>
      <c r="AR285" s="227"/>
    </row>
    <row r="286" spans="1:44" x14ac:dyDescent="0.2">
      <c r="A286" s="256"/>
      <c r="B286" s="254"/>
      <c r="C286" s="254"/>
      <c r="D286" s="114"/>
      <c r="E286" s="114"/>
      <c r="F286" s="114"/>
      <c r="G286" s="2157"/>
      <c r="H286" s="1206"/>
      <c r="I286" s="1206"/>
      <c r="J286" s="114"/>
      <c r="K286" s="114"/>
      <c r="L286" s="114"/>
      <c r="M286" s="227"/>
      <c r="N286" s="227"/>
      <c r="O286" s="227"/>
      <c r="P286" s="227"/>
      <c r="Q286" s="227"/>
      <c r="R286" s="227"/>
      <c r="S286" s="227"/>
      <c r="T286" s="227"/>
      <c r="U286" s="227"/>
      <c r="V286" s="227"/>
      <c r="W286" s="227"/>
      <c r="X286" s="227"/>
      <c r="Y286" s="227"/>
      <c r="Z286" s="227"/>
      <c r="AA286" s="227"/>
      <c r="AB286" s="227"/>
      <c r="AC286" s="227"/>
      <c r="AD286" s="227"/>
      <c r="AE286" s="227"/>
      <c r="AF286" s="227"/>
      <c r="AG286" s="227"/>
      <c r="AH286" s="227"/>
      <c r="AI286" s="227"/>
      <c r="AJ286" s="227"/>
      <c r="AK286" s="227"/>
      <c r="AL286" s="227"/>
      <c r="AM286" s="227"/>
      <c r="AN286" s="227"/>
      <c r="AO286" s="227"/>
      <c r="AP286" s="227"/>
      <c r="AQ286" s="227"/>
      <c r="AR286" s="227"/>
    </row>
    <row r="287" spans="1:44" ht="13.5" x14ac:dyDescent="0.25">
      <c r="A287" s="254" t="s">
        <v>467</v>
      </c>
      <c r="B287" s="254"/>
      <c r="C287" s="257"/>
      <c r="D287" s="254"/>
      <c r="E287" s="254"/>
      <c r="F287" s="254"/>
      <c r="G287" s="2157"/>
      <c r="H287" s="1206"/>
      <c r="I287" s="1206"/>
      <c r="J287" s="2394"/>
      <c r="K287" s="2408"/>
      <c r="L287" s="2408"/>
      <c r="M287" s="227"/>
      <c r="N287" s="227"/>
      <c r="O287" s="227"/>
      <c r="P287" s="227"/>
      <c r="Q287" s="227"/>
      <c r="R287" s="227"/>
      <c r="S287" s="227"/>
      <c r="T287" s="227"/>
      <c r="U287" s="227"/>
      <c r="V287" s="227"/>
      <c r="W287" s="227"/>
      <c r="X287" s="227"/>
      <c r="Y287" s="227"/>
      <c r="Z287" s="227"/>
      <c r="AA287" s="227"/>
      <c r="AB287" s="227"/>
      <c r="AC287" s="227"/>
      <c r="AD287" s="227"/>
      <c r="AE287" s="227"/>
      <c r="AF287" s="227"/>
      <c r="AG287" s="227"/>
      <c r="AH287" s="227"/>
      <c r="AI287" s="227"/>
      <c r="AJ287" s="227"/>
      <c r="AK287" s="227"/>
      <c r="AL287" s="227"/>
      <c r="AM287" s="227"/>
      <c r="AN287" s="227"/>
      <c r="AO287" s="227"/>
      <c r="AP287" s="227"/>
      <c r="AQ287" s="227"/>
      <c r="AR287" s="227"/>
    </row>
    <row r="288" spans="1:44" x14ac:dyDescent="0.2">
      <c r="A288" s="254" t="s">
        <v>1567</v>
      </c>
      <c r="B288" s="254"/>
      <c r="C288" s="254"/>
      <c r="D288" s="254"/>
      <c r="E288" s="254"/>
      <c r="F288" s="254"/>
      <c r="G288" s="2157"/>
      <c r="H288" s="1206"/>
      <c r="I288" s="1206"/>
      <c r="J288" s="2394"/>
      <c r="K288" s="2408"/>
      <c r="L288" s="2408"/>
      <c r="M288" s="227"/>
      <c r="N288" s="227"/>
      <c r="O288" s="227"/>
      <c r="P288" s="227"/>
      <c r="Q288" s="227"/>
      <c r="R288" s="227"/>
      <c r="S288" s="227"/>
      <c r="T288" s="227"/>
      <c r="U288" s="227"/>
      <c r="V288" s="227"/>
      <c r="W288" s="227"/>
      <c r="X288" s="227"/>
      <c r="Y288" s="227"/>
      <c r="Z288" s="227"/>
      <c r="AA288" s="227"/>
      <c r="AB288" s="227"/>
      <c r="AC288" s="227"/>
      <c r="AD288" s="227"/>
      <c r="AE288" s="227"/>
      <c r="AF288" s="227"/>
      <c r="AG288" s="227"/>
      <c r="AH288" s="227"/>
      <c r="AI288" s="227"/>
      <c r="AJ288" s="227"/>
      <c r="AK288" s="227"/>
      <c r="AL288" s="227"/>
      <c r="AM288" s="227"/>
      <c r="AN288" s="227"/>
      <c r="AO288" s="227"/>
      <c r="AP288" s="227"/>
      <c r="AQ288" s="227"/>
      <c r="AR288" s="227"/>
    </row>
    <row r="289" spans="1:44" x14ac:dyDescent="0.2">
      <c r="A289" s="251" t="s">
        <v>1568</v>
      </c>
      <c r="B289" s="254"/>
      <c r="C289" s="254"/>
      <c r="D289" s="254"/>
      <c r="E289" s="254"/>
      <c r="F289" s="254"/>
      <c r="G289" s="2157"/>
      <c r="H289" s="1206"/>
      <c r="I289" s="1206"/>
      <c r="J289" s="2394"/>
      <c r="K289" s="2408"/>
      <c r="L289" s="2408"/>
      <c r="M289" s="227"/>
      <c r="N289" s="227"/>
      <c r="O289" s="227"/>
      <c r="P289" s="227"/>
      <c r="Q289" s="227"/>
      <c r="R289" s="227"/>
      <c r="S289" s="227"/>
      <c r="T289" s="227"/>
      <c r="U289" s="227"/>
      <c r="V289" s="227"/>
      <c r="W289" s="227"/>
      <c r="X289" s="227"/>
      <c r="Y289" s="227"/>
      <c r="Z289" s="227"/>
      <c r="AA289" s="227"/>
      <c r="AB289" s="227"/>
      <c r="AC289" s="227"/>
      <c r="AD289" s="227"/>
      <c r="AE289" s="227"/>
      <c r="AF289" s="227"/>
      <c r="AG289" s="227"/>
      <c r="AH289" s="227"/>
      <c r="AI289" s="227"/>
      <c r="AJ289" s="227"/>
      <c r="AK289" s="227"/>
      <c r="AL289" s="227"/>
      <c r="AM289" s="227"/>
      <c r="AN289" s="227"/>
      <c r="AO289" s="227"/>
      <c r="AP289" s="227"/>
      <c r="AQ289" s="227"/>
      <c r="AR289" s="227"/>
    </row>
    <row r="290" spans="1:44" x14ac:dyDescent="0.2">
      <c r="A290" s="258" t="s">
        <v>1709</v>
      </c>
      <c r="B290" s="254"/>
      <c r="C290" s="254"/>
      <c r="D290" s="254"/>
      <c r="E290" s="254"/>
      <c r="F290" s="254"/>
      <c r="G290" s="2157"/>
      <c r="H290" s="1206"/>
      <c r="I290" s="1206"/>
      <c r="J290" s="2394"/>
      <c r="K290" s="2408"/>
      <c r="L290" s="2408"/>
      <c r="M290" s="227"/>
      <c r="N290" s="227"/>
      <c r="O290" s="227"/>
      <c r="P290" s="227"/>
      <c r="Q290" s="227"/>
      <c r="R290" s="227"/>
      <c r="S290" s="227"/>
      <c r="T290" s="227"/>
      <c r="U290" s="227"/>
      <c r="V290" s="227"/>
      <c r="W290" s="227"/>
      <c r="X290" s="227"/>
      <c r="Y290" s="227"/>
      <c r="Z290" s="227"/>
      <c r="AA290" s="227"/>
      <c r="AB290" s="227"/>
      <c r="AC290" s="227"/>
      <c r="AD290" s="227"/>
      <c r="AE290" s="227"/>
      <c r="AF290" s="227"/>
      <c r="AG290" s="227"/>
      <c r="AH290" s="227"/>
      <c r="AI290" s="227"/>
      <c r="AJ290" s="227"/>
      <c r="AK290" s="227"/>
      <c r="AL290" s="227"/>
      <c r="AM290" s="227"/>
      <c r="AN290" s="227"/>
      <c r="AO290" s="227"/>
      <c r="AP290" s="227"/>
      <c r="AQ290" s="227"/>
      <c r="AR290" s="227"/>
    </row>
    <row r="291" spans="1:44" x14ac:dyDescent="0.2">
      <c r="A291" s="258" t="s">
        <v>1158</v>
      </c>
      <c r="B291" s="254"/>
      <c r="C291" s="254"/>
      <c r="D291" s="254"/>
      <c r="E291" s="254"/>
      <c r="F291" s="254"/>
      <c r="G291" s="2157"/>
      <c r="H291" s="1206"/>
      <c r="I291" s="1206"/>
      <c r="J291" s="2394"/>
      <c r="K291" s="2408"/>
      <c r="L291" s="2408"/>
      <c r="M291" s="227"/>
      <c r="N291" s="227"/>
      <c r="O291" s="227"/>
      <c r="P291" s="227"/>
      <c r="Q291" s="227"/>
      <c r="R291" s="227"/>
      <c r="S291" s="227"/>
      <c r="T291" s="227"/>
      <c r="U291" s="227"/>
      <c r="V291" s="227"/>
      <c r="W291" s="227"/>
      <c r="X291" s="227"/>
      <c r="Y291" s="227"/>
      <c r="Z291" s="227"/>
      <c r="AA291" s="227"/>
      <c r="AB291" s="227"/>
      <c r="AC291" s="227"/>
      <c r="AD291" s="227"/>
      <c r="AE291" s="227"/>
      <c r="AF291" s="227"/>
      <c r="AG291" s="227"/>
      <c r="AH291" s="227"/>
      <c r="AI291" s="227"/>
      <c r="AJ291" s="227"/>
      <c r="AK291" s="227"/>
      <c r="AL291" s="227"/>
      <c r="AM291" s="227"/>
      <c r="AN291" s="227"/>
      <c r="AO291" s="227"/>
      <c r="AP291" s="227"/>
      <c r="AQ291" s="227"/>
      <c r="AR291" s="227"/>
    </row>
    <row r="292" spans="1:44" x14ac:dyDescent="0.2">
      <c r="A292" s="258" t="s">
        <v>1159</v>
      </c>
      <c r="B292" s="254"/>
      <c r="C292" s="254"/>
      <c r="D292" s="254"/>
      <c r="E292" s="254"/>
      <c r="F292" s="254"/>
      <c r="G292" s="2157"/>
      <c r="H292" s="1206"/>
      <c r="I292" s="1206"/>
      <c r="J292" s="2394"/>
      <c r="K292" s="2408"/>
      <c r="L292" s="2408"/>
      <c r="M292" s="227"/>
      <c r="N292" s="227"/>
      <c r="O292" s="227"/>
      <c r="P292" s="227"/>
      <c r="Q292" s="227"/>
      <c r="R292" s="227"/>
      <c r="S292" s="227"/>
      <c r="T292" s="227"/>
      <c r="U292" s="227"/>
      <c r="V292" s="227"/>
      <c r="W292" s="227"/>
      <c r="X292" s="227"/>
      <c r="Y292" s="227"/>
      <c r="Z292" s="227"/>
      <c r="AA292" s="227"/>
      <c r="AB292" s="227"/>
      <c r="AC292" s="227"/>
      <c r="AD292" s="227"/>
      <c r="AE292" s="227"/>
      <c r="AF292" s="227"/>
      <c r="AG292" s="227"/>
      <c r="AH292" s="227"/>
      <c r="AI292" s="227"/>
      <c r="AJ292" s="227"/>
      <c r="AK292" s="227"/>
      <c r="AL292" s="227"/>
      <c r="AM292" s="227"/>
      <c r="AN292" s="227"/>
      <c r="AO292" s="227"/>
      <c r="AP292" s="227"/>
      <c r="AQ292" s="227"/>
      <c r="AR292" s="227"/>
    </row>
    <row r="293" spans="1:44" x14ac:dyDescent="0.2">
      <c r="A293" s="258" t="s">
        <v>1160</v>
      </c>
      <c r="B293" s="254"/>
      <c r="C293" s="254"/>
      <c r="D293" s="254"/>
      <c r="E293" s="254"/>
      <c r="F293" s="254"/>
      <c r="G293" s="2157"/>
      <c r="H293" s="1206"/>
      <c r="I293" s="1206"/>
      <c r="J293" s="2394"/>
      <c r="K293" s="2408"/>
      <c r="L293" s="2408"/>
      <c r="M293" s="227"/>
      <c r="N293" s="227"/>
      <c r="O293" s="227"/>
      <c r="P293" s="227"/>
      <c r="Q293" s="227"/>
      <c r="R293" s="227"/>
      <c r="S293" s="227"/>
      <c r="T293" s="227"/>
      <c r="U293" s="227"/>
      <c r="V293" s="227"/>
      <c r="W293" s="227"/>
      <c r="X293" s="227"/>
      <c r="Y293" s="227"/>
      <c r="Z293" s="227"/>
      <c r="AA293" s="227"/>
      <c r="AB293" s="227"/>
      <c r="AC293" s="227"/>
      <c r="AD293" s="227"/>
      <c r="AE293" s="227"/>
      <c r="AF293" s="227"/>
      <c r="AG293" s="227"/>
      <c r="AH293" s="227"/>
      <c r="AI293" s="227"/>
      <c r="AJ293" s="227"/>
      <c r="AK293" s="227"/>
      <c r="AL293" s="227"/>
      <c r="AM293" s="227"/>
      <c r="AN293" s="227"/>
      <c r="AO293" s="227"/>
      <c r="AP293" s="227"/>
      <c r="AQ293" s="227"/>
      <c r="AR293" s="227"/>
    </row>
    <row r="294" spans="1:44" x14ac:dyDescent="0.2">
      <c r="A294" s="258" t="s">
        <v>1161</v>
      </c>
      <c r="B294" s="254"/>
      <c r="C294" s="254"/>
      <c r="D294" s="254"/>
      <c r="E294" s="254"/>
      <c r="F294" s="254"/>
      <c r="G294" s="2157"/>
      <c r="H294" s="1206"/>
      <c r="I294" s="1206"/>
      <c r="J294" s="2394"/>
      <c r="K294" s="2408"/>
      <c r="L294" s="2408"/>
      <c r="M294" s="227"/>
      <c r="N294" s="227"/>
      <c r="O294" s="227"/>
      <c r="P294" s="227"/>
      <c r="Q294" s="227"/>
      <c r="R294" s="227"/>
      <c r="S294" s="227"/>
      <c r="T294" s="227"/>
      <c r="U294" s="227"/>
      <c r="V294" s="227"/>
      <c r="W294" s="227"/>
      <c r="X294" s="227"/>
      <c r="Y294" s="227"/>
      <c r="Z294" s="227"/>
      <c r="AA294" s="227"/>
      <c r="AB294" s="227"/>
      <c r="AC294" s="227"/>
      <c r="AD294" s="227"/>
      <c r="AE294" s="227"/>
      <c r="AF294" s="227"/>
      <c r="AG294" s="227"/>
      <c r="AH294" s="227"/>
      <c r="AI294" s="227"/>
      <c r="AJ294" s="227"/>
      <c r="AK294" s="227"/>
      <c r="AL294" s="227"/>
      <c r="AM294" s="227"/>
      <c r="AN294" s="227"/>
      <c r="AO294" s="227"/>
      <c r="AP294" s="227"/>
      <c r="AQ294" s="227"/>
      <c r="AR294" s="227"/>
    </row>
    <row r="295" spans="1:44" x14ac:dyDescent="0.2">
      <c r="A295" s="256"/>
      <c r="B295" s="254"/>
      <c r="C295" s="254"/>
      <c r="D295" s="114"/>
      <c r="E295" s="2162" t="s">
        <v>2034</v>
      </c>
      <c r="G295" s="2157"/>
      <c r="H295" s="1206"/>
      <c r="I295" s="1206"/>
      <c r="J295" s="114"/>
      <c r="K295" s="114"/>
      <c r="L295" s="114"/>
      <c r="M295" s="227"/>
      <c r="N295" s="227"/>
      <c r="O295" s="227"/>
      <c r="P295" s="227"/>
      <c r="Q295" s="227"/>
      <c r="R295" s="227"/>
      <c r="S295" s="227"/>
      <c r="T295" s="227"/>
      <c r="U295" s="227"/>
      <c r="V295" s="227"/>
      <c r="W295" s="227"/>
      <c r="X295" s="227"/>
      <c r="Y295" s="227"/>
      <c r="Z295" s="227"/>
      <c r="AA295" s="227"/>
      <c r="AB295" s="227"/>
      <c r="AC295" s="227"/>
      <c r="AD295" s="227"/>
      <c r="AE295" s="227"/>
      <c r="AF295" s="227"/>
      <c r="AG295" s="227"/>
      <c r="AH295" s="227"/>
      <c r="AI295" s="227"/>
      <c r="AJ295" s="227"/>
      <c r="AK295" s="227"/>
      <c r="AL295" s="227"/>
      <c r="AM295" s="227"/>
      <c r="AN295" s="227"/>
      <c r="AO295" s="227"/>
      <c r="AP295" s="227"/>
      <c r="AQ295" s="227"/>
      <c r="AR295" s="227"/>
    </row>
    <row r="296" spans="1:44" x14ac:dyDescent="0.2">
      <c r="A296" s="254" t="str">
        <f>IF(DENOUE=0,"   - S'assurer de l'apurement des soldes sur l'exercice suivant","   - Sélection par sondages des comptes fournisseurs devant être circularisés")</f>
        <v xml:space="preserve">   - S'assurer de l'apurement des soldes sur l'exercice suivant</v>
      </c>
      <c r="B296" s="254"/>
      <c r="C296" s="254"/>
      <c r="D296" s="254"/>
      <c r="E296" s="254"/>
      <c r="F296" s="254"/>
      <c r="G296" s="2157" t="str">
        <f>IF(DENOUE=0,"","C5")</f>
        <v/>
      </c>
      <c r="H296" s="1206"/>
      <c r="I296" s="1206"/>
      <c r="J296" s="2154" t="str">
        <f>IF(DENOUE=0,"NEP 910 §10 limit confirmations","")</f>
        <v>NEP 910 §10 limit confirmations</v>
      </c>
      <c r="K296" s="2155"/>
      <c r="L296" s="2155"/>
      <c r="M296" s="227"/>
      <c r="N296" s="227"/>
      <c r="O296" s="227"/>
      <c r="P296" s="227"/>
      <c r="Q296" s="227"/>
      <c r="R296" s="227"/>
      <c r="S296" s="227"/>
      <c r="T296" s="227"/>
      <c r="U296" s="227"/>
      <c r="V296" s="227"/>
      <c r="W296" s="227"/>
      <c r="X296" s="227"/>
      <c r="Y296" s="227"/>
      <c r="Z296" s="227"/>
      <c r="AA296" s="227"/>
      <c r="AB296" s="227"/>
      <c r="AC296" s="227"/>
      <c r="AD296" s="227"/>
      <c r="AE296" s="227"/>
      <c r="AF296" s="227"/>
      <c r="AG296" s="227"/>
      <c r="AH296" s="227"/>
      <c r="AI296" s="227"/>
      <c r="AJ296" s="227"/>
      <c r="AK296" s="227"/>
      <c r="AL296" s="227"/>
      <c r="AM296" s="227"/>
      <c r="AN296" s="227"/>
      <c r="AO296" s="227"/>
      <c r="AP296" s="227"/>
      <c r="AQ296" s="227"/>
      <c r="AR296" s="227"/>
    </row>
    <row r="297" spans="1:44" x14ac:dyDescent="0.2">
      <c r="A297" s="254" t="str">
        <f>IF(DENOUE=0," ","   en fonction de l'appréciation de la procédure comptable")</f>
        <v xml:space="preserve"> </v>
      </c>
      <c r="B297" s="254"/>
      <c r="C297" s="254"/>
      <c r="D297" s="254"/>
      <c r="E297" s="254"/>
      <c r="F297" s="254"/>
      <c r="G297" s="352"/>
      <c r="H297" s="1206"/>
      <c r="I297" s="1206"/>
      <c r="J297" s="2154" t="str">
        <f>IF(DENOUE=0,"vu possibilité vérif apurement","")</f>
        <v>vu possibilité vérif apurement</v>
      </c>
      <c r="K297" s="2155"/>
      <c r="L297" s="2155"/>
      <c r="M297" s="227"/>
      <c r="N297" s="227"/>
      <c r="O297" s="227"/>
      <c r="P297" s="227"/>
      <c r="Q297" s="227"/>
      <c r="R297" s="227"/>
      <c r="S297" s="227"/>
      <c r="T297" s="227"/>
      <c r="U297" s="227"/>
      <c r="V297" s="227"/>
      <c r="W297" s="227"/>
      <c r="X297" s="227"/>
      <c r="Y297" s="227"/>
      <c r="Z297" s="227"/>
      <c r="AA297" s="227"/>
      <c r="AB297" s="227"/>
      <c r="AC297" s="227"/>
      <c r="AD297" s="227"/>
      <c r="AE297" s="227"/>
      <c r="AF297" s="227"/>
      <c r="AG297" s="227"/>
      <c r="AH297" s="227"/>
      <c r="AI297" s="227"/>
      <c r="AJ297" s="227"/>
      <c r="AK297" s="227"/>
      <c r="AL297" s="227"/>
      <c r="AM297" s="227"/>
      <c r="AN297" s="227"/>
      <c r="AO297" s="227"/>
      <c r="AP297" s="227"/>
      <c r="AQ297" s="227"/>
      <c r="AR297" s="227"/>
    </row>
    <row r="298" spans="1:44" x14ac:dyDescent="0.2">
      <c r="A298" s="254" t="s">
        <v>2035</v>
      </c>
      <c r="B298" s="254"/>
      <c r="C298" s="254"/>
      <c r="D298" s="254"/>
      <c r="E298" s="254"/>
      <c r="F298" s="254"/>
      <c r="G298" s="2157"/>
      <c r="H298" s="1206"/>
      <c r="I298" s="1206"/>
      <c r="J298" s="2154"/>
      <c r="K298" s="2155"/>
      <c r="L298" s="2155"/>
      <c r="M298" s="227"/>
      <c r="N298" s="227"/>
      <c r="O298" s="227"/>
      <c r="P298" s="227"/>
      <c r="Q298" s="227"/>
      <c r="R298" s="227"/>
      <c r="S298" s="227"/>
      <c r="T298" s="227"/>
      <c r="U298" s="227"/>
      <c r="V298" s="227"/>
      <c r="W298" s="227"/>
      <c r="X298" s="227"/>
      <c r="Y298" s="227"/>
      <c r="Z298" s="227"/>
      <c r="AA298" s="227"/>
      <c r="AB298" s="227"/>
      <c r="AC298" s="227"/>
      <c r="AD298" s="227"/>
      <c r="AE298" s="227"/>
      <c r="AF298" s="227"/>
      <c r="AG298" s="227"/>
      <c r="AH298" s="227"/>
      <c r="AI298" s="227"/>
      <c r="AJ298" s="227"/>
      <c r="AK298" s="227"/>
      <c r="AL298" s="227"/>
      <c r="AM298" s="227"/>
      <c r="AN298" s="227"/>
      <c r="AO298" s="227"/>
      <c r="AP298" s="227"/>
      <c r="AQ298" s="227"/>
      <c r="AR298" s="227"/>
    </row>
    <row r="299" spans="1:44" x14ac:dyDescent="0.2">
      <c r="A299" s="254" t="s">
        <v>2036</v>
      </c>
      <c r="B299" s="254"/>
      <c r="C299" s="254"/>
      <c r="D299" s="254"/>
      <c r="E299" s="254"/>
      <c r="F299" s="254"/>
      <c r="G299" s="2157"/>
      <c r="H299" s="1206"/>
      <c r="I299" s="1206"/>
      <c r="J299" s="2394"/>
      <c r="K299" s="2408"/>
      <c r="L299" s="2408"/>
      <c r="M299" s="227"/>
      <c r="N299" s="227"/>
      <c r="O299" s="227"/>
      <c r="P299" s="227"/>
      <c r="Q299" s="227"/>
      <c r="R299" s="227"/>
      <c r="S299" s="227"/>
      <c r="T299" s="227"/>
      <c r="U299" s="227"/>
      <c r="V299" s="227"/>
      <c r="W299" s="227"/>
      <c r="X299" s="227"/>
      <c r="Y299" s="227"/>
      <c r="Z299" s="227"/>
      <c r="AA299" s="227"/>
      <c r="AB299" s="227"/>
      <c r="AC299" s="227"/>
      <c r="AD299" s="227"/>
      <c r="AE299" s="227"/>
      <c r="AF299" s="227"/>
      <c r="AG299" s="227"/>
      <c r="AH299" s="227"/>
      <c r="AI299" s="227"/>
      <c r="AJ299" s="227"/>
      <c r="AK299" s="227"/>
      <c r="AL299" s="227"/>
      <c r="AM299" s="227"/>
      <c r="AN299" s="227"/>
      <c r="AO299" s="227"/>
      <c r="AP299" s="227"/>
      <c r="AQ299" s="227"/>
      <c r="AR299" s="227"/>
    </row>
    <row r="300" spans="1:44" x14ac:dyDescent="0.2">
      <c r="A300" s="254" t="s">
        <v>1171</v>
      </c>
      <c r="B300" s="254"/>
      <c r="C300" s="254"/>
      <c r="D300" s="254"/>
      <c r="E300" s="254"/>
      <c r="F300" s="254"/>
      <c r="G300" s="352" t="s">
        <v>468</v>
      </c>
      <c r="H300" s="1206"/>
      <c r="I300" s="1206"/>
      <c r="J300" s="2394"/>
      <c r="K300" s="2408"/>
      <c r="L300" s="2408"/>
      <c r="M300" s="227"/>
      <c r="N300" s="227"/>
      <c r="O300" s="227"/>
      <c r="P300" s="227"/>
      <c r="Q300" s="227"/>
      <c r="R300" s="227"/>
      <c r="S300" s="227"/>
      <c r="T300" s="227"/>
      <c r="U300" s="227"/>
      <c r="V300" s="227"/>
      <c r="W300" s="227"/>
      <c r="X300" s="227"/>
      <c r="Y300" s="227"/>
      <c r="Z300" s="227"/>
      <c r="AA300" s="227"/>
      <c r="AB300" s="227"/>
      <c r="AC300" s="227"/>
      <c r="AD300" s="227"/>
      <c r="AE300" s="227"/>
      <c r="AF300" s="227"/>
      <c r="AG300" s="227"/>
      <c r="AH300" s="227"/>
      <c r="AI300" s="227"/>
      <c r="AJ300" s="227"/>
      <c r="AK300" s="227"/>
      <c r="AL300" s="227"/>
      <c r="AM300" s="227"/>
      <c r="AN300" s="227"/>
      <c r="AO300" s="227"/>
      <c r="AP300" s="227"/>
      <c r="AQ300" s="227"/>
      <c r="AR300" s="227"/>
    </row>
    <row r="301" spans="1:44" x14ac:dyDescent="0.2">
      <c r="A301" s="256"/>
      <c r="B301" s="254"/>
      <c r="C301" s="254"/>
      <c r="D301" s="114"/>
      <c r="E301" s="114"/>
      <c r="F301" s="114"/>
      <c r="G301" s="2157"/>
      <c r="H301" s="1206"/>
      <c r="I301" s="1206"/>
      <c r="J301" s="114"/>
      <c r="K301" s="114"/>
      <c r="L301" s="114"/>
      <c r="M301" s="227"/>
      <c r="N301" s="227"/>
      <c r="O301" s="227"/>
      <c r="P301" s="227"/>
      <c r="Q301" s="227"/>
      <c r="R301" s="227"/>
      <c r="S301" s="227"/>
      <c r="T301" s="227"/>
      <c r="U301" s="227"/>
      <c r="V301" s="227"/>
      <c r="W301" s="227"/>
      <c r="X301" s="227"/>
      <c r="Y301" s="227"/>
      <c r="Z301" s="227"/>
      <c r="AA301" s="227"/>
      <c r="AB301" s="227"/>
      <c r="AC301" s="227"/>
      <c r="AD301" s="227"/>
      <c r="AE301" s="227"/>
      <c r="AF301" s="227"/>
      <c r="AG301" s="227"/>
      <c r="AH301" s="227"/>
      <c r="AI301" s="227"/>
      <c r="AJ301" s="227"/>
      <c r="AK301" s="227"/>
      <c r="AL301" s="227"/>
      <c r="AM301" s="227"/>
      <c r="AN301" s="227"/>
      <c r="AO301" s="227"/>
      <c r="AP301" s="227"/>
      <c r="AQ301" s="227"/>
      <c r="AR301" s="227"/>
    </row>
    <row r="302" spans="1:44" x14ac:dyDescent="0.2">
      <c r="A302" s="254"/>
      <c r="B302" s="254"/>
      <c r="C302" s="254"/>
      <c r="D302" s="254"/>
      <c r="E302" s="254"/>
      <c r="F302" s="254"/>
      <c r="G302" s="2157"/>
      <c r="H302" s="1206"/>
      <c r="I302" s="1206"/>
      <c r="J302" s="2394"/>
      <c r="K302" s="2408"/>
      <c r="L302" s="2408"/>
      <c r="M302" s="227"/>
      <c r="N302" s="227"/>
      <c r="O302" s="227"/>
      <c r="P302" s="227"/>
      <c r="Q302" s="227"/>
      <c r="R302" s="227"/>
      <c r="S302" s="227"/>
      <c r="T302" s="227"/>
      <c r="U302" s="227"/>
      <c r="V302" s="227"/>
      <c r="W302" s="227"/>
      <c r="X302" s="227"/>
      <c r="Y302" s="227"/>
      <c r="Z302" s="227"/>
      <c r="AA302" s="227"/>
      <c r="AB302" s="227"/>
      <c r="AC302" s="227"/>
      <c r="AD302" s="227"/>
      <c r="AE302" s="227"/>
      <c r="AF302" s="227"/>
      <c r="AG302" s="227"/>
      <c r="AH302" s="227"/>
      <c r="AI302" s="227"/>
      <c r="AJ302" s="227"/>
      <c r="AK302" s="227"/>
      <c r="AL302" s="227"/>
      <c r="AM302" s="227"/>
      <c r="AN302" s="227"/>
      <c r="AO302" s="227"/>
      <c r="AP302" s="227"/>
      <c r="AQ302" s="227"/>
      <c r="AR302" s="227"/>
    </row>
    <row r="303" spans="1:44" x14ac:dyDescent="0.2">
      <c r="A303" s="256" t="s">
        <v>1562</v>
      </c>
      <c r="B303" s="254"/>
      <c r="C303" s="254"/>
      <c r="D303" s="254"/>
      <c r="E303" s="254"/>
      <c r="F303" s="254"/>
      <c r="G303" s="2157"/>
      <c r="H303" s="1206"/>
      <c r="I303" s="1206"/>
      <c r="J303" s="2394"/>
      <c r="K303" s="2408"/>
      <c r="L303" s="2408"/>
      <c r="M303" s="227"/>
      <c r="N303" s="227"/>
      <c r="O303" s="227"/>
      <c r="P303" s="227"/>
      <c r="Q303" s="227"/>
      <c r="R303" s="227"/>
      <c r="S303" s="227"/>
      <c r="T303" s="227"/>
      <c r="U303" s="227"/>
      <c r="V303" s="227"/>
      <c r="W303" s="227"/>
      <c r="X303" s="227"/>
      <c r="Y303" s="227"/>
      <c r="Z303" s="227"/>
      <c r="AA303" s="227"/>
      <c r="AB303" s="227"/>
      <c r="AC303" s="227"/>
      <c r="AD303" s="227"/>
      <c r="AE303" s="227"/>
      <c r="AF303" s="227"/>
      <c r="AG303" s="227"/>
      <c r="AH303" s="227"/>
      <c r="AI303" s="227"/>
      <c r="AJ303" s="227"/>
      <c r="AK303" s="227"/>
      <c r="AL303" s="227"/>
      <c r="AM303" s="227"/>
      <c r="AN303" s="227"/>
      <c r="AO303" s="227"/>
      <c r="AP303" s="227"/>
      <c r="AQ303" s="227"/>
      <c r="AR303" s="227"/>
    </row>
    <row r="304" spans="1:44" x14ac:dyDescent="0.2">
      <c r="A304" s="256"/>
      <c r="B304" s="254"/>
      <c r="C304" s="254"/>
      <c r="D304" s="254"/>
      <c r="E304" s="254"/>
      <c r="F304" s="254"/>
      <c r="G304" s="2157"/>
      <c r="H304" s="1206"/>
      <c r="I304" s="1206"/>
      <c r="J304" s="2394"/>
      <c r="K304" s="2408"/>
      <c r="L304" s="2408"/>
      <c r="M304" s="227"/>
      <c r="N304" s="227"/>
      <c r="O304" s="227"/>
      <c r="P304" s="227"/>
      <c r="Q304" s="227"/>
      <c r="R304" s="227"/>
      <c r="S304" s="227"/>
      <c r="T304" s="227"/>
      <c r="U304" s="227"/>
      <c r="V304" s="227"/>
      <c r="W304" s="227"/>
      <c r="X304" s="227"/>
      <c r="Y304" s="227"/>
      <c r="Z304" s="227"/>
      <c r="AA304" s="227"/>
      <c r="AB304" s="227"/>
      <c r="AC304" s="227"/>
      <c r="AD304" s="227"/>
      <c r="AE304" s="227"/>
      <c r="AF304" s="227"/>
      <c r="AG304" s="227"/>
      <c r="AH304" s="227"/>
      <c r="AI304" s="227"/>
      <c r="AJ304" s="227"/>
      <c r="AK304" s="227"/>
      <c r="AL304" s="227"/>
      <c r="AM304" s="227"/>
      <c r="AN304" s="227"/>
      <c r="AO304" s="227"/>
      <c r="AP304" s="227"/>
      <c r="AQ304" s="227"/>
      <c r="AR304" s="227"/>
    </row>
    <row r="305" spans="1:44" x14ac:dyDescent="0.2">
      <c r="A305" s="256"/>
      <c r="B305" s="254"/>
      <c r="C305" s="254"/>
      <c r="D305" s="254"/>
      <c r="E305" s="254"/>
      <c r="F305" s="254"/>
      <c r="G305" s="2157"/>
      <c r="H305" s="1206"/>
      <c r="I305" s="1206"/>
      <c r="J305" s="2394"/>
      <c r="K305" s="2408"/>
      <c r="L305" s="2408"/>
      <c r="M305" s="227"/>
      <c r="N305" s="227"/>
      <c r="O305" s="227"/>
      <c r="P305" s="227"/>
      <c r="Q305" s="227"/>
      <c r="R305" s="227"/>
      <c r="S305" s="227"/>
      <c r="T305" s="227"/>
      <c r="U305" s="227"/>
      <c r="V305" s="227"/>
      <c r="W305" s="227"/>
      <c r="X305" s="227"/>
      <c r="Y305" s="227"/>
      <c r="Z305" s="227"/>
      <c r="AA305" s="227"/>
      <c r="AB305" s="227"/>
      <c r="AC305" s="227"/>
      <c r="AD305" s="227"/>
      <c r="AE305" s="227"/>
      <c r="AF305" s="227"/>
      <c r="AG305" s="227"/>
      <c r="AH305" s="227"/>
      <c r="AI305" s="227"/>
      <c r="AJ305" s="227"/>
      <c r="AK305" s="227"/>
      <c r="AL305" s="227"/>
      <c r="AM305" s="227"/>
      <c r="AN305" s="227"/>
      <c r="AO305" s="227"/>
      <c r="AP305" s="227"/>
      <c r="AQ305" s="227"/>
      <c r="AR305" s="227"/>
    </row>
    <row r="306" spans="1:44" x14ac:dyDescent="0.2">
      <c r="A306" s="256"/>
      <c r="B306" s="1230" t="s">
        <v>127</v>
      </c>
      <c r="C306" s="254"/>
      <c r="D306" s="254"/>
      <c r="E306" s="254"/>
      <c r="F306" s="254"/>
      <c r="G306" s="2157"/>
      <c r="H306" s="1206"/>
      <c r="I306" s="1206"/>
      <c r="J306" s="2394"/>
      <c r="K306" s="2408"/>
      <c r="L306" s="2408"/>
      <c r="M306" s="227"/>
      <c r="N306" s="227"/>
      <c r="O306" s="227"/>
      <c r="P306" s="227"/>
      <c r="Q306" s="227"/>
      <c r="R306" s="227"/>
      <c r="S306" s="227"/>
      <c r="T306" s="227"/>
      <c r="U306" s="227"/>
      <c r="V306" s="227"/>
      <c r="W306" s="227"/>
      <c r="X306" s="227"/>
      <c r="Y306" s="227"/>
      <c r="Z306" s="227"/>
      <c r="AA306" s="227"/>
      <c r="AB306" s="227"/>
      <c r="AC306" s="227"/>
      <c r="AD306" s="227"/>
      <c r="AE306" s="227"/>
      <c r="AF306" s="227"/>
      <c r="AG306" s="227"/>
      <c r="AH306" s="227"/>
      <c r="AI306" s="227"/>
      <c r="AJ306" s="227"/>
      <c r="AK306" s="227"/>
      <c r="AL306" s="227"/>
      <c r="AM306" s="227"/>
      <c r="AN306" s="227"/>
      <c r="AO306" s="227"/>
      <c r="AP306" s="227"/>
      <c r="AQ306" s="227"/>
      <c r="AR306" s="227"/>
    </row>
    <row r="307" spans="1:44" x14ac:dyDescent="0.2">
      <c r="A307" s="256"/>
      <c r="B307" s="254"/>
      <c r="C307" s="254"/>
      <c r="D307" s="254"/>
      <c r="E307" s="254"/>
      <c r="F307" s="254"/>
      <c r="G307" s="2157"/>
      <c r="H307" s="1206"/>
      <c r="I307" s="1206"/>
      <c r="J307" s="2394"/>
      <c r="K307" s="2408"/>
      <c r="L307" s="2408"/>
      <c r="M307" s="227"/>
      <c r="N307" s="227"/>
      <c r="O307" s="227"/>
      <c r="P307" s="227"/>
      <c r="Q307" s="227"/>
      <c r="R307" s="227"/>
      <c r="S307" s="227"/>
      <c r="T307" s="227"/>
      <c r="U307" s="227"/>
      <c r="V307" s="227"/>
      <c r="W307" s="227"/>
      <c r="X307" s="227"/>
      <c r="Y307" s="227"/>
      <c r="Z307" s="227"/>
      <c r="AA307" s="227"/>
      <c r="AB307" s="227"/>
      <c r="AC307" s="227"/>
      <c r="AD307" s="227"/>
      <c r="AE307" s="227"/>
      <c r="AF307" s="227"/>
      <c r="AG307" s="227"/>
      <c r="AH307" s="227"/>
      <c r="AI307" s="227"/>
      <c r="AJ307" s="227"/>
      <c r="AK307" s="227"/>
      <c r="AL307" s="227"/>
      <c r="AM307" s="227"/>
      <c r="AN307" s="227"/>
      <c r="AO307" s="227"/>
      <c r="AP307" s="227"/>
      <c r="AQ307" s="227"/>
      <c r="AR307" s="227"/>
    </row>
    <row r="308" spans="1:44" x14ac:dyDescent="0.2">
      <c r="A308" s="256"/>
      <c r="B308" s="254"/>
      <c r="C308" s="254"/>
      <c r="D308" s="254"/>
      <c r="E308" s="254"/>
      <c r="F308" s="254"/>
      <c r="G308" s="2157"/>
      <c r="H308" s="1206"/>
      <c r="I308" s="1206"/>
      <c r="J308" s="2394"/>
      <c r="K308" s="2408"/>
      <c r="L308" s="2408"/>
      <c r="M308" s="227"/>
      <c r="N308" s="227"/>
      <c r="O308" s="227"/>
      <c r="P308" s="227"/>
      <c r="Q308" s="227"/>
      <c r="R308" s="227"/>
      <c r="S308" s="227"/>
      <c r="T308" s="227"/>
      <c r="U308" s="227"/>
      <c r="V308" s="227"/>
      <c r="W308" s="227"/>
      <c r="X308" s="227"/>
      <c r="Y308" s="227"/>
      <c r="Z308" s="227"/>
      <c r="AA308" s="227"/>
      <c r="AB308" s="227"/>
      <c r="AC308" s="227"/>
      <c r="AD308" s="227"/>
      <c r="AE308" s="227"/>
      <c r="AF308" s="227"/>
      <c r="AG308" s="227"/>
      <c r="AH308" s="227"/>
      <c r="AI308" s="227"/>
      <c r="AJ308" s="227"/>
      <c r="AK308" s="227"/>
      <c r="AL308" s="227"/>
      <c r="AM308" s="227"/>
      <c r="AN308" s="227"/>
      <c r="AO308" s="227"/>
      <c r="AP308" s="227"/>
      <c r="AQ308" s="227"/>
      <c r="AR308" s="227"/>
    </row>
    <row r="309" spans="1:44" x14ac:dyDescent="0.2">
      <c r="A309" s="256"/>
      <c r="B309" s="254"/>
      <c r="C309" s="254"/>
      <c r="D309" s="254"/>
      <c r="E309" s="254"/>
      <c r="F309" s="254"/>
      <c r="G309" s="2157"/>
      <c r="H309" s="1206"/>
      <c r="I309" s="1206"/>
      <c r="J309" s="2394"/>
      <c r="K309" s="2408"/>
      <c r="L309" s="2408"/>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row>
    <row r="310" spans="1:44" x14ac:dyDescent="0.2">
      <c r="A310" s="256"/>
      <c r="B310" s="254"/>
      <c r="C310" s="254"/>
      <c r="D310" s="254"/>
      <c r="E310" s="254"/>
      <c r="F310" s="254"/>
      <c r="G310" s="2157"/>
      <c r="H310" s="1206"/>
      <c r="I310" s="1206"/>
      <c r="J310" s="2394"/>
      <c r="K310" s="2408"/>
      <c r="L310" s="2408"/>
      <c r="M310" s="227"/>
      <c r="N310" s="227"/>
      <c r="O310" s="227"/>
      <c r="P310" s="227"/>
      <c r="Q310" s="227"/>
      <c r="R310" s="227"/>
      <c r="S310" s="227"/>
      <c r="T310" s="227"/>
      <c r="U310" s="227"/>
      <c r="V310" s="227"/>
      <c r="W310" s="227"/>
      <c r="X310" s="227"/>
      <c r="Y310" s="227"/>
      <c r="Z310" s="227"/>
      <c r="AA310" s="227"/>
      <c r="AB310" s="227"/>
      <c r="AC310" s="227"/>
      <c r="AD310" s="227"/>
      <c r="AE310" s="227"/>
      <c r="AF310" s="227"/>
      <c r="AG310" s="227"/>
      <c r="AH310" s="227"/>
      <c r="AI310" s="227"/>
      <c r="AJ310" s="227"/>
      <c r="AK310" s="227"/>
      <c r="AL310" s="227"/>
      <c r="AM310" s="227"/>
      <c r="AN310" s="227"/>
      <c r="AO310" s="227"/>
      <c r="AP310" s="227"/>
      <c r="AQ310" s="227"/>
      <c r="AR310" s="227"/>
    </row>
    <row r="311" spans="1:44" x14ac:dyDescent="0.2">
      <c r="A311" s="254"/>
      <c r="B311" s="254"/>
      <c r="C311" s="254"/>
      <c r="D311" s="254"/>
      <c r="E311" s="254"/>
      <c r="F311" s="254"/>
      <c r="G311" s="252"/>
      <c r="H311" s="242"/>
      <c r="I311" s="242"/>
      <c r="J311" s="2394"/>
      <c r="K311" s="2408"/>
      <c r="L311" s="2408"/>
      <c r="M311" s="227"/>
      <c r="N311" s="227"/>
      <c r="O311" s="227"/>
      <c r="P311" s="227"/>
      <c r="Q311" s="227"/>
      <c r="R311" s="227"/>
      <c r="S311" s="227"/>
      <c r="T311" s="227"/>
      <c r="U311" s="227"/>
      <c r="V311" s="227"/>
      <c r="W311" s="227"/>
      <c r="X311" s="227"/>
      <c r="Y311" s="227"/>
      <c r="Z311" s="227"/>
      <c r="AA311" s="227"/>
      <c r="AB311" s="227"/>
      <c r="AC311" s="227"/>
      <c r="AD311" s="227"/>
      <c r="AE311" s="227"/>
      <c r="AF311" s="227"/>
      <c r="AG311" s="227"/>
      <c r="AH311" s="227"/>
      <c r="AI311" s="227"/>
      <c r="AJ311" s="227"/>
      <c r="AK311" s="227"/>
      <c r="AL311" s="227"/>
      <c r="AM311" s="227"/>
      <c r="AN311" s="227"/>
      <c r="AO311" s="227"/>
      <c r="AP311" s="227"/>
      <c r="AQ311" s="227"/>
      <c r="AR311" s="227"/>
    </row>
    <row r="312" spans="1:44" ht="13.5" thickBot="1" x14ac:dyDescent="0.25">
      <c r="A312" s="239"/>
      <c r="B312" s="239"/>
      <c r="C312" s="239"/>
      <c r="D312" s="239"/>
      <c r="E312" s="239"/>
      <c r="F312" s="239"/>
      <c r="G312" s="249"/>
      <c r="H312" s="2161"/>
      <c r="I312" s="2161"/>
      <c r="J312" s="239"/>
      <c r="K312" s="239"/>
      <c r="L312" s="239"/>
      <c r="M312" s="227"/>
      <c r="N312" s="227"/>
      <c r="O312" s="227"/>
      <c r="P312" s="227"/>
      <c r="Q312" s="227"/>
      <c r="R312" s="227"/>
      <c r="S312" s="227"/>
      <c r="T312" s="227"/>
      <c r="U312" s="227"/>
      <c r="V312" s="227"/>
      <c r="W312" s="227"/>
      <c r="X312" s="227"/>
      <c r="Y312" s="227"/>
      <c r="Z312" s="227"/>
      <c r="AA312" s="227"/>
      <c r="AB312" s="227"/>
      <c r="AC312" s="227"/>
      <c r="AD312" s="227"/>
      <c r="AE312" s="227"/>
      <c r="AF312" s="227"/>
      <c r="AG312" s="227"/>
      <c r="AH312" s="227"/>
      <c r="AI312" s="227"/>
      <c r="AJ312" s="227"/>
      <c r="AK312" s="227"/>
      <c r="AL312" s="227"/>
      <c r="AM312" s="227"/>
      <c r="AN312" s="227"/>
      <c r="AO312" s="227"/>
      <c r="AP312" s="227"/>
      <c r="AQ312" s="227"/>
      <c r="AR312" s="227"/>
    </row>
    <row r="313" spans="1:44" ht="14.25" thickTop="1" thickBot="1" x14ac:dyDescent="0.25">
      <c r="A313" s="229"/>
      <c r="B313" s="230"/>
      <c r="C313" s="230"/>
      <c r="D313" s="231" t="s">
        <v>1671</v>
      </c>
      <c r="E313" s="230"/>
      <c r="F313" s="230"/>
      <c r="G313" s="232"/>
      <c r="H313" s="231"/>
      <c r="I313" s="231"/>
      <c r="J313" s="230"/>
      <c r="K313" s="230"/>
      <c r="L313" s="233" t="s">
        <v>671</v>
      </c>
      <c r="M313" s="227"/>
      <c r="N313" s="227"/>
      <c r="O313" s="227"/>
      <c r="P313" s="227"/>
      <c r="Q313" s="227"/>
      <c r="R313" s="227"/>
      <c r="S313" s="227"/>
      <c r="T313" s="227"/>
      <c r="U313" s="227"/>
      <c r="V313" s="227"/>
      <c r="W313" s="227"/>
      <c r="X313" s="227"/>
      <c r="Y313" s="227"/>
      <c r="Z313" s="227"/>
      <c r="AA313" s="227"/>
      <c r="AB313" s="227"/>
      <c r="AC313" s="227"/>
      <c r="AD313" s="227"/>
      <c r="AE313" s="227"/>
      <c r="AF313" s="227"/>
      <c r="AG313" s="227"/>
      <c r="AH313" s="227"/>
      <c r="AI313" s="227"/>
      <c r="AJ313" s="227"/>
      <c r="AK313" s="227"/>
      <c r="AL313" s="227"/>
      <c r="AM313" s="227"/>
      <c r="AN313" s="227"/>
      <c r="AO313" s="227"/>
      <c r="AP313" s="227"/>
      <c r="AQ313" s="227"/>
      <c r="AR313" s="227"/>
    </row>
    <row r="314" spans="1:44" ht="13.5" thickTop="1" x14ac:dyDescent="0.2">
      <c r="A314" s="234"/>
      <c r="B314" s="235"/>
      <c r="C314" s="235"/>
      <c r="D314" s="236"/>
      <c r="E314" s="235"/>
      <c r="F314" s="235"/>
      <c r="G314" s="237"/>
      <c r="H314" s="236"/>
      <c r="I314" s="236"/>
      <c r="J314" s="235"/>
      <c r="K314" s="235"/>
      <c r="L314" s="238"/>
      <c r="M314" s="227"/>
      <c r="N314" s="227"/>
      <c r="O314" s="227"/>
      <c r="P314" s="227"/>
      <c r="Q314" s="227"/>
      <c r="R314" s="227"/>
      <c r="S314" s="227"/>
      <c r="T314" s="227"/>
      <c r="U314" s="227"/>
      <c r="V314" s="227"/>
      <c r="W314" s="227"/>
      <c r="X314" s="227"/>
      <c r="Y314" s="227"/>
      <c r="Z314" s="227"/>
      <c r="AA314" s="227"/>
      <c r="AB314" s="227"/>
      <c r="AC314" s="227"/>
      <c r="AD314" s="227"/>
      <c r="AE314" s="227"/>
      <c r="AF314" s="227"/>
      <c r="AG314" s="227"/>
      <c r="AH314" s="227"/>
      <c r="AI314" s="227"/>
      <c r="AJ314" s="227"/>
      <c r="AK314" s="227"/>
      <c r="AL314" s="227"/>
      <c r="AM314" s="227"/>
      <c r="AN314" s="227"/>
      <c r="AO314" s="227"/>
      <c r="AP314" s="227"/>
      <c r="AQ314" s="227"/>
      <c r="AR314" s="227"/>
    </row>
    <row r="315" spans="1:44" x14ac:dyDescent="0.2">
      <c r="A315" s="1433">
        <f>+A250</f>
        <v>2014001</v>
      </c>
      <c r="B315" s="239"/>
      <c r="C315" s="2401" t="str">
        <f>G40</f>
        <v>SPECIMEN ECF</v>
      </c>
      <c r="D315" s="2402"/>
      <c r="E315" s="2402"/>
      <c r="F315" s="239"/>
      <c r="G315" s="2403" t="s">
        <v>1174</v>
      </c>
      <c r="H315" s="2409"/>
      <c r="I315" s="2409"/>
      <c r="J315" s="2409"/>
      <c r="K315" s="2410"/>
      <c r="L315" s="242" t="s">
        <v>1175</v>
      </c>
      <c r="M315" s="227"/>
      <c r="N315" s="227"/>
      <c r="O315" s="227"/>
      <c r="P315" s="227"/>
      <c r="Q315" s="227"/>
      <c r="R315" s="227"/>
      <c r="S315" s="227"/>
      <c r="T315" s="227"/>
      <c r="U315" s="227"/>
      <c r="V315" s="227"/>
      <c r="W315" s="227"/>
      <c r="X315" s="227"/>
      <c r="Y315" s="227"/>
      <c r="Z315" s="227"/>
      <c r="AA315" s="227"/>
      <c r="AB315" s="227"/>
      <c r="AC315" s="227"/>
      <c r="AD315" s="227"/>
      <c r="AE315" s="227"/>
      <c r="AF315" s="227"/>
      <c r="AG315" s="227"/>
      <c r="AH315" s="227"/>
      <c r="AI315" s="227"/>
      <c r="AJ315" s="227"/>
      <c r="AK315" s="227"/>
      <c r="AL315" s="227"/>
      <c r="AM315" s="227"/>
      <c r="AN315" s="227"/>
      <c r="AO315" s="227"/>
      <c r="AP315" s="227"/>
      <c r="AQ315" s="227"/>
      <c r="AR315" s="227"/>
    </row>
    <row r="316" spans="1:44" ht="13.5" thickBot="1" x14ac:dyDescent="0.25">
      <c r="A316" s="243"/>
      <c r="B316" s="244"/>
      <c r="C316" s="244"/>
      <c r="D316" s="245"/>
      <c r="E316" s="244"/>
      <c r="F316" s="244"/>
      <c r="G316" s="246"/>
      <c r="H316" s="245"/>
      <c r="I316" s="245"/>
      <c r="J316" s="244"/>
      <c r="K316" s="244"/>
      <c r="L316" s="247"/>
      <c r="M316" s="227"/>
      <c r="N316" s="227"/>
      <c r="O316" s="227"/>
      <c r="P316" s="227"/>
      <c r="Q316" s="227"/>
      <c r="R316" s="227"/>
      <c r="S316" s="227"/>
      <c r="T316" s="227"/>
      <c r="U316" s="227"/>
      <c r="V316" s="227"/>
      <c r="W316" s="227"/>
      <c r="X316" s="227"/>
      <c r="Y316" s="227"/>
      <c r="Z316" s="227"/>
      <c r="AA316" s="227"/>
      <c r="AB316" s="227"/>
      <c r="AC316" s="227"/>
      <c r="AD316" s="227"/>
      <c r="AE316" s="227"/>
      <c r="AF316" s="227"/>
      <c r="AG316" s="227"/>
      <c r="AH316" s="227"/>
      <c r="AI316" s="227"/>
      <c r="AJ316" s="227"/>
      <c r="AK316" s="227"/>
      <c r="AL316" s="227"/>
      <c r="AM316" s="227"/>
      <c r="AN316" s="227"/>
      <c r="AO316" s="227"/>
      <c r="AP316" s="227"/>
      <c r="AQ316" s="227"/>
      <c r="AR316" s="227"/>
    </row>
    <row r="317" spans="1:44" ht="14.25" thickTop="1" thickBot="1" x14ac:dyDescent="0.25">
      <c r="A317" s="248" t="s">
        <v>725</v>
      </c>
      <c r="B317" s="239"/>
      <c r="C317" s="239"/>
      <c r="D317" s="2161" t="s">
        <v>674</v>
      </c>
      <c r="E317" s="239"/>
      <c r="F317" s="239"/>
      <c r="G317" s="232"/>
      <c r="H317" s="259" t="s">
        <v>675</v>
      </c>
      <c r="I317" s="2161"/>
      <c r="J317" s="239"/>
      <c r="K317" s="239"/>
      <c r="L317" s="242" t="s">
        <v>1450</v>
      </c>
      <c r="M317" s="227"/>
      <c r="N317" s="227"/>
      <c r="O317" s="227"/>
      <c r="P317" s="227"/>
      <c r="Q317" s="227"/>
      <c r="R317" s="227"/>
      <c r="S317" s="227"/>
      <c r="T317" s="227"/>
      <c r="U317" s="227"/>
      <c r="V317" s="227"/>
      <c r="W317" s="227"/>
      <c r="X317" s="227"/>
      <c r="Y317" s="227"/>
      <c r="Z317" s="227"/>
      <c r="AA317" s="227"/>
      <c r="AB317" s="227"/>
      <c r="AC317" s="227"/>
      <c r="AD317" s="227"/>
      <c r="AE317" s="227"/>
      <c r="AF317" s="227"/>
      <c r="AG317" s="227"/>
      <c r="AH317" s="227"/>
      <c r="AI317" s="227"/>
      <c r="AJ317" s="227"/>
      <c r="AK317" s="227"/>
      <c r="AL317" s="227"/>
      <c r="AM317" s="227"/>
      <c r="AN317" s="227"/>
      <c r="AO317" s="227"/>
      <c r="AP317" s="227"/>
      <c r="AQ317" s="227"/>
      <c r="AR317" s="227"/>
    </row>
    <row r="318" spans="1:44" ht="13.5" thickTop="1" x14ac:dyDescent="0.2">
      <c r="A318" s="234"/>
      <c r="B318" s="235"/>
      <c r="C318" s="235"/>
      <c r="D318" s="235"/>
      <c r="E318" s="235"/>
      <c r="F318" s="250"/>
      <c r="G318" s="251"/>
      <c r="H318" s="236"/>
      <c r="I318" s="236"/>
      <c r="J318" s="235"/>
      <c r="K318" s="235"/>
      <c r="L318" s="238"/>
      <c r="M318" s="227"/>
      <c r="N318" s="227"/>
      <c r="O318" s="227"/>
      <c r="P318" s="227"/>
      <c r="Q318" s="227"/>
      <c r="R318" s="227"/>
      <c r="S318" s="227"/>
      <c r="T318" s="227"/>
      <c r="U318" s="227"/>
      <c r="V318" s="227"/>
      <c r="W318" s="227"/>
      <c r="X318" s="227"/>
      <c r="Y318" s="227"/>
      <c r="Z318" s="227"/>
      <c r="AA318" s="227"/>
      <c r="AB318" s="227"/>
      <c r="AC318" s="227"/>
      <c r="AD318" s="227"/>
      <c r="AE318" s="227"/>
      <c r="AF318" s="227"/>
      <c r="AG318" s="227"/>
      <c r="AH318" s="227"/>
      <c r="AI318" s="227"/>
      <c r="AJ318" s="227"/>
      <c r="AK318" s="227"/>
      <c r="AL318" s="227"/>
      <c r="AM318" s="227"/>
      <c r="AN318" s="227"/>
      <c r="AO318" s="227"/>
      <c r="AP318" s="227"/>
      <c r="AQ318" s="227"/>
      <c r="AR318" s="227"/>
    </row>
    <row r="319" spans="1:44" x14ac:dyDescent="0.2">
      <c r="A319" s="1292"/>
      <c r="B319" s="2406"/>
      <c r="C319" s="2407"/>
      <c r="D319" s="2407"/>
      <c r="E319" s="2407"/>
      <c r="F319" s="239"/>
      <c r="G319" s="252"/>
      <c r="H319" s="2161"/>
      <c r="I319" s="1201"/>
      <c r="J319" s="239"/>
      <c r="K319" s="239"/>
      <c r="L319" s="584">
        <f>+L254</f>
        <v>41639</v>
      </c>
      <c r="M319" s="227"/>
      <c r="N319" s="227"/>
      <c r="O319" s="227"/>
      <c r="P319" s="227"/>
      <c r="Q319" s="227"/>
      <c r="R319" s="227"/>
      <c r="S319" s="227"/>
      <c r="T319" s="227"/>
      <c r="U319" s="227"/>
      <c r="V319" s="227"/>
      <c r="W319" s="227"/>
      <c r="X319" s="227"/>
      <c r="Y319" s="227"/>
      <c r="Z319" s="227"/>
      <c r="AA319" s="227"/>
      <c r="AB319" s="227"/>
      <c r="AC319" s="227"/>
      <c r="AD319" s="227"/>
      <c r="AE319" s="227"/>
      <c r="AF319" s="227"/>
      <c r="AG319" s="227"/>
      <c r="AH319" s="227"/>
      <c r="AI319" s="227"/>
      <c r="AJ319" s="227"/>
      <c r="AK319" s="227"/>
      <c r="AL319" s="227"/>
      <c r="AM319" s="227"/>
      <c r="AN319" s="227"/>
      <c r="AO319" s="227"/>
      <c r="AP319" s="227"/>
      <c r="AQ319" s="227"/>
      <c r="AR319" s="227"/>
    </row>
    <row r="320" spans="1:44" ht="13.5" thickBot="1" x14ac:dyDescent="0.25">
      <c r="A320" s="243"/>
      <c r="B320" s="244"/>
      <c r="C320" s="244"/>
      <c r="D320" s="244"/>
      <c r="E320" s="244"/>
      <c r="F320" s="244"/>
      <c r="G320" s="246"/>
      <c r="H320" s="245"/>
      <c r="I320" s="1202"/>
      <c r="J320" s="244"/>
      <c r="K320" s="244"/>
      <c r="L320" s="247"/>
      <c r="M320" s="227"/>
      <c r="N320" s="227"/>
      <c r="O320" s="227"/>
      <c r="P320" s="227"/>
      <c r="Q320" s="227"/>
      <c r="R320" s="227"/>
      <c r="S320" s="227"/>
      <c r="T320" s="227"/>
      <c r="U320" s="227"/>
      <c r="V320" s="227"/>
      <c r="W320" s="227"/>
      <c r="X320" s="227"/>
      <c r="Y320" s="227"/>
      <c r="Z320" s="227"/>
      <c r="AA320" s="227"/>
      <c r="AB320" s="227"/>
      <c r="AC320" s="227"/>
      <c r="AD320" s="227"/>
      <c r="AE320" s="227"/>
      <c r="AF320" s="227"/>
      <c r="AG320" s="227"/>
      <c r="AH320" s="227"/>
      <c r="AI320" s="227"/>
      <c r="AJ320" s="227"/>
      <c r="AK320" s="227"/>
      <c r="AL320" s="227"/>
      <c r="AM320" s="227"/>
      <c r="AN320" s="227"/>
      <c r="AO320" s="227"/>
      <c r="AP320" s="227"/>
      <c r="AQ320" s="227"/>
      <c r="AR320" s="227"/>
    </row>
    <row r="321" spans="1:44" ht="13.5" thickTop="1" x14ac:dyDescent="0.2">
      <c r="A321" s="254"/>
      <c r="B321" s="254"/>
      <c r="C321" s="254"/>
      <c r="D321" s="254"/>
      <c r="E321" s="254"/>
      <c r="F321" s="254"/>
      <c r="G321" s="252"/>
      <c r="H321" s="1203"/>
      <c r="I321" s="242"/>
      <c r="J321" s="254"/>
      <c r="K321" s="254"/>
      <c r="L321" s="254"/>
      <c r="M321" s="227"/>
      <c r="N321" s="227"/>
      <c r="O321" s="227"/>
      <c r="P321" s="227"/>
      <c r="Q321" s="227"/>
      <c r="R321" s="227"/>
      <c r="S321" s="227"/>
      <c r="T321" s="227"/>
      <c r="U321" s="227"/>
      <c r="V321" s="227"/>
      <c r="W321" s="227"/>
      <c r="X321" s="227"/>
      <c r="Y321" s="227"/>
      <c r="Z321" s="227"/>
      <c r="AA321" s="227"/>
      <c r="AB321" s="227"/>
      <c r="AC321" s="227"/>
      <c r="AD321" s="227"/>
      <c r="AE321" s="227"/>
      <c r="AF321" s="227"/>
      <c r="AG321" s="227"/>
      <c r="AH321" s="227"/>
      <c r="AI321" s="227"/>
      <c r="AJ321" s="227"/>
      <c r="AK321" s="227"/>
      <c r="AL321" s="227"/>
      <c r="AM321" s="227"/>
      <c r="AN321" s="227"/>
      <c r="AO321" s="227"/>
      <c r="AP321" s="227"/>
      <c r="AQ321" s="227"/>
      <c r="AR321" s="227"/>
    </row>
    <row r="322" spans="1:44" x14ac:dyDescent="0.2">
      <c r="A322" s="1434" t="s">
        <v>1254</v>
      </c>
      <c r="B322" s="1434"/>
      <c r="C322" s="1434"/>
      <c r="D322" s="1434"/>
      <c r="E322" s="1434"/>
      <c r="F322" s="1434"/>
      <c r="G322" s="252" t="s">
        <v>671</v>
      </c>
      <c r="H322" s="242" t="s">
        <v>1122</v>
      </c>
      <c r="I322" s="242" t="s">
        <v>1123</v>
      </c>
      <c r="J322" s="254" t="s">
        <v>676</v>
      </c>
      <c r="K322" s="254"/>
      <c r="L322" s="254"/>
      <c r="M322" s="227"/>
      <c r="N322" s="227"/>
      <c r="O322" s="227"/>
      <c r="P322" s="227"/>
      <c r="Q322" s="227"/>
      <c r="R322" s="227"/>
      <c r="S322" s="227"/>
      <c r="T322" s="227"/>
      <c r="U322" s="227"/>
      <c r="V322" s="227"/>
      <c r="W322" s="227"/>
      <c r="X322" s="227"/>
      <c r="Y322" s="227"/>
      <c r="Z322" s="227"/>
      <c r="AA322" s="227"/>
      <c r="AB322" s="227"/>
      <c r="AC322" s="227"/>
      <c r="AD322" s="227"/>
      <c r="AE322" s="227"/>
      <c r="AF322" s="227"/>
      <c r="AG322" s="227"/>
      <c r="AH322" s="227"/>
      <c r="AI322" s="227"/>
      <c r="AJ322" s="227"/>
      <c r="AK322" s="227"/>
      <c r="AL322" s="227"/>
      <c r="AM322" s="227"/>
      <c r="AN322" s="227"/>
      <c r="AO322" s="227"/>
      <c r="AP322" s="227"/>
      <c r="AQ322" s="227"/>
      <c r="AR322" s="227"/>
    </row>
    <row r="323" spans="1:44" ht="13.5" thickBot="1" x14ac:dyDescent="0.25">
      <c r="A323" s="2389" t="s">
        <v>469</v>
      </c>
      <c r="B323" s="2417"/>
      <c r="C323" s="2417"/>
      <c r="D323" s="2417"/>
      <c r="E323" s="2417"/>
      <c r="F323" s="2417"/>
      <c r="G323" s="255" t="s">
        <v>677</v>
      </c>
      <c r="H323" s="1204"/>
      <c r="I323" s="1205"/>
      <c r="J323" s="244"/>
      <c r="K323" s="244"/>
      <c r="L323" s="244"/>
      <c r="M323" s="227"/>
      <c r="N323" s="227"/>
      <c r="O323" s="227"/>
      <c r="P323" s="227"/>
      <c r="Q323" s="227"/>
      <c r="R323" s="227"/>
      <c r="S323" s="227"/>
      <c r="T323" s="227"/>
      <c r="U323" s="227"/>
      <c r="V323" s="227"/>
      <c r="W323" s="227"/>
      <c r="X323" s="227"/>
      <c r="Y323" s="227"/>
      <c r="Z323" s="227"/>
      <c r="AA323" s="227"/>
      <c r="AB323" s="227"/>
      <c r="AC323" s="227"/>
      <c r="AD323" s="227"/>
      <c r="AE323" s="227"/>
      <c r="AF323" s="227"/>
      <c r="AG323" s="227"/>
      <c r="AH323" s="227"/>
      <c r="AI323" s="227"/>
      <c r="AJ323" s="227"/>
      <c r="AK323" s="227"/>
      <c r="AL323" s="227"/>
      <c r="AM323" s="227"/>
      <c r="AN323" s="227"/>
      <c r="AO323" s="227"/>
      <c r="AP323" s="227"/>
      <c r="AQ323" s="227"/>
      <c r="AR323" s="227"/>
    </row>
    <row r="324" spans="1:44" ht="13.5" thickTop="1" x14ac:dyDescent="0.2">
      <c r="A324" s="2417"/>
      <c r="B324" s="2417"/>
      <c r="C324" s="2417"/>
      <c r="D324" s="2417"/>
      <c r="E324" s="2417"/>
      <c r="F324" s="2417"/>
      <c r="G324" s="252"/>
      <c r="H324" s="1203"/>
      <c r="I324" s="242"/>
      <c r="J324" s="2392"/>
      <c r="K324" s="2393"/>
      <c r="L324" s="2393"/>
      <c r="M324" s="227"/>
      <c r="N324" s="227"/>
      <c r="O324" s="227"/>
      <c r="P324" s="227"/>
      <c r="Q324" s="227"/>
      <c r="R324" s="227"/>
      <c r="S324" s="227"/>
      <c r="T324" s="227"/>
      <c r="U324" s="227"/>
      <c r="V324" s="227"/>
      <c r="W324" s="227"/>
      <c r="X324" s="227"/>
      <c r="Y324" s="227"/>
      <c r="Z324" s="227"/>
      <c r="AA324" s="227"/>
      <c r="AB324" s="227"/>
      <c r="AC324" s="227"/>
      <c r="AD324" s="227"/>
      <c r="AE324" s="227"/>
      <c r="AF324" s="227"/>
      <c r="AG324" s="227"/>
      <c r="AH324" s="227"/>
      <c r="AI324" s="227"/>
      <c r="AJ324" s="227"/>
      <c r="AK324" s="227"/>
      <c r="AL324" s="227"/>
      <c r="AM324" s="227"/>
      <c r="AN324" s="227"/>
      <c r="AO324" s="227"/>
      <c r="AP324" s="227"/>
      <c r="AQ324" s="227"/>
      <c r="AR324" s="227"/>
    </row>
    <row r="325" spans="1:44" x14ac:dyDescent="0.2">
      <c r="A325" s="254"/>
      <c r="B325" s="254"/>
      <c r="C325" s="254"/>
      <c r="D325" s="254"/>
      <c r="E325" s="254"/>
      <c r="F325" s="254"/>
      <c r="G325" s="252"/>
      <c r="H325" s="1203"/>
      <c r="I325" s="242"/>
      <c r="J325" s="254"/>
      <c r="K325" s="254"/>
      <c r="L325" s="254"/>
      <c r="M325" s="227"/>
      <c r="N325" s="227"/>
      <c r="O325" s="227"/>
      <c r="P325" s="227"/>
      <c r="Q325" s="227"/>
      <c r="R325" s="227"/>
      <c r="S325" s="227"/>
      <c r="T325" s="227"/>
      <c r="U325" s="227"/>
      <c r="V325" s="227"/>
      <c r="W325" s="227"/>
      <c r="X325" s="227"/>
      <c r="Y325" s="227"/>
      <c r="Z325" s="227"/>
      <c r="AA325" s="227"/>
      <c r="AB325" s="227"/>
      <c r="AC325" s="227"/>
      <c r="AD325" s="227"/>
      <c r="AE325" s="227"/>
      <c r="AF325" s="227"/>
      <c r="AG325" s="227"/>
      <c r="AH325" s="227"/>
      <c r="AI325" s="227"/>
      <c r="AJ325" s="227"/>
      <c r="AK325" s="227"/>
      <c r="AL325" s="227"/>
      <c r="AM325" s="227"/>
      <c r="AN325" s="227"/>
      <c r="AO325" s="227"/>
      <c r="AP325" s="227"/>
      <c r="AQ325" s="227"/>
      <c r="AR325" s="227"/>
    </row>
    <row r="326" spans="1:44" x14ac:dyDescent="0.2">
      <c r="A326" s="254"/>
      <c r="B326" s="254"/>
      <c r="C326" s="254"/>
      <c r="D326" s="254"/>
      <c r="E326" s="254"/>
      <c r="F326" s="254"/>
      <c r="G326" s="252"/>
      <c r="H326" s="1203"/>
      <c r="I326" s="242"/>
      <c r="J326" s="2394"/>
      <c r="K326" s="2408"/>
      <c r="L326" s="2408"/>
      <c r="M326" s="227"/>
      <c r="N326" s="227"/>
      <c r="O326" s="227"/>
      <c r="P326" s="227"/>
      <c r="Q326" s="227"/>
      <c r="R326" s="227"/>
      <c r="S326" s="227"/>
      <c r="T326" s="227"/>
      <c r="U326" s="227"/>
      <c r="V326" s="227"/>
      <c r="W326" s="227"/>
      <c r="X326" s="227"/>
      <c r="Y326" s="227"/>
      <c r="Z326" s="227"/>
      <c r="AA326" s="227"/>
      <c r="AB326" s="227"/>
      <c r="AC326" s="227"/>
      <c r="AD326" s="227"/>
      <c r="AE326" s="227"/>
      <c r="AF326" s="227"/>
      <c r="AG326" s="227"/>
      <c r="AH326" s="227"/>
      <c r="AI326" s="227"/>
      <c r="AJ326" s="227"/>
      <c r="AK326" s="227"/>
      <c r="AL326" s="227"/>
      <c r="AM326" s="227"/>
      <c r="AN326" s="227"/>
      <c r="AO326" s="227"/>
      <c r="AP326" s="227"/>
      <c r="AQ326" s="227"/>
      <c r="AR326" s="227"/>
    </row>
    <row r="327" spans="1:44" x14ac:dyDescent="0.2">
      <c r="A327" s="254"/>
      <c r="B327" s="254"/>
      <c r="C327" s="254"/>
      <c r="D327" s="254"/>
      <c r="E327" s="254"/>
      <c r="F327" s="254"/>
      <c r="G327" s="252"/>
      <c r="H327" s="1203"/>
      <c r="I327" s="242"/>
      <c r="J327" s="2394"/>
      <c r="K327" s="2408"/>
      <c r="L327" s="2408"/>
      <c r="M327" s="227"/>
      <c r="N327" s="227"/>
      <c r="O327" s="227"/>
      <c r="P327" s="227"/>
      <c r="Q327" s="227"/>
      <c r="R327" s="227"/>
      <c r="S327" s="227"/>
      <c r="T327" s="227"/>
      <c r="U327" s="227"/>
      <c r="V327" s="227"/>
      <c r="W327" s="227"/>
      <c r="X327" s="227"/>
      <c r="Y327" s="227"/>
      <c r="Z327" s="227"/>
      <c r="AA327" s="227"/>
      <c r="AB327" s="227"/>
      <c r="AC327" s="227"/>
      <c r="AD327" s="227"/>
      <c r="AE327" s="227"/>
      <c r="AF327" s="227"/>
      <c r="AG327" s="227"/>
      <c r="AH327" s="227"/>
      <c r="AI327" s="227"/>
      <c r="AJ327" s="227"/>
      <c r="AK327" s="227"/>
      <c r="AL327" s="227"/>
      <c r="AM327" s="227"/>
      <c r="AN327" s="227"/>
      <c r="AO327" s="227"/>
      <c r="AP327" s="227"/>
      <c r="AQ327" s="227"/>
      <c r="AR327" s="227"/>
    </row>
    <row r="328" spans="1:44" x14ac:dyDescent="0.2">
      <c r="A328" s="254" t="s">
        <v>678</v>
      </c>
      <c r="B328" s="254"/>
      <c r="C328" s="254"/>
      <c r="D328" s="254"/>
      <c r="E328" s="254"/>
      <c r="F328" s="1436" t="s">
        <v>464</v>
      </c>
      <c r="G328" s="252"/>
      <c r="H328" s="242"/>
      <c r="I328" s="242"/>
      <c r="J328" s="2394"/>
      <c r="K328" s="2408"/>
      <c r="L328" s="2408"/>
      <c r="M328" s="227"/>
      <c r="N328" s="227"/>
      <c r="O328" s="227"/>
      <c r="P328" s="227"/>
      <c r="Q328" s="227"/>
      <c r="R328" s="227"/>
      <c r="S328" s="227"/>
      <c r="T328" s="227"/>
      <c r="U328" s="227"/>
      <c r="V328" s="227"/>
      <c r="W328" s="227"/>
      <c r="X328" s="227"/>
      <c r="Y328" s="227"/>
      <c r="Z328" s="227"/>
      <c r="AA328" s="227"/>
      <c r="AB328" s="227"/>
      <c r="AC328" s="227"/>
      <c r="AD328" s="227"/>
      <c r="AE328" s="227"/>
      <c r="AF328" s="227"/>
      <c r="AG328" s="227"/>
      <c r="AH328" s="227"/>
      <c r="AI328" s="227"/>
      <c r="AJ328" s="227"/>
      <c r="AK328" s="227"/>
      <c r="AL328" s="227"/>
      <c r="AM328" s="227"/>
      <c r="AN328" s="227"/>
      <c r="AO328" s="227"/>
      <c r="AP328" s="227"/>
      <c r="AQ328" s="227"/>
      <c r="AR328" s="227"/>
    </row>
    <row r="329" spans="1:44" x14ac:dyDescent="0.2">
      <c r="A329" s="254" t="s">
        <v>1176</v>
      </c>
      <c r="B329" s="254"/>
      <c r="C329" s="254"/>
      <c r="D329" s="254"/>
      <c r="E329" s="254"/>
      <c r="F329" s="254"/>
      <c r="G329" s="2157"/>
      <c r="H329" s="242"/>
      <c r="I329" s="1206"/>
      <c r="J329" s="2394"/>
      <c r="K329" s="2408"/>
      <c r="L329" s="2408"/>
      <c r="M329" s="227"/>
      <c r="N329" s="227"/>
      <c r="O329" s="227"/>
      <c r="P329" s="227"/>
      <c r="Q329" s="227"/>
      <c r="R329" s="227"/>
      <c r="S329" s="227"/>
      <c r="T329" s="227"/>
      <c r="U329" s="227"/>
      <c r="V329" s="227"/>
      <c r="W329" s="227"/>
      <c r="X329" s="227"/>
      <c r="Y329" s="227"/>
      <c r="Z329" s="227"/>
      <c r="AA329" s="227"/>
      <c r="AB329" s="227"/>
      <c r="AC329" s="227"/>
      <c r="AD329" s="227"/>
      <c r="AE329" s="227"/>
      <c r="AF329" s="227"/>
      <c r="AG329" s="227"/>
      <c r="AH329" s="227"/>
      <c r="AI329" s="227"/>
      <c r="AJ329" s="227"/>
      <c r="AK329" s="227"/>
      <c r="AL329" s="227"/>
      <c r="AM329" s="227"/>
      <c r="AN329" s="227"/>
      <c r="AO329" s="227"/>
      <c r="AP329" s="227"/>
      <c r="AQ329" s="227"/>
      <c r="AR329" s="227"/>
    </row>
    <row r="330" spans="1:44" x14ac:dyDescent="0.2">
      <c r="A330" s="254" t="s">
        <v>1177</v>
      </c>
      <c r="B330" s="254"/>
      <c r="C330" s="254"/>
      <c r="D330" s="254"/>
      <c r="E330" s="254"/>
      <c r="F330" s="254"/>
      <c r="G330" s="2157"/>
      <c r="H330" s="242"/>
      <c r="I330" s="1206"/>
      <c r="J330" s="2394"/>
      <c r="K330" s="2408"/>
      <c r="L330" s="2408"/>
      <c r="M330" s="227"/>
      <c r="N330" s="227"/>
      <c r="O330" s="227"/>
      <c r="P330" s="227"/>
      <c r="Q330" s="227"/>
      <c r="R330" s="227"/>
      <c r="S330" s="227"/>
      <c r="T330" s="227"/>
      <c r="U330" s="227"/>
      <c r="V330" s="227"/>
      <c r="W330" s="227"/>
      <c r="X330" s="227"/>
      <c r="Y330" s="227"/>
      <c r="Z330" s="227"/>
      <c r="AA330" s="227"/>
      <c r="AB330" s="227"/>
      <c r="AC330" s="227"/>
      <c r="AD330" s="227"/>
      <c r="AE330" s="227"/>
      <c r="AF330" s="227"/>
      <c r="AG330" s="227"/>
      <c r="AH330" s="227"/>
      <c r="AI330" s="227"/>
      <c r="AJ330" s="227"/>
      <c r="AK330" s="227"/>
      <c r="AL330" s="227"/>
      <c r="AM330" s="227"/>
      <c r="AN330" s="227"/>
      <c r="AO330" s="227"/>
      <c r="AP330" s="227"/>
      <c r="AQ330" s="227"/>
      <c r="AR330" s="227"/>
    </row>
    <row r="331" spans="1:44" x14ac:dyDescent="0.2">
      <c r="A331" s="254" t="str">
        <f>IF(SIXCENTDOUZE=0,"   - Contrats de crédit bail","")</f>
        <v xml:space="preserve">   - Contrats de crédit bail</v>
      </c>
      <c r="B331" s="254"/>
      <c r="C331" s="254"/>
      <c r="D331" s="254"/>
      <c r="E331" s="254"/>
      <c r="F331" s="254"/>
      <c r="G331" s="2157" t="str">
        <f>IF(SIXCENTDOUZE=0,"S6","")</f>
        <v>S6</v>
      </c>
      <c r="H331" s="1206"/>
      <c r="I331" s="1206"/>
      <c r="J331" s="2394"/>
      <c r="K331" s="2408"/>
      <c r="L331" s="2408"/>
      <c r="M331" s="227"/>
      <c r="N331" s="227"/>
      <c r="O331" s="227"/>
      <c r="P331" s="227"/>
      <c r="Q331" s="227"/>
      <c r="R331" s="227"/>
      <c r="S331" s="227"/>
      <c r="T331" s="227"/>
      <c r="U331" s="227"/>
      <c r="V331" s="227"/>
      <c r="W331" s="227"/>
      <c r="X331" s="227"/>
      <c r="Y331" s="227"/>
      <c r="Z331" s="227"/>
      <c r="AA331" s="227"/>
      <c r="AB331" s="227"/>
      <c r="AC331" s="227"/>
      <c r="AD331" s="227"/>
      <c r="AE331" s="227"/>
      <c r="AF331" s="227"/>
      <c r="AG331" s="227"/>
      <c r="AH331" s="227"/>
      <c r="AI331" s="227"/>
      <c r="AJ331" s="227"/>
      <c r="AK331" s="227"/>
      <c r="AL331" s="227"/>
      <c r="AM331" s="227"/>
      <c r="AN331" s="227"/>
      <c r="AO331" s="227"/>
      <c r="AP331" s="227"/>
      <c r="AQ331" s="227"/>
      <c r="AR331" s="227"/>
    </row>
    <row r="332" spans="1:44" x14ac:dyDescent="0.2">
      <c r="A332" s="254" t="str">
        <f>IF(SIXCENTREIZE=0,"   - Baux","")</f>
        <v xml:space="preserve">   - Baux</v>
      </c>
      <c r="B332" s="254"/>
      <c r="C332" s="254"/>
      <c r="D332" s="254"/>
      <c r="E332" s="254"/>
      <c r="F332" s="254"/>
      <c r="G332" s="2157" t="str">
        <f>IF(SIXCENTREIZE=0,"S3","")</f>
        <v>S3</v>
      </c>
      <c r="H332" s="1206"/>
      <c r="I332" s="1206"/>
      <c r="J332" s="2394"/>
      <c r="K332" s="2408"/>
      <c r="L332" s="2408"/>
      <c r="M332" s="227"/>
      <c r="N332" s="227"/>
      <c r="O332" s="227"/>
      <c r="P332" s="227"/>
      <c r="Q332" s="227"/>
      <c r="R332" s="227"/>
      <c r="S332" s="227"/>
      <c r="T332" s="227"/>
      <c r="U332" s="227"/>
      <c r="V332" s="227"/>
      <c r="W332" s="227"/>
      <c r="X332" s="227"/>
      <c r="Y332" s="227"/>
      <c r="Z332" s="227"/>
      <c r="AA332" s="227"/>
      <c r="AB332" s="227"/>
      <c r="AC332" s="227"/>
      <c r="AD332" s="227"/>
      <c r="AE332" s="227"/>
      <c r="AF332" s="227"/>
      <c r="AG332" s="227"/>
      <c r="AH332" s="227"/>
      <c r="AI332" s="227"/>
      <c r="AJ332" s="227"/>
      <c r="AK332" s="227"/>
      <c r="AL332" s="227"/>
      <c r="AM332" s="227"/>
      <c r="AN332" s="227"/>
      <c r="AO332" s="227"/>
      <c r="AP332" s="227"/>
      <c r="AQ332" s="227"/>
      <c r="AR332" s="227"/>
    </row>
    <row r="333" spans="1:44" x14ac:dyDescent="0.2">
      <c r="A333" s="254" t="str">
        <f>IF(SIXCENTQUINZE=0,"   - Contrats de maintenance","")</f>
        <v xml:space="preserve">   - Contrats de maintenance</v>
      </c>
      <c r="B333" s="254"/>
      <c r="C333" s="254"/>
      <c r="D333" s="254"/>
      <c r="E333" s="254"/>
      <c r="F333" s="254"/>
      <c r="G333" s="2157"/>
      <c r="H333" s="1206"/>
      <c r="I333" s="1206"/>
      <c r="J333" s="2394"/>
      <c r="K333" s="2408"/>
      <c r="L333" s="2408"/>
      <c r="M333" s="227"/>
      <c r="N333" s="227"/>
      <c r="O333" s="227"/>
      <c r="P333" s="227"/>
      <c r="Q333" s="227"/>
      <c r="R333" s="227"/>
      <c r="S333" s="227"/>
      <c r="T333" s="227"/>
      <c r="U333" s="227"/>
      <c r="V333" s="227"/>
      <c r="W333" s="227"/>
      <c r="X333" s="227"/>
      <c r="Y333" s="227"/>
      <c r="Z333" s="227"/>
      <c r="AA333" s="227"/>
      <c r="AB333" s="227"/>
      <c r="AC333" s="227"/>
      <c r="AD333" s="227"/>
      <c r="AE333" s="227"/>
      <c r="AF333" s="227"/>
      <c r="AG333" s="227"/>
      <c r="AH333" s="227"/>
      <c r="AI333" s="227"/>
      <c r="AJ333" s="227"/>
      <c r="AK333" s="227"/>
      <c r="AL333" s="227"/>
      <c r="AM333" s="227"/>
      <c r="AN333" s="227"/>
      <c r="AO333" s="227"/>
      <c r="AP333" s="227"/>
      <c r="AQ333" s="227"/>
      <c r="AR333" s="227"/>
    </row>
    <row r="334" spans="1:44" x14ac:dyDescent="0.2">
      <c r="A334" s="254" t="str">
        <f>IF(EXP=0,"   - dossier de l'expert-comptable","")</f>
        <v xml:space="preserve">   - dossier de l'expert-comptable</v>
      </c>
      <c r="B334" s="254"/>
      <c r="C334" s="254"/>
      <c r="D334" s="254"/>
      <c r="E334" s="254"/>
      <c r="F334" s="254"/>
      <c r="G334" s="2157"/>
      <c r="H334" s="1206"/>
      <c r="I334" s="1206"/>
      <c r="J334" s="2394"/>
      <c r="K334" s="2408"/>
      <c r="L334" s="2408"/>
      <c r="M334" s="227"/>
      <c r="N334" s="227"/>
      <c r="O334" s="227"/>
      <c r="P334" s="227"/>
      <c r="Q334" s="227"/>
      <c r="R334" s="227"/>
      <c r="S334" s="227"/>
      <c r="T334" s="227"/>
      <c r="U334" s="227"/>
      <c r="V334" s="227"/>
      <c r="W334" s="227"/>
      <c r="X334" s="227"/>
      <c r="Y334" s="227"/>
      <c r="Z334" s="227"/>
      <c r="AA334" s="227"/>
      <c r="AB334" s="227"/>
      <c r="AC334" s="227"/>
      <c r="AD334" s="227"/>
      <c r="AE334" s="227"/>
      <c r="AF334" s="227"/>
      <c r="AG334" s="227"/>
      <c r="AH334" s="227"/>
      <c r="AI334" s="227"/>
      <c r="AJ334" s="227"/>
      <c r="AK334" s="227"/>
      <c r="AL334" s="227"/>
      <c r="AM334" s="227"/>
      <c r="AN334" s="227"/>
      <c r="AO334" s="227"/>
      <c r="AP334" s="227"/>
      <c r="AQ334" s="227"/>
      <c r="AR334" s="227"/>
    </row>
    <row r="335" spans="1:44" x14ac:dyDescent="0.2">
      <c r="A335" s="251"/>
      <c r="B335" s="254"/>
      <c r="C335" s="254"/>
      <c r="D335" s="254"/>
      <c r="E335" s="254"/>
      <c r="F335" s="254"/>
      <c r="G335" s="2157"/>
      <c r="H335" s="1206"/>
      <c r="I335" s="1206"/>
      <c r="J335" s="2394"/>
      <c r="K335" s="2408"/>
      <c r="L335" s="2408"/>
      <c r="M335" s="227"/>
      <c r="N335" s="227"/>
      <c r="O335" s="227"/>
      <c r="P335" s="227"/>
      <c r="Q335" s="227"/>
      <c r="R335" s="227"/>
      <c r="S335" s="227"/>
      <c r="T335" s="227"/>
      <c r="U335" s="227"/>
      <c r="V335" s="227"/>
      <c r="W335" s="227"/>
      <c r="X335" s="227"/>
      <c r="Y335" s="227"/>
      <c r="Z335" s="227"/>
      <c r="AA335" s="227"/>
      <c r="AB335" s="227"/>
      <c r="AC335" s="227"/>
      <c r="AD335" s="227"/>
      <c r="AE335" s="227"/>
      <c r="AF335" s="227"/>
      <c r="AG335" s="227"/>
      <c r="AH335" s="227"/>
      <c r="AI335" s="227"/>
      <c r="AJ335" s="227"/>
      <c r="AK335" s="227"/>
      <c r="AL335" s="227"/>
      <c r="AM335" s="227"/>
      <c r="AN335" s="227"/>
      <c r="AO335" s="227"/>
      <c r="AP335" s="227"/>
      <c r="AQ335" s="227"/>
      <c r="AR335" s="227"/>
    </row>
    <row r="336" spans="1:44" x14ac:dyDescent="0.2">
      <c r="A336" s="251"/>
      <c r="B336" s="254"/>
      <c r="C336" s="254"/>
      <c r="D336" s="254"/>
      <c r="E336" s="254"/>
      <c r="F336" s="254"/>
      <c r="G336" s="2157"/>
      <c r="H336" s="1206"/>
      <c r="I336" s="1206"/>
      <c r="J336" s="2394"/>
      <c r="K336" s="2408"/>
      <c r="L336" s="2408"/>
      <c r="M336" s="227"/>
      <c r="N336" s="227"/>
      <c r="O336" s="227"/>
      <c r="P336" s="227"/>
      <c r="Q336" s="227"/>
      <c r="R336" s="227"/>
      <c r="S336" s="227"/>
      <c r="T336" s="227"/>
      <c r="U336" s="227"/>
      <c r="V336" s="227"/>
      <c r="W336" s="227"/>
      <c r="X336" s="227"/>
      <c r="Y336" s="227"/>
      <c r="Z336" s="227"/>
      <c r="AA336" s="227"/>
      <c r="AB336" s="227"/>
      <c r="AC336" s="227"/>
      <c r="AD336" s="227"/>
      <c r="AE336" s="227"/>
      <c r="AF336" s="227"/>
      <c r="AG336" s="227"/>
      <c r="AH336" s="227"/>
      <c r="AI336" s="227"/>
      <c r="AJ336" s="227"/>
      <c r="AK336" s="227"/>
      <c r="AL336" s="227"/>
      <c r="AM336" s="227"/>
      <c r="AN336" s="227"/>
      <c r="AO336" s="227"/>
      <c r="AP336" s="227"/>
      <c r="AQ336" s="227"/>
      <c r="AR336" s="227"/>
    </row>
    <row r="337" spans="1:44" x14ac:dyDescent="0.2">
      <c r="A337" s="254" t="s">
        <v>679</v>
      </c>
      <c r="B337" s="254"/>
      <c r="C337" s="254"/>
      <c r="D337" s="254"/>
      <c r="E337" s="254"/>
      <c r="F337" s="254"/>
      <c r="G337" s="2157"/>
      <c r="H337" s="1206"/>
      <c r="I337" s="1206"/>
      <c r="J337" s="2394"/>
      <c r="K337" s="2408"/>
      <c r="L337" s="2408"/>
      <c r="M337" s="227"/>
      <c r="N337" s="227"/>
      <c r="O337" s="227"/>
      <c r="P337" s="227"/>
      <c r="Q337" s="227"/>
      <c r="R337" s="227"/>
      <c r="S337" s="227"/>
      <c r="T337" s="227"/>
      <c r="U337" s="227"/>
      <c r="V337" s="227"/>
      <c r="W337" s="227"/>
      <c r="X337" s="227"/>
      <c r="Y337" s="227"/>
      <c r="Z337" s="227"/>
      <c r="AA337" s="227"/>
      <c r="AB337" s="227"/>
      <c r="AC337" s="227"/>
      <c r="AD337" s="227"/>
      <c r="AE337" s="227"/>
      <c r="AF337" s="227"/>
      <c r="AG337" s="227"/>
      <c r="AH337" s="227"/>
      <c r="AI337" s="227"/>
      <c r="AJ337" s="227"/>
      <c r="AK337" s="227"/>
      <c r="AL337" s="227"/>
      <c r="AM337" s="227"/>
      <c r="AN337" s="227"/>
      <c r="AO337" s="227"/>
      <c r="AP337" s="227"/>
      <c r="AQ337" s="227"/>
      <c r="AR337" s="227"/>
    </row>
    <row r="338" spans="1:44" x14ac:dyDescent="0.2">
      <c r="A338" s="254"/>
      <c r="B338" s="254" t="str">
        <f>IF(EXP=0,"(en relation avec le dossier de l'expert-comptable)","")</f>
        <v>(en relation avec le dossier de l'expert-comptable)</v>
      </c>
      <c r="C338" s="254"/>
      <c r="D338" s="254"/>
      <c r="E338" s="254"/>
      <c r="F338" s="254"/>
      <c r="G338" s="2157"/>
      <c r="H338" s="1206"/>
      <c r="I338" s="1206"/>
      <c r="J338" s="2394"/>
      <c r="K338" s="2408"/>
      <c r="L338" s="2408"/>
      <c r="M338" s="227"/>
      <c r="N338" s="227"/>
      <c r="O338" s="227"/>
      <c r="P338" s="227"/>
      <c r="Q338" s="227"/>
      <c r="R338" s="227"/>
      <c r="S338" s="227"/>
      <c r="T338" s="227"/>
      <c r="U338" s="227"/>
      <c r="V338" s="227"/>
      <c r="W338" s="227"/>
      <c r="X338" s="227"/>
      <c r="Y338" s="227"/>
      <c r="Z338" s="227"/>
      <c r="AA338" s="227"/>
      <c r="AB338" s="227"/>
      <c r="AC338" s="227"/>
      <c r="AD338" s="227"/>
      <c r="AE338" s="227"/>
      <c r="AF338" s="227"/>
      <c r="AG338" s="227"/>
      <c r="AH338" s="227"/>
      <c r="AI338" s="227"/>
      <c r="AJ338" s="227"/>
      <c r="AK338" s="227"/>
      <c r="AL338" s="227"/>
      <c r="AM338" s="227"/>
      <c r="AN338" s="227"/>
      <c r="AO338" s="227"/>
      <c r="AP338" s="227"/>
      <c r="AQ338" s="227"/>
      <c r="AR338" s="227"/>
    </row>
    <row r="339" spans="1:44" x14ac:dyDescent="0.2">
      <c r="A339" s="254" t="s">
        <v>762</v>
      </c>
      <c r="B339" s="254"/>
      <c r="C339" s="254"/>
      <c r="D339" s="254"/>
      <c r="E339" s="254"/>
      <c r="F339" s="254"/>
      <c r="G339" s="352" t="s">
        <v>470</v>
      </c>
      <c r="H339" s="1206"/>
      <c r="I339" s="1206"/>
      <c r="J339" s="2394"/>
      <c r="K339" s="2408"/>
      <c r="L339" s="2408"/>
      <c r="M339" s="227"/>
      <c r="N339" s="227"/>
      <c r="O339" s="227"/>
      <c r="P339" s="227"/>
      <c r="Q339" s="227"/>
      <c r="R339" s="227"/>
      <c r="S339" s="227"/>
      <c r="T339" s="227"/>
      <c r="U339" s="227"/>
      <c r="V339" s="227"/>
      <c r="W339" s="227"/>
      <c r="X339" s="227"/>
      <c r="Y339" s="227"/>
      <c r="Z339" s="227"/>
      <c r="AA339" s="227"/>
      <c r="AB339" s="227"/>
      <c r="AC339" s="227"/>
      <c r="AD339" s="227"/>
      <c r="AE339" s="227"/>
      <c r="AF339" s="227"/>
      <c r="AG339" s="227"/>
      <c r="AH339" s="227"/>
      <c r="AI339" s="227"/>
      <c r="AJ339" s="227"/>
      <c r="AK339" s="227"/>
      <c r="AL339" s="227"/>
      <c r="AM339" s="227"/>
      <c r="AN339" s="227"/>
      <c r="AO339" s="227"/>
      <c r="AP339" s="227"/>
      <c r="AQ339" s="227"/>
      <c r="AR339" s="227"/>
    </row>
    <row r="340" spans="1:44" x14ac:dyDescent="0.2">
      <c r="A340" s="251" t="s">
        <v>1705</v>
      </c>
      <c r="B340" s="254"/>
      <c r="C340" s="254"/>
      <c r="D340" s="254"/>
      <c r="E340" s="254"/>
      <c r="F340" s="254"/>
      <c r="G340" s="2157"/>
      <c r="H340" s="1206"/>
      <c r="I340" s="1206"/>
      <c r="J340" s="2394"/>
      <c r="K340" s="2408"/>
      <c r="L340" s="2408"/>
      <c r="M340" s="227"/>
      <c r="N340" s="227"/>
      <c r="O340" s="227"/>
      <c r="P340" s="227"/>
      <c r="Q340" s="227"/>
      <c r="R340" s="227"/>
      <c r="S340" s="227"/>
      <c r="T340" s="227"/>
      <c r="U340" s="227"/>
      <c r="V340" s="227"/>
      <c r="W340" s="227"/>
      <c r="X340" s="227"/>
      <c r="Y340" s="227"/>
      <c r="Z340" s="227"/>
      <c r="AA340" s="227"/>
      <c r="AB340" s="227"/>
      <c r="AC340" s="227"/>
      <c r="AD340" s="227"/>
      <c r="AE340" s="227"/>
      <c r="AF340" s="227"/>
      <c r="AG340" s="227"/>
      <c r="AH340" s="227"/>
      <c r="AI340" s="227"/>
      <c r="AJ340" s="227"/>
      <c r="AK340" s="227"/>
      <c r="AL340" s="227"/>
      <c r="AM340" s="227"/>
      <c r="AN340" s="227"/>
      <c r="AO340" s="227"/>
      <c r="AP340" s="227"/>
      <c r="AQ340" s="227"/>
      <c r="AR340" s="227"/>
    </row>
    <row r="341" spans="1:44" x14ac:dyDescent="0.2">
      <c r="A341" s="254" t="s">
        <v>763</v>
      </c>
      <c r="B341" s="254"/>
      <c r="C341" s="254"/>
      <c r="D341" s="254"/>
      <c r="E341" s="254"/>
      <c r="F341" s="254"/>
      <c r="G341" s="2157"/>
      <c r="H341" s="1206"/>
      <c r="I341" s="1206"/>
      <c r="J341" s="2394"/>
      <c r="K341" s="2408"/>
      <c r="L341" s="2408"/>
      <c r="M341" s="227"/>
      <c r="N341" s="227"/>
      <c r="O341" s="227"/>
      <c r="P341" s="227"/>
      <c r="Q341" s="227"/>
      <c r="R341" s="227"/>
      <c r="S341" s="227"/>
      <c r="T341" s="227"/>
      <c r="U341" s="227"/>
      <c r="V341" s="227"/>
      <c r="W341" s="227"/>
      <c r="X341" s="227"/>
      <c r="Y341" s="227"/>
      <c r="Z341" s="227"/>
      <c r="AA341" s="227"/>
      <c r="AB341" s="227"/>
      <c r="AC341" s="227"/>
      <c r="AD341" s="227"/>
      <c r="AE341" s="227"/>
      <c r="AF341" s="227"/>
      <c r="AG341" s="227"/>
      <c r="AH341" s="227"/>
      <c r="AI341" s="227"/>
      <c r="AJ341" s="227"/>
      <c r="AK341" s="227"/>
      <c r="AL341" s="227"/>
      <c r="AM341" s="227"/>
      <c r="AN341" s="227"/>
      <c r="AO341" s="227"/>
      <c r="AP341" s="227"/>
      <c r="AQ341" s="227"/>
      <c r="AR341" s="227"/>
    </row>
    <row r="342" spans="1:44" x14ac:dyDescent="0.2">
      <c r="A342" s="254" t="s">
        <v>764</v>
      </c>
      <c r="B342" s="254"/>
      <c r="C342" s="254"/>
      <c r="D342" s="254"/>
      <c r="E342" s="254"/>
      <c r="F342" s="254"/>
      <c r="G342" s="352" t="s">
        <v>652</v>
      </c>
      <c r="H342" s="1206"/>
      <c r="I342" s="1206"/>
      <c r="J342" s="2394"/>
      <c r="K342" s="2408"/>
      <c r="L342" s="2408"/>
      <c r="M342" s="227"/>
      <c r="N342" s="227"/>
      <c r="O342" s="227"/>
      <c r="P342" s="227"/>
      <c r="Q342" s="227"/>
      <c r="R342" s="227"/>
      <c r="S342" s="227"/>
      <c r="T342" s="227"/>
      <c r="U342" s="227"/>
      <c r="V342" s="227"/>
      <c r="W342" s="227"/>
      <c r="X342" s="227"/>
      <c r="Y342" s="227"/>
      <c r="Z342" s="227"/>
      <c r="AA342" s="227"/>
      <c r="AB342" s="227"/>
      <c r="AC342" s="227"/>
      <c r="AD342" s="227"/>
      <c r="AE342" s="227"/>
      <c r="AF342" s="227"/>
      <c r="AG342" s="227"/>
      <c r="AH342" s="227"/>
      <c r="AI342" s="227"/>
      <c r="AJ342" s="227"/>
      <c r="AK342" s="227"/>
      <c r="AL342" s="227"/>
      <c r="AM342" s="227"/>
      <c r="AN342" s="227"/>
      <c r="AO342" s="227"/>
      <c r="AP342" s="227"/>
      <c r="AQ342" s="227"/>
      <c r="AR342" s="227"/>
    </row>
    <row r="343" spans="1:44" x14ac:dyDescent="0.2">
      <c r="A343" s="254" t="s">
        <v>765</v>
      </c>
      <c r="B343" s="254"/>
      <c r="C343" s="254"/>
      <c r="D343" s="254"/>
      <c r="E343" s="254"/>
      <c r="F343" s="254"/>
      <c r="G343" s="2157"/>
      <c r="H343" s="1206"/>
      <c r="I343" s="1206"/>
      <c r="J343" s="2394"/>
      <c r="K343" s="2408"/>
      <c r="L343" s="2408"/>
      <c r="M343" s="227"/>
      <c r="N343" s="227"/>
      <c r="O343" s="227"/>
      <c r="P343" s="227"/>
      <c r="Q343" s="227"/>
      <c r="R343" s="227"/>
      <c r="S343" s="227"/>
      <c r="T343" s="227"/>
      <c r="U343" s="227"/>
      <c r="V343" s="227"/>
      <c r="W343" s="227"/>
      <c r="X343" s="227"/>
      <c r="Y343" s="227"/>
      <c r="Z343" s="227"/>
      <c r="AA343" s="227"/>
      <c r="AB343" s="227"/>
      <c r="AC343" s="227"/>
      <c r="AD343" s="227"/>
      <c r="AE343" s="227"/>
      <c r="AF343" s="227"/>
      <c r="AG343" s="227"/>
      <c r="AH343" s="227"/>
      <c r="AI343" s="227"/>
      <c r="AJ343" s="227"/>
      <c r="AK343" s="227"/>
      <c r="AL343" s="227"/>
      <c r="AM343" s="227"/>
      <c r="AN343" s="227"/>
      <c r="AO343" s="227"/>
      <c r="AP343" s="227"/>
      <c r="AQ343" s="227"/>
      <c r="AR343" s="227"/>
    </row>
    <row r="344" spans="1:44" x14ac:dyDescent="0.2">
      <c r="A344" s="254" t="s">
        <v>1101</v>
      </c>
      <c r="B344" s="254"/>
      <c r="C344" s="254"/>
      <c r="D344" s="254"/>
      <c r="E344" s="254"/>
      <c r="F344" s="254"/>
      <c r="G344" s="1403" t="s">
        <v>414</v>
      </c>
      <c r="H344" s="1206"/>
      <c r="I344" s="1206"/>
      <c r="J344" s="2394"/>
      <c r="K344" s="2408"/>
      <c r="L344" s="2408"/>
      <c r="M344" s="227"/>
      <c r="N344" s="227"/>
      <c r="O344" s="227"/>
      <c r="P344" s="227"/>
      <c r="Q344" s="227"/>
      <c r="R344" s="227"/>
      <c r="S344" s="227"/>
      <c r="T344" s="227"/>
      <c r="U344" s="227"/>
      <c r="V344" s="227"/>
      <c r="W344" s="227"/>
      <c r="X344" s="227"/>
      <c r="Y344" s="227"/>
      <c r="Z344" s="227"/>
      <c r="AA344" s="227"/>
      <c r="AB344" s="227"/>
      <c r="AC344" s="227"/>
      <c r="AD344" s="227"/>
      <c r="AE344" s="227"/>
      <c r="AF344" s="227"/>
      <c r="AG344" s="227"/>
      <c r="AH344" s="227"/>
      <c r="AI344" s="227"/>
      <c r="AJ344" s="227"/>
      <c r="AK344" s="227"/>
      <c r="AL344" s="227"/>
      <c r="AM344" s="227"/>
      <c r="AN344" s="227"/>
      <c r="AO344" s="227"/>
      <c r="AP344" s="227"/>
      <c r="AQ344" s="227"/>
      <c r="AR344" s="227"/>
    </row>
    <row r="345" spans="1:44" x14ac:dyDescent="0.2">
      <c r="A345" s="254" t="str">
        <f>IF(SIXCENTDOUZE=0,"   - Rapprochement avec contrat et échéancier pour crédit bail","")</f>
        <v xml:space="preserve">   - Rapprochement avec contrat et échéancier pour crédit bail</v>
      </c>
      <c r="B345" s="254"/>
      <c r="C345" s="254"/>
      <c r="D345" s="254"/>
      <c r="E345" s="254"/>
      <c r="F345" s="254"/>
      <c r="G345" s="352" t="s">
        <v>651</v>
      </c>
      <c r="H345" s="1206"/>
      <c r="I345" s="1206"/>
      <c r="J345" s="2394"/>
      <c r="K345" s="2408"/>
      <c r="L345" s="2408"/>
      <c r="M345" s="227"/>
      <c r="N345" s="227"/>
      <c r="O345" s="227"/>
      <c r="P345" s="227"/>
      <c r="Q345" s="227"/>
      <c r="R345" s="227"/>
      <c r="S345" s="227"/>
      <c r="T345" s="227"/>
      <c r="U345" s="227"/>
      <c r="V345" s="227"/>
      <c r="W345" s="227"/>
      <c r="X345" s="227"/>
      <c r="Y345" s="227"/>
      <c r="Z345" s="227"/>
      <c r="AA345" s="227"/>
      <c r="AB345" s="227"/>
      <c r="AC345" s="227"/>
      <c r="AD345" s="227"/>
      <c r="AE345" s="227"/>
      <c r="AF345" s="227"/>
      <c r="AG345" s="227"/>
      <c r="AH345" s="227"/>
      <c r="AI345" s="227"/>
      <c r="AJ345" s="227"/>
      <c r="AK345" s="227"/>
      <c r="AL345" s="227"/>
      <c r="AM345" s="227"/>
      <c r="AN345" s="227"/>
      <c r="AO345" s="227"/>
      <c r="AP345" s="227"/>
      <c r="AQ345" s="227"/>
      <c r="AR345" s="227"/>
    </row>
    <row r="346" spans="1:44" x14ac:dyDescent="0.2">
      <c r="A346" s="254" t="str">
        <f>IF(SIXCENTREIZE=0,"   - Rapprochement avec contrat et échéancier pour loyer","")</f>
        <v xml:space="preserve">   - Rapprochement avec contrat et échéancier pour loyer</v>
      </c>
      <c r="B346" s="251"/>
      <c r="C346" s="251"/>
      <c r="D346" s="254"/>
      <c r="E346" s="254"/>
      <c r="F346" s="254"/>
      <c r="G346" s="352" t="s">
        <v>651</v>
      </c>
      <c r="H346" s="1206"/>
      <c r="I346" s="1206"/>
      <c r="J346" s="2394"/>
      <c r="K346" s="2408"/>
      <c r="L346" s="2408"/>
      <c r="M346" s="227"/>
      <c r="N346" s="227"/>
      <c r="O346" s="227"/>
      <c r="P346" s="227"/>
      <c r="Q346" s="227"/>
      <c r="R346" s="227"/>
      <c r="S346" s="227"/>
      <c r="T346" s="227"/>
      <c r="U346" s="227"/>
      <c r="V346" s="227"/>
      <c r="W346" s="227"/>
      <c r="X346" s="227"/>
      <c r="Y346" s="227"/>
      <c r="Z346" s="227"/>
      <c r="AA346" s="227"/>
      <c r="AB346" s="227"/>
      <c r="AC346" s="227"/>
      <c r="AD346" s="227"/>
      <c r="AE346" s="227"/>
      <c r="AF346" s="227"/>
      <c r="AG346" s="227"/>
      <c r="AH346" s="227"/>
      <c r="AI346" s="227"/>
      <c r="AJ346" s="227"/>
      <c r="AK346" s="227"/>
      <c r="AL346" s="227"/>
      <c r="AM346" s="227"/>
      <c r="AN346" s="227"/>
      <c r="AO346" s="227"/>
      <c r="AP346" s="227"/>
      <c r="AQ346" s="227"/>
      <c r="AR346" s="227"/>
    </row>
    <row r="347" spans="1:44" x14ac:dyDescent="0.2">
      <c r="A347" s="254" t="s">
        <v>1503</v>
      </c>
      <c r="B347" s="251"/>
      <c r="C347" s="251"/>
      <c r="D347" s="254"/>
      <c r="E347" s="260"/>
      <c r="F347" s="254"/>
      <c r="G347" s="2157"/>
      <c r="H347" s="1206"/>
      <c r="I347" s="1206"/>
      <c r="J347" s="2394"/>
      <c r="K347" s="2408"/>
      <c r="L347" s="2408"/>
      <c r="M347" s="227"/>
      <c r="N347" s="227"/>
      <c r="O347" s="227"/>
      <c r="P347" s="227"/>
      <c r="Q347" s="227"/>
      <c r="R347" s="227"/>
      <c r="S347" s="227"/>
      <c r="T347" s="227"/>
      <c r="U347" s="227"/>
      <c r="V347" s="227"/>
      <c r="W347" s="227"/>
      <c r="X347" s="227"/>
      <c r="Y347" s="227"/>
      <c r="Z347" s="227"/>
      <c r="AA347" s="227"/>
      <c r="AB347" s="227"/>
      <c r="AC347" s="227"/>
      <c r="AD347" s="227"/>
      <c r="AE347" s="227"/>
      <c r="AF347" s="227"/>
      <c r="AG347" s="227"/>
      <c r="AH347" s="227"/>
      <c r="AI347" s="227"/>
      <c r="AJ347" s="227"/>
      <c r="AK347" s="227"/>
      <c r="AL347" s="227"/>
      <c r="AM347" s="227"/>
      <c r="AN347" s="227"/>
      <c r="AO347" s="227"/>
      <c r="AP347" s="227"/>
      <c r="AQ347" s="227"/>
      <c r="AR347" s="227"/>
    </row>
    <row r="348" spans="1:44" x14ac:dyDescent="0.2">
      <c r="A348" s="254" t="s">
        <v>1504</v>
      </c>
      <c r="B348" s="254" t="str">
        <f>IF(_E60631=0,"petit équipement (respect de la limite fiscale)","")</f>
        <v>petit équipement (respect de la limite fiscale)</v>
      </c>
      <c r="C348" s="254"/>
      <c r="D348" s="254"/>
      <c r="E348" s="254"/>
      <c r="F348" s="254"/>
      <c r="G348" s="352" t="s">
        <v>652</v>
      </c>
      <c r="H348" s="1206"/>
      <c r="I348" s="1206"/>
      <c r="J348" s="2394"/>
      <c r="K348" s="2408"/>
      <c r="L348" s="2408"/>
      <c r="M348" s="227"/>
      <c r="N348" s="227"/>
      <c r="O348" s="227"/>
      <c r="P348" s="227"/>
      <c r="Q348" s="227"/>
      <c r="R348" s="227"/>
      <c r="S348" s="227"/>
      <c r="T348" s="227"/>
      <c r="U348" s="227"/>
      <c r="V348" s="227"/>
      <c r="W348" s="227"/>
      <c r="X348" s="227"/>
      <c r="Y348" s="227"/>
      <c r="Z348" s="227"/>
      <c r="AA348" s="227"/>
      <c r="AB348" s="227"/>
      <c r="AC348" s="227"/>
      <c r="AD348" s="227"/>
      <c r="AE348" s="227"/>
      <c r="AF348" s="227"/>
      <c r="AG348" s="227"/>
      <c r="AH348" s="227"/>
      <c r="AI348" s="227"/>
      <c r="AJ348" s="227"/>
      <c r="AK348" s="227"/>
      <c r="AL348" s="227"/>
      <c r="AM348" s="227"/>
      <c r="AN348" s="227"/>
      <c r="AO348" s="227"/>
      <c r="AP348" s="227"/>
      <c r="AQ348" s="227"/>
      <c r="AR348" s="227"/>
    </row>
    <row r="349" spans="1:44" x14ac:dyDescent="0.2">
      <c r="A349" s="251"/>
      <c r="B349" s="254" t="str">
        <f>IF(SIXCENTONZE=0,"sous traitance générale","")</f>
        <v>sous traitance générale</v>
      </c>
      <c r="C349" s="254"/>
      <c r="D349" s="254"/>
      <c r="E349" s="254"/>
      <c r="F349" s="254"/>
      <c r="G349" s="352" t="s">
        <v>652</v>
      </c>
      <c r="H349" s="1206"/>
      <c r="I349" s="1206"/>
      <c r="J349" s="2394"/>
      <c r="K349" s="2408"/>
      <c r="L349" s="2408"/>
      <c r="M349" s="227"/>
      <c r="N349" s="227"/>
      <c r="O349" s="227"/>
      <c r="P349" s="227"/>
      <c r="Q349" s="227"/>
      <c r="R349" s="227"/>
      <c r="S349" s="227"/>
      <c r="T349" s="227"/>
      <c r="U349" s="227"/>
      <c r="V349" s="227"/>
      <c r="W349" s="227"/>
      <c r="X349" s="227"/>
      <c r="Y349" s="227"/>
      <c r="Z349" s="227"/>
      <c r="AA349" s="227"/>
      <c r="AB349" s="227"/>
      <c r="AC349" s="227"/>
      <c r="AD349" s="227"/>
      <c r="AE349" s="227"/>
      <c r="AF349" s="227"/>
      <c r="AG349" s="227"/>
      <c r="AH349" s="227"/>
      <c r="AI349" s="227"/>
      <c r="AJ349" s="227"/>
      <c r="AK349" s="227"/>
      <c r="AL349" s="227"/>
      <c r="AM349" s="227"/>
      <c r="AN349" s="227"/>
      <c r="AO349" s="227"/>
      <c r="AP349" s="227"/>
      <c r="AQ349" s="227"/>
      <c r="AR349" s="227"/>
    </row>
    <row r="350" spans="1:44" x14ac:dyDescent="0.2">
      <c r="A350" s="254"/>
      <c r="B350" s="254" t="str">
        <f>IF(SIXCENTQUINZE=0,"entretien et réparations","")</f>
        <v>entretien et réparations</v>
      </c>
      <c r="C350" s="254"/>
      <c r="D350" s="254"/>
      <c r="E350" s="254"/>
      <c r="F350" s="254"/>
      <c r="G350" s="352" t="s">
        <v>652</v>
      </c>
      <c r="H350" s="1206"/>
      <c r="I350" s="1206"/>
      <c r="J350" s="2394"/>
      <c r="K350" s="2408"/>
      <c r="L350" s="2408"/>
      <c r="M350" s="227"/>
      <c r="N350" s="227"/>
      <c r="O350" s="227"/>
      <c r="P350" s="227"/>
      <c r="Q350" s="227"/>
      <c r="R350" s="227"/>
      <c r="S350" s="227"/>
      <c r="T350" s="227"/>
      <c r="U350" s="227"/>
      <c r="V350" s="227"/>
      <c r="W350" s="227"/>
      <c r="X350" s="227"/>
      <c r="Y350" s="227"/>
      <c r="Z350" s="227"/>
      <c r="AA350" s="227"/>
      <c r="AB350" s="227"/>
      <c r="AC350" s="227"/>
      <c r="AD350" s="227"/>
      <c r="AE350" s="227"/>
      <c r="AF350" s="227"/>
      <c r="AG350" s="227"/>
      <c r="AH350" s="227"/>
      <c r="AI350" s="227"/>
      <c r="AJ350" s="227"/>
      <c r="AK350" s="227"/>
      <c r="AL350" s="227"/>
      <c r="AM350" s="227"/>
      <c r="AN350" s="227"/>
      <c r="AO350" s="227"/>
      <c r="AP350" s="227"/>
      <c r="AQ350" s="227"/>
      <c r="AR350" s="227"/>
    </row>
    <row r="351" spans="1:44" x14ac:dyDescent="0.2">
      <c r="A351" s="254"/>
      <c r="B351" s="254" t="str">
        <f>IF(SOIXANTEDEUXONZE=0,"Personnel Intérimaire","")</f>
        <v>Personnel Intérimaire</v>
      </c>
      <c r="C351" s="254"/>
      <c r="D351" s="254"/>
      <c r="E351" s="254"/>
      <c r="F351" s="254"/>
      <c r="G351" s="352" t="s">
        <v>652</v>
      </c>
      <c r="H351" s="1206"/>
      <c r="I351" s="1206"/>
      <c r="J351" s="2394"/>
      <c r="K351" s="2408"/>
      <c r="L351" s="2408"/>
      <c r="M351" s="227"/>
      <c r="N351" s="227"/>
      <c r="O351" s="227"/>
      <c r="P351" s="227"/>
      <c r="Q351" s="227"/>
      <c r="R351" s="227"/>
      <c r="S351" s="227"/>
      <c r="T351" s="227"/>
      <c r="U351" s="227"/>
      <c r="V351" s="227"/>
      <c r="W351" s="227"/>
      <c r="X351" s="227"/>
      <c r="Y351" s="227"/>
      <c r="Z351" s="227"/>
      <c r="AA351" s="227"/>
      <c r="AB351" s="227"/>
      <c r="AC351" s="227"/>
      <c r="AD351" s="227"/>
      <c r="AE351" s="227"/>
      <c r="AF351" s="227"/>
      <c r="AG351" s="227"/>
      <c r="AH351" s="227"/>
      <c r="AI351" s="227"/>
      <c r="AJ351" s="227"/>
      <c r="AK351" s="227"/>
      <c r="AL351" s="227"/>
      <c r="AM351" s="227"/>
      <c r="AN351" s="227"/>
      <c r="AO351" s="227"/>
      <c r="AP351" s="227"/>
      <c r="AQ351" s="227"/>
      <c r="AR351" s="227"/>
    </row>
    <row r="352" spans="1:44" x14ac:dyDescent="0.2">
      <c r="A352" s="254"/>
      <c r="B352" s="254" t="str">
        <f>IF(SIXCENTVINGTDEUX=0,"commissions, honoraires (vérification avec DAS2)","")</f>
        <v>commissions, honoraires (vérification avec DAS2)</v>
      </c>
      <c r="C352" s="254"/>
      <c r="D352" s="254"/>
      <c r="E352" s="254"/>
      <c r="F352" s="254"/>
      <c r="G352" s="352" t="s">
        <v>652</v>
      </c>
      <c r="H352" s="1206"/>
      <c r="I352" s="1206"/>
      <c r="J352" s="2394"/>
      <c r="K352" s="2408"/>
      <c r="L352" s="2408"/>
      <c r="M352" s="227"/>
      <c r="N352" s="227"/>
      <c r="O352" s="227"/>
      <c r="P352" s="227"/>
      <c r="Q352" s="227"/>
      <c r="R352" s="227"/>
      <c r="S352" s="227"/>
      <c r="T352" s="227"/>
      <c r="U352" s="227"/>
      <c r="V352" s="227"/>
      <c r="W352" s="227"/>
      <c r="X352" s="227"/>
      <c r="Y352" s="227"/>
      <c r="Z352" s="227"/>
      <c r="AA352" s="227"/>
      <c r="AB352" s="227"/>
      <c r="AC352" s="227"/>
      <c r="AD352" s="227"/>
      <c r="AE352" s="227"/>
      <c r="AF352" s="227"/>
      <c r="AG352" s="227"/>
      <c r="AH352" s="227"/>
      <c r="AI352" s="227"/>
      <c r="AJ352" s="227"/>
      <c r="AK352" s="227"/>
      <c r="AL352" s="227"/>
      <c r="AM352" s="227"/>
      <c r="AN352" s="227"/>
      <c r="AO352" s="227"/>
      <c r="AP352" s="227"/>
      <c r="AQ352" s="227"/>
      <c r="AR352" s="227"/>
    </row>
    <row r="353" spans="1:44" x14ac:dyDescent="0.2">
      <c r="A353" s="254"/>
      <c r="B353" s="254" t="str">
        <f>IF(SIXCENTVINGTROIS=0,"publicité","")</f>
        <v>publicité</v>
      </c>
      <c r="C353" s="254"/>
      <c r="D353" s="254"/>
      <c r="E353" s="254"/>
      <c r="F353" s="254"/>
      <c r="G353" s="352" t="s">
        <v>652</v>
      </c>
      <c r="H353" s="1206"/>
      <c r="I353" s="1206"/>
      <c r="J353" s="2394"/>
      <c r="K353" s="2408"/>
      <c r="L353" s="2408"/>
      <c r="M353" s="227"/>
      <c r="N353" s="227"/>
      <c r="O353" s="227"/>
      <c r="P353" s="227"/>
      <c r="Q353" s="227"/>
      <c r="R353" s="227"/>
      <c r="S353" s="227"/>
      <c r="T353" s="227"/>
      <c r="U353" s="227"/>
      <c r="V353" s="227"/>
      <c r="W353" s="227"/>
      <c r="X353" s="227"/>
      <c r="Y353" s="227"/>
      <c r="Z353" s="227"/>
      <c r="AA353" s="227"/>
      <c r="AB353" s="227"/>
      <c r="AC353" s="227"/>
      <c r="AD353" s="227"/>
      <c r="AE353" s="227"/>
      <c r="AF353" s="227"/>
      <c r="AG353" s="227"/>
      <c r="AH353" s="227"/>
      <c r="AI353" s="227"/>
      <c r="AJ353" s="227"/>
      <c r="AK353" s="227"/>
      <c r="AL353" s="227"/>
      <c r="AM353" s="227"/>
      <c r="AN353" s="227"/>
      <c r="AO353" s="227"/>
      <c r="AP353" s="227"/>
      <c r="AQ353" s="227"/>
      <c r="AR353" s="227"/>
    </row>
    <row r="354" spans="1:44" x14ac:dyDescent="0.2">
      <c r="A354" s="254"/>
      <c r="C354" s="254"/>
      <c r="D354" s="254"/>
      <c r="E354" s="254"/>
      <c r="F354" s="254"/>
      <c r="G354" s="2157"/>
      <c r="H354" s="1206"/>
      <c r="I354" s="1206"/>
      <c r="J354" s="2394"/>
      <c r="K354" s="2408"/>
      <c r="L354" s="2408"/>
      <c r="M354" s="227"/>
      <c r="N354" s="227"/>
      <c r="O354" s="227"/>
      <c r="P354" s="227"/>
      <c r="Q354" s="227"/>
      <c r="R354" s="227"/>
      <c r="S354" s="227"/>
      <c r="T354" s="227"/>
      <c r="U354" s="227"/>
      <c r="V354" s="227"/>
      <c r="W354" s="227"/>
      <c r="X354" s="227"/>
      <c r="Y354" s="227"/>
      <c r="Z354" s="227"/>
      <c r="AA354" s="227"/>
      <c r="AB354" s="227"/>
      <c r="AC354" s="227"/>
      <c r="AD354" s="227"/>
      <c r="AE354" s="227"/>
      <c r="AF354" s="227"/>
      <c r="AG354" s="227"/>
      <c r="AH354" s="227"/>
      <c r="AI354" s="227"/>
      <c r="AJ354" s="227"/>
      <c r="AK354" s="227"/>
      <c r="AL354" s="227"/>
      <c r="AM354" s="227"/>
      <c r="AN354" s="227"/>
      <c r="AO354" s="227"/>
      <c r="AP354" s="227"/>
      <c r="AQ354" s="227"/>
      <c r="AR354" s="227"/>
    </row>
    <row r="355" spans="1:44" x14ac:dyDescent="0.2">
      <c r="A355" s="254" t="s">
        <v>1102</v>
      </c>
      <c r="B355" s="254"/>
      <c r="C355" s="254"/>
      <c r="D355" s="254"/>
      <c r="E355" s="254"/>
      <c r="F355" s="254"/>
      <c r="G355" s="2157"/>
      <c r="H355" s="1206"/>
      <c r="I355" s="1206"/>
      <c r="J355" s="2394"/>
      <c r="K355" s="2408"/>
      <c r="L355" s="2408"/>
      <c r="M355" s="227"/>
      <c r="N355" s="227"/>
      <c r="O355" s="227"/>
      <c r="P355" s="227"/>
      <c r="Q355" s="227"/>
      <c r="R355" s="227"/>
      <c r="S355" s="227"/>
      <c r="T355" s="227"/>
      <c r="U355" s="227"/>
      <c r="V355" s="227"/>
      <c r="W355" s="227"/>
      <c r="X355" s="227"/>
      <c r="Y355" s="227"/>
      <c r="Z355" s="227"/>
      <c r="AA355" s="227"/>
      <c r="AB355" s="227"/>
      <c r="AC355" s="227"/>
      <c r="AD355" s="227"/>
      <c r="AE355" s="227"/>
      <c r="AF355" s="227"/>
      <c r="AG355" s="227"/>
      <c r="AH355" s="227"/>
      <c r="AI355" s="227"/>
      <c r="AJ355" s="227"/>
      <c r="AK355" s="227"/>
      <c r="AL355" s="227"/>
      <c r="AM355" s="227"/>
      <c r="AN355" s="227"/>
      <c r="AO355" s="227"/>
      <c r="AP355" s="227"/>
      <c r="AQ355" s="227"/>
      <c r="AR355" s="227"/>
    </row>
    <row r="356" spans="1:44" x14ac:dyDescent="0.2">
      <c r="A356" s="254" t="s">
        <v>1103</v>
      </c>
      <c r="B356" s="254"/>
      <c r="C356" s="254"/>
      <c r="D356" s="254"/>
      <c r="E356" s="254"/>
      <c r="F356" s="254"/>
      <c r="G356" s="352" t="s">
        <v>652</v>
      </c>
      <c r="H356" s="1206"/>
      <c r="I356" s="1206"/>
      <c r="J356" s="2394"/>
      <c r="K356" s="2408"/>
      <c r="L356" s="2408"/>
      <c r="M356" s="227"/>
      <c r="N356" s="227"/>
      <c r="O356" s="227"/>
      <c r="P356" s="227"/>
      <c r="Q356" s="227"/>
      <c r="R356" s="227"/>
      <c r="S356" s="227"/>
      <c r="T356" s="227"/>
      <c r="U356" s="227"/>
      <c r="V356" s="227"/>
      <c r="W356" s="227"/>
      <c r="X356" s="227"/>
      <c r="Y356" s="227"/>
      <c r="Z356" s="227"/>
      <c r="AA356" s="227"/>
      <c r="AB356" s="227"/>
      <c r="AC356" s="227"/>
      <c r="AD356" s="227"/>
      <c r="AE356" s="227"/>
      <c r="AF356" s="227"/>
      <c r="AG356" s="227"/>
      <c r="AH356" s="227"/>
      <c r="AI356" s="227"/>
      <c r="AJ356" s="227"/>
      <c r="AK356" s="227"/>
      <c r="AL356" s="227"/>
      <c r="AM356" s="227"/>
      <c r="AN356" s="227"/>
      <c r="AO356" s="227"/>
      <c r="AP356" s="227"/>
      <c r="AQ356" s="227"/>
      <c r="AR356" s="227"/>
    </row>
    <row r="357" spans="1:44" x14ac:dyDescent="0.2">
      <c r="A357" s="254" t="s">
        <v>1104</v>
      </c>
      <c r="B357" s="254"/>
      <c r="C357" s="254"/>
      <c r="D357" s="254"/>
      <c r="E357" s="1231"/>
      <c r="F357" s="254"/>
      <c r="G357" s="2157"/>
      <c r="H357" s="1206"/>
      <c r="I357" s="1206"/>
      <c r="J357" s="2394"/>
      <c r="K357" s="2408"/>
      <c r="L357" s="2408"/>
      <c r="M357" s="227"/>
      <c r="N357" s="227"/>
      <c r="O357" s="227"/>
      <c r="P357" s="227"/>
      <c r="Q357" s="227"/>
      <c r="R357" s="227"/>
      <c r="S357" s="227"/>
      <c r="T357" s="227"/>
      <c r="U357" s="227"/>
      <c r="V357" s="227"/>
      <c r="W357" s="227"/>
      <c r="X357" s="227"/>
      <c r="Y357" s="227"/>
      <c r="Z357" s="227"/>
      <c r="AA357" s="227"/>
      <c r="AB357" s="227"/>
      <c r="AC357" s="227"/>
      <c r="AD357" s="227"/>
      <c r="AE357" s="227"/>
      <c r="AF357" s="227"/>
      <c r="AG357" s="227"/>
      <c r="AH357" s="227"/>
      <c r="AI357" s="227"/>
      <c r="AJ357" s="227"/>
      <c r="AK357" s="227"/>
      <c r="AL357" s="227"/>
      <c r="AM357" s="227"/>
      <c r="AN357" s="227"/>
      <c r="AO357" s="227"/>
      <c r="AP357" s="227"/>
      <c r="AQ357" s="227"/>
      <c r="AR357" s="227"/>
    </row>
    <row r="358" spans="1:44" x14ac:dyDescent="0.2">
      <c r="B358" s="254"/>
      <c r="C358" s="254"/>
      <c r="D358" s="254"/>
      <c r="E358" s="254"/>
      <c r="F358" s="254"/>
      <c r="G358" s="2157"/>
      <c r="H358" s="1206"/>
      <c r="I358" s="1206"/>
      <c r="J358" s="2394"/>
      <c r="K358" s="2408"/>
      <c r="L358" s="2408"/>
      <c r="M358" s="227"/>
      <c r="N358" s="227"/>
      <c r="O358" s="227"/>
      <c r="P358" s="227"/>
      <c r="Q358" s="227"/>
      <c r="R358" s="227"/>
      <c r="S358" s="227"/>
      <c r="T358" s="227"/>
      <c r="U358" s="227"/>
      <c r="V358" s="227"/>
      <c r="W358" s="227"/>
      <c r="X358" s="227"/>
      <c r="Y358" s="227"/>
      <c r="Z358" s="227"/>
      <c r="AA358" s="227"/>
      <c r="AB358" s="227"/>
      <c r="AC358" s="227"/>
      <c r="AD358" s="227"/>
      <c r="AE358" s="227"/>
      <c r="AF358" s="227"/>
      <c r="AG358" s="227"/>
      <c r="AH358" s="227"/>
      <c r="AI358" s="227"/>
      <c r="AJ358" s="227"/>
      <c r="AK358" s="227"/>
      <c r="AL358" s="227"/>
      <c r="AM358" s="227"/>
      <c r="AN358" s="227"/>
      <c r="AO358" s="227"/>
      <c r="AP358" s="227"/>
      <c r="AQ358" s="227"/>
      <c r="AR358" s="227"/>
    </row>
    <row r="359" spans="1:44" ht="13.5" x14ac:dyDescent="0.25">
      <c r="A359" s="254" t="s">
        <v>679</v>
      </c>
      <c r="B359" s="254"/>
      <c r="C359" s="257"/>
      <c r="D359" s="254"/>
      <c r="E359" s="254"/>
      <c r="F359" s="254"/>
      <c r="G359" s="2157"/>
      <c r="H359" s="1206"/>
      <c r="I359" s="1206"/>
      <c r="J359" s="2394"/>
      <c r="K359" s="2408"/>
      <c r="L359" s="2408"/>
      <c r="M359" s="227"/>
      <c r="N359" s="227"/>
      <c r="O359" s="227"/>
      <c r="P359" s="227"/>
      <c r="Q359" s="227"/>
      <c r="R359" s="227"/>
      <c r="S359" s="227"/>
      <c r="T359" s="227"/>
      <c r="U359" s="227"/>
      <c r="V359" s="227"/>
      <c r="W359" s="227"/>
      <c r="X359" s="227"/>
      <c r="Y359" s="227"/>
      <c r="Z359" s="227"/>
      <c r="AA359" s="227"/>
      <c r="AB359" s="227"/>
      <c r="AC359" s="227"/>
      <c r="AD359" s="227"/>
      <c r="AE359" s="227"/>
      <c r="AF359" s="227"/>
      <c r="AG359" s="227"/>
      <c r="AH359" s="227"/>
      <c r="AI359" s="227"/>
      <c r="AJ359" s="227"/>
      <c r="AK359" s="227"/>
      <c r="AL359" s="227"/>
      <c r="AM359" s="227"/>
      <c r="AN359" s="227"/>
      <c r="AO359" s="227"/>
      <c r="AP359" s="227"/>
      <c r="AQ359" s="227"/>
      <c r="AR359" s="227"/>
    </row>
    <row r="360" spans="1:44" x14ac:dyDescent="0.2">
      <c r="A360" s="254" t="s">
        <v>1178</v>
      </c>
      <c r="E360" s="254"/>
      <c r="F360" s="254"/>
      <c r="G360" s="2157"/>
      <c r="H360" s="1206"/>
      <c r="I360" s="1206"/>
      <c r="J360" s="2394"/>
      <c r="K360" s="2408"/>
      <c r="L360" s="2408"/>
      <c r="M360" s="227"/>
      <c r="N360" s="227"/>
      <c r="O360" s="227"/>
      <c r="P360" s="227"/>
      <c r="Q360" s="227"/>
      <c r="R360" s="227"/>
      <c r="S360" s="227"/>
      <c r="T360" s="227"/>
      <c r="U360" s="227"/>
      <c r="V360" s="227"/>
      <c r="W360" s="227"/>
      <c r="X360" s="227"/>
      <c r="Y360" s="227"/>
      <c r="Z360" s="227"/>
      <c r="AA360" s="227"/>
      <c r="AB360" s="227"/>
      <c r="AC360" s="227"/>
      <c r="AD360" s="227"/>
      <c r="AE360" s="227"/>
      <c r="AF360" s="227"/>
      <c r="AG360" s="227"/>
      <c r="AH360" s="227"/>
      <c r="AI360" s="227"/>
      <c r="AJ360" s="227"/>
      <c r="AK360" s="227"/>
      <c r="AL360" s="227"/>
      <c r="AM360" s="227"/>
      <c r="AN360" s="227"/>
      <c r="AO360" s="227"/>
      <c r="AP360" s="227"/>
      <c r="AQ360" s="227"/>
      <c r="AR360" s="227"/>
    </row>
    <row r="361" spans="1:44" x14ac:dyDescent="0.2">
      <c r="A361" s="254" t="s">
        <v>1179</v>
      </c>
      <c r="B361" s="254"/>
      <c r="C361" s="254"/>
      <c r="D361" s="254"/>
      <c r="E361" s="254"/>
      <c r="F361" s="1436" t="s">
        <v>471</v>
      </c>
      <c r="G361" s="352" t="s">
        <v>652</v>
      </c>
      <c r="H361" s="1206"/>
      <c r="I361" s="1206"/>
      <c r="J361" s="2394"/>
      <c r="K361" s="2408"/>
      <c r="L361" s="2408"/>
      <c r="M361" s="227"/>
      <c r="N361" s="227"/>
      <c r="O361" s="227"/>
      <c r="P361" s="227"/>
      <c r="Q361" s="227"/>
      <c r="R361" s="227"/>
      <c r="S361" s="227"/>
      <c r="T361" s="227"/>
      <c r="U361" s="227"/>
      <c r="V361" s="227"/>
      <c r="W361" s="227"/>
      <c r="X361" s="227"/>
      <c r="Y361" s="227"/>
      <c r="Z361" s="227"/>
      <c r="AA361" s="227"/>
      <c r="AB361" s="227"/>
      <c r="AC361" s="227"/>
      <c r="AD361" s="227"/>
      <c r="AE361" s="227"/>
      <c r="AF361" s="227"/>
      <c r="AG361" s="227"/>
      <c r="AH361" s="227"/>
      <c r="AI361" s="227"/>
      <c r="AJ361" s="227"/>
      <c r="AK361" s="227"/>
      <c r="AL361" s="227"/>
      <c r="AM361" s="227"/>
      <c r="AN361" s="227"/>
      <c r="AO361" s="227"/>
      <c r="AP361" s="227"/>
      <c r="AQ361" s="227"/>
      <c r="AR361" s="227"/>
    </row>
    <row r="362" spans="1:44" x14ac:dyDescent="0.2">
      <c r="A362" s="258" t="s">
        <v>1505</v>
      </c>
      <c r="B362" s="258"/>
      <c r="C362" s="254"/>
      <c r="D362" s="254"/>
      <c r="E362" s="254"/>
      <c r="F362" s="254"/>
      <c r="G362" s="2157"/>
      <c r="H362" s="1206"/>
      <c r="I362" s="1206"/>
      <c r="J362" s="2394"/>
      <c r="K362" s="2408"/>
      <c r="L362" s="2408"/>
      <c r="M362" s="227"/>
      <c r="N362" s="227"/>
      <c r="O362" s="227"/>
      <c r="P362" s="227"/>
      <c r="Q362" s="227"/>
      <c r="R362" s="227"/>
      <c r="S362" s="227"/>
      <c r="T362" s="227"/>
      <c r="U362" s="227"/>
      <c r="V362" s="227"/>
      <c r="W362" s="227"/>
      <c r="X362" s="227"/>
      <c r="Y362" s="227"/>
      <c r="Z362" s="227"/>
      <c r="AA362" s="227"/>
      <c r="AB362" s="227"/>
      <c r="AC362" s="227"/>
      <c r="AD362" s="227"/>
      <c r="AE362" s="227"/>
      <c r="AF362" s="227"/>
      <c r="AG362" s="227"/>
      <c r="AH362" s="227"/>
      <c r="AI362" s="227"/>
      <c r="AJ362" s="227"/>
      <c r="AK362" s="227"/>
      <c r="AL362" s="227"/>
      <c r="AM362" s="227"/>
      <c r="AN362" s="227"/>
      <c r="AO362" s="227"/>
      <c r="AP362" s="227"/>
      <c r="AQ362" s="227"/>
      <c r="AR362" s="227"/>
    </row>
    <row r="363" spans="1:44" x14ac:dyDescent="0.2">
      <c r="A363" s="258"/>
      <c r="B363" s="258" t="s">
        <v>1506</v>
      </c>
      <c r="C363" s="254"/>
      <c r="D363" s="254"/>
      <c r="E363" s="254"/>
      <c r="F363" s="254"/>
      <c r="G363" s="2157"/>
      <c r="H363" s="1206"/>
      <c r="I363" s="1206"/>
      <c r="J363" s="2394"/>
      <c r="K363" s="2408"/>
      <c r="L363" s="2408"/>
      <c r="M363" s="227"/>
      <c r="N363" s="227"/>
      <c r="O363" s="227"/>
      <c r="P363" s="227"/>
      <c r="Q363" s="227"/>
      <c r="R363" s="227"/>
      <c r="S363" s="227"/>
      <c r="T363" s="227"/>
      <c r="U363" s="227"/>
      <c r="V363" s="227"/>
      <c r="W363" s="227"/>
      <c r="X363" s="227"/>
      <c r="Y363" s="227"/>
      <c r="Z363" s="227"/>
      <c r="AA363" s="227"/>
      <c r="AB363" s="227"/>
      <c r="AC363" s="227"/>
      <c r="AD363" s="227"/>
      <c r="AE363" s="227"/>
      <c r="AF363" s="227"/>
      <c r="AG363" s="227"/>
      <c r="AH363" s="227"/>
      <c r="AI363" s="227"/>
      <c r="AJ363" s="227"/>
      <c r="AK363" s="227"/>
      <c r="AL363" s="227"/>
      <c r="AM363" s="227"/>
      <c r="AN363" s="227"/>
      <c r="AO363" s="227"/>
      <c r="AP363" s="227"/>
      <c r="AQ363" s="227"/>
      <c r="AR363" s="227"/>
    </row>
    <row r="364" spans="1:44" x14ac:dyDescent="0.2">
      <c r="A364" s="258"/>
      <c r="B364" s="258" t="s">
        <v>1508</v>
      </c>
      <c r="F364" s="254"/>
      <c r="G364" s="2157"/>
      <c r="H364" s="1206"/>
      <c r="I364" s="1206"/>
      <c r="J364" s="2394"/>
      <c r="K364" s="2408"/>
      <c r="L364" s="2408"/>
      <c r="M364" s="227"/>
      <c r="N364" s="227"/>
      <c r="O364" s="227"/>
      <c r="P364" s="227"/>
      <c r="Q364" s="227"/>
      <c r="R364" s="227"/>
      <c r="S364" s="227"/>
      <c r="T364" s="227"/>
      <c r="U364" s="227"/>
      <c r="V364" s="227"/>
      <c r="W364" s="227"/>
      <c r="X364" s="227"/>
      <c r="Y364" s="227"/>
      <c r="Z364" s="227"/>
      <c r="AA364" s="227"/>
      <c r="AB364" s="227"/>
      <c r="AC364" s="227"/>
      <c r="AD364" s="227"/>
      <c r="AE364" s="227"/>
      <c r="AF364" s="227"/>
      <c r="AG364" s="227"/>
      <c r="AH364" s="227"/>
      <c r="AI364" s="227"/>
      <c r="AJ364" s="227"/>
      <c r="AK364" s="227"/>
      <c r="AL364" s="227"/>
      <c r="AM364" s="227"/>
      <c r="AN364" s="227"/>
      <c r="AO364" s="227"/>
      <c r="AP364" s="227"/>
      <c r="AQ364" s="227"/>
      <c r="AR364" s="227"/>
    </row>
    <row r="365" spans="1:44" x14ac:dyDescent="0.2">
      <c r="A365" s="258" t="str">
        <f>IF(SIXCENTVINGTDEUX=0,"  Rémunérations d'intermédiaires et honoraires","")</f>
        <v xml:space="preserve">  Rémunérations d'intermédiaires et honoraires</v>
      </c>
      <c r="B365" s="258"/>
      <c r="C365" s="254"/>
      <c r="D365" s="254"/>
      <c r="E365" s="254"/>
      <c r="F365" s="254"/>
      <c r="G365" s="2157"/>
      <c r="H365" s="1206"/>
      <c r="I365" s="1206"/>
      <c r="J365" s="2394"/>
      <c r="K365" s="2408"/>
      <c r="L365" s="2408"/>
      <c r="M365" s="227"/>
      <c r="N365" s="227"/>
      <c r="O365" s="227"/>
      <c r="P365" s="227"/>
      <c r="Q365" s="227"/>
      <c r="R365" s="227"/>
      <c r="S365" s="227"/>
      <c r="T365" s="227"/>
      <c r="U365" s="227"/>
      <c r="V365" s="227"/>
      <c r="W365" s="227"/>
      <c r="X365" s="227"/>
      <c r="Y365" s="227"/>
      <c r="Z365" s="227"/>
      <c r="AA365" s="227"/>
      <c r="AB365" s="227"/>
      <c r="AC365" s="227"/>
      <c r="AD365" s="227"/>
      <c r="AE365" s="227"/>
      <c r="AF365" s="227"/>
      <c r="AG365" s="227"/>
      <c r="AH365" s="227"/>
      <c r="AI365" s="227"/>
      <c r="AJ365" s="227"/>
      <c r="AK365" s="227"/>
      <c r="AL365" s="227"/>
      <c r="AM365" s="227"/>
      <c r="AN365" s="227"/>
      <c r="AO365" s="227"/>
      <c r="AP365" s="227"/>
      <c r="AQ365" s="227"/>
      <c r="AR365" s="227"/>
    </row>
    <row r="366" spans="1:44" x14ac:dyDescent="0.2">
      <c r="A366" s="258"/>
      <c r="B366" s="258" t="str">
        <f>IF(SIXCENTVINGTDEUX=0,"- rapprochement avec les litiges","")</f>
        <v>- rapprochement avec les litiges</v>
      </c>
      <c r="C366" s="254"/>
      <c r="D366" s="254"/>
      <c r="E366" s="254"/>
      <c r="F366" s="254"/>
      <c r="G366" s="2157"/>
      <c r="H366" s="1206"/>
      <c r="I366" s="1206"/>
      <c r="J366" s="2394"/>
      <c r="K366" s="2408"/>
      <c r="L366" s="2408"/>
      <c r="M366" s="227"/>
      <c r="N366" s="227"/>
      <c r="O366" s="227"/>
      <c r="P366" s="227"/>
      <c r="Q366" s="227"/>
      <c r="R366" s="227"/>
      <c r="S366" s="227"/>
      <c r="T366" s="227"/>
      <c r="U366" s="227"/>
      <c r="V366" s="227"/>
      <c r="W366" s="227"/>
      <c r="X366" s="227"/>
      <c r="Y366" s="227"/>
      <c r="Z366" s="227"/>
      <c r="AA366" s="227"/>
      <c r="AB366" s="227"/>
      <c r="AC366" s="227"/>
      <c r="AD366" s="227"/>
      <c r="AE366" s="227"/>
      <c r="AF366" s="227"/>
      <c r="AG366" s="227"/>
      <c r="AH366" s="227"/>
      <c r="AI366" s="227"/>
      <c r="AJ366" s="227"/>
      <c r="AK366" s="227"/>
      <c r="AL366" s="227"/>
      <c r="AM366" s="227"/>
      <c r="AN366" s="227"/>
      <c r="AO366" s="227"/>
      <c r="AP366" s="227"/>
      <c r="AQ366" s="227"/>
      <c r="AR366" s="227"/>
    </row>
    <row r="367" spans="1:44" x14ac:dyDescent="0.2">
      <c r="A367" s="258"/>
      <c r="B367" s="258" t="str">
        <f>IF(SIXCENTVINGTDEUX=0,"- rapprochement avec les ventes comptabilisées","")</f>
        <v>- rapprochement avec les ventes comptabilisées</v>
      </c>
      <c r="C367" s="254"/>
      <c r="D367" s="254"/>
      <c r="E367" s="254"/>
      <c r="F367" s="254"/>
      <c r="G367" s="2157"/>
      <c r="H367" s="1206"/>
      <c r="I367" s="1206"/>
      <c r="J367" s="2394"/>
      <c r="K367" s="2408"/>
      <c r="L367" s="2408"/>
      <c r="M367" s="227"/>
      <c r="N367" s="227"/>
      <c r="O367" s="227"/>
      <c r="P367" s="227"/>
      <c r="Q367" s="227"/>
      <c r="R367" s="227"/>
      <c r="S367" s="227"/>
      <c r="T367" s="227"/>
      <c r="U367" s="227"/>
      <c r="V367" s="227"/>
      <c r="W367" s="227"/>
      <c r="X367" s="227"/>
      <c r="Y367" s="227"/>
      <c r="Z367" s="227"/>
      <c r="AA367" s="227"/>
      <c r="AB367" s="227"/>
      <c r="AC367" s="227"/>
      <c r="AD367" s="227"/>
      <c r="AE367" s="227"/>
      <c r="AF367" s="227"/>
      <c r="AG367" s="227"/>
      <c r="AH367" s="227"/>
      <c r="AI367" s="227"/>
      <c r="AJ367" s="227"/>
      <c r="AK367" s="227"/>
      <c r="AL367" s="227"/>
      <c r="AM367" s="227"/>
      <c r="AN367" s="227"/>
      <c r="AO367" s="227"/>
      <c r="AP367" s="227"/>
      <c r="AQ367" s="227"/>
      <c r="AR367" s="227"/>
    </row>
    <row r="368" spans="1:44" x14ac:dyDescent="0.2">
      <c r="A368" s="251"/>
      <c r="B368" s="251"/>
      <c r="C368" s="254"/>
      <c r="D368" s="254"/>
      <c r="E368" s="254"/>
      <c r="F368" s="254"/>
      <c r="G368" s="2157"/>
      <c r="H368" s="1206"/>
      <c r="I368" s="1206"/>
      <c r="J368" s="2394"/>
      <c r="K368" s="2408"/>
      <c r="L368" s="2408"/>
      <c r="M368" s="227"/>
      <c r="N368" s="227"/>
      <c r="O368" s="227"/>
      <c r="P368" s="227"/>
      <c r="Q368" s="227"/>
      <c r="R368" s="227"/>
      <c r="S368" s="227"/>
      <c r="T368" s="227"/>
      <c r="U368" s="227"/>
      <c r="V368" s="227"/>
      <c r="W368" s="227"/>
      <c r="X368" s="227"/>
      <c r="Y368" s="227"/>
      <c r="Z368" s="227"/>
      <c r="AA368" s="227"/>
      <c r="AB368" s="227"/>
      <c r="AC368" s="227"/>
      <c r="AD368" s="227"/>
      <c r="AE368" s="227"/>
      <c r="AF368" s="227"/>
      <c r="AG368" s="227"/>
      <c r="AH368" s="227"/>
      <c r="AI368" s="227"/>
      <c r="AJ368" s="227"/>
      <c r="AK368" s="227"/>
      <c r="AL368" s="227"/>
      <c r="AM368" s="227"/>
      <c r="AN368" s="227"/>
      <c r="AO368" s="227"/>
      <c r="AP368" s="227"/>
      <c r="AQ368" s="227"/>
      <c r="AR368" s="227"/>
    </row>
    <row r="369" spans="1:44" x14ac:dyDescent="0.2">
      <c r="A369" s="254" t="s">
        <v>1562</v>
      </c>
      <c r="B369" s="251"/>
      <c r="C369" s="254"/>
      <c r="D369" s="254"/>
      <c r="E369" s="254"/>
      <c r="F369" s="254"/>
      <c r="G369" s="2157"/>
      <c r="H369" s="1206"/>
      <c r="I369" s="1206"/>
      <c r="J369" s="2394"/>
      <c r="K369" s="2408"/>
      <c r="L369" s="2408"/>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row>
    <row r="370" spans="1:44" x14ac:dyDescent="0.2">
      <c r="A370" s="254"/>
      <c r="B370" s="254"/>
      <c r="C370" s="254"/>
      <c r="D370" s="254"/>
      <c r="E370" s="254"/>
      <c r="F370" s="254"/>
      <c r="G370" s="2157"/>
      <c r="H370" s="1206"/>
      <c r="I370" s="1206"/>
      <c r="J370" s="2394"/>
      <c r="K370" s="2408"/>
      <c r="L370" s="2408"/>
      <c r="M370" s="227"/>
      <c r="N370" s="227"/>
      <c r="O370" s="227"/>
      <c r="P370" s="227"/>
      <c r="Q370" s="227"/>
      <c r="R370" s="227"/>
      <c r="S370" s="227"/>
      <c r="T370" s="227"/>
      <c r="U370" s="227"/>
      <c r="V370" s="227"/>
      <c r="W370" s="227"/>
      <c r="X370" s="227"/>
      <c r="Y370" s="227"/>
      <c r="Z370" s="227"/>
      <c r="AA370" s="227"/>
      <c r="AB370" s="227"/>
      <c r="AC370" s="227"/>
      <c r="AD370" s="227"/>
      <c r="AE370" s="227"/>
      <c r="AF370" s="227"/>
      <c r="AG370" s="227"/>
      <c r="AH370" s="227"/>
      <c r="AI370" s="227"/>
      <c r="AJ370" s="227"/>
      <c r="AK370" s="227"/>
      <c r="AL370" s="227"/>
      <c r="AM370" s="227"/>
      <c r="AN370" s="227"/>
      <c r="AO370" s="227"/>
      <c r="AP370" s="227"/>
      <c r="AQ370" s="227"/>
      <c r="AR370" s="227"/>
    </row>
    <row r="371" spans="1:44" x14ac:dyDescent="0.2">
      <c r="A371" s="256"/>
      <c r="B371" s="254"/>
      <c r="C371" s="254"/>
      <c r="D371" s="254"/>
      <c r="E371" s="254"/>
      <c r="F371" s="254"/>
      <c r="G371" s="2157"/>
      <c r="H371" s="1206"/>
      <c r="I371" s="1206"/>
      <c r="J371" s="2394"/>
      <c r="K371" s="2408"/>
      <c r="L371" s="2408"/>
      <c r="M371" s="227"/>
      <c r="N371" s="227"/>
      <c r="O371" s="227"/>
      <c r="P371" s="227"/>
      <c r="Q371" s="227"/>
      <c r="R371" s="227"/>
      <c r="S371" s="227"/>
      <c r="T371" s="227"/>
      <c r="U371" s="227"/>
      <c r="V371" s="227"/>
      <c r="W371" s="227"/>
      <c r="X371" s="227"/>
      <c r="Y371" s="227"/>
      <c r="Z371" s="227"/>
      <c r="AA371" s="227"/>
      <c r="AB371" s="227"/>
      <c r="AC371" s="227"/>
      <c r="AD371" s="227"/>
      <c r="AE371" s="227"/>
      <c r="AF371" s="227"/>
      <c r="AG371" s="227"/>
      <c r="AH371" s="227"/>
      <c r="AI371" s="227"/>
      <c r="AJ371" s="227"/>
      <c r="AK371" s="227"/>
      <c r="AL371" s="227"/>
      <c r="AM371" s="227"/>
      <c r="AN371" s="227"/>
      <c r="AO371" s="227"/>
      <c r="AP371" s="227"/>
      <c r="AQ371" s="227"/>
      <c r="AR371" s="227"/>
    </row>
    <row r="372" spans="1:44" x14ac:dyDescent="0.2">
      <c r="A372" s="256"/>
      <c r="B372" s="1230" t="s">
        <v>128</v>
      </c>
      <c r="C372" s="254"/>
      <c r="D372" s="254"/>
      <c r="E372" s="254"/>
      <c r="F372" s="254"/>
      <c r="G372" s="2157"/>
      <c r="H372" s="1206"/>
      <c r="I372" s="1206"/>
      <c r="J372" s="2394"/>
      <c r="K372" s="2408"/>
      <c r="L372" s="2408"/>
      <c r="M372" s="227"/>
      <c r="N372" s="227"/>
      <c r="O372" s="227"/>
      <c r="P372" s="227"/>
      <c r="Q372" s="227"/>
      <c r="R372" s="227"/>
      <c r="S372" s="227"/>
      <c r="T372" s="227"/>
      <c r="U372" s="227"/>
      <c r="V372" s="227"/>
      <c r="W372" s="227"/>
      <c r="X372" s="227"/>
      <c r="Y372" s="227"/>
      <c r="Z372" s="227"/>
      <c r="AA372" s="227"/>
      <c r="AB372" s="227"/>
      <c r="AC372" s="227"/>
      <c r="AD372" s="227"/>
      <c r="AE372" s="227"/>
      <c r="AF372" s="227"/>
      <c r="AG372" s="227"/>
      <c r="AH372" s="227"/>
      <c r="AI372" s="227"/>
      <c r="AJ372" s="227"/>
      <c r="AK372" s="227"/>
      <c r="AL372" s="227"/>
      <c r="AM372" s="227"/>
      <c r="AN372" s="227"/>
      <c r="AO372" s="227"/>
      <c r="AP372" s="227"/>
      <c r="AQ372" s="227"/>
      <c r="AR372" s="227"/>
    </row>
    <row r="373" spans="1:44" x14ac:dyDescent="0.2">
      <c r="A373" s="256"/>
      <c r="B373" s="254"/>
      <c r="C373" s="254"/>
      <c r="D373" s="254"/>
      <c r="E373" s="254"/>
      <c r="F373" s="254"/>
      <c r="G373" s="2157"/>
      <c r="H373" s="1206"/>
      <c r="I373" s="1206"/>
      <c r="J373" s="2394"/>
      <c r="K373" s="2408"/>
      <c r="L373" s="2408"/>
      <c r="M373" s="227"/>
      <c r="N373" s="227"/>
      <c r="O373" s="227"/>
      <c r="P373" s="227"/>
      <c r="Q373" s="227"/>
      <c r="R373" s="227"/>
      <c r="S373" s="227"/>
      <c r="T373" s="227"/>
      <c r="U373" s="227"/>
      <c r="V373" s="227"/>
      <c r="W373" s="227"/>
      <c r="X373" s="227"/>
      <c r="Y373" s="227"/>
      <c r="Z373" s="227"/>
      <c r="AA373" s="227"/>
      <c r="AB373" s="227"/>
      <c r="AC373" s="227"/>
      <c r="AD373" s="227"/>
      <c r="AE373" s="227"/>
      <c r="AF373" s="227"/>
      <c r="AG373" s="227"/>
      <c r="AH373" s="227"/>
      <c r="AI373" s="227"/>
      <c r="AJ373" s="227"/>
      <c r="AK373" s="227"/>
      <c r="AL373" s="227"/>
      <c r="AM373" s="227"/>
      <c r="AN373" s="227"/>
      <c r="AO373" s="227"/>
      <c r="AP373" s="227"/>
      <c r="AQ373" s="227"/>
      <c r="AR373" s="227"/>
    </row>
    <row r="374" spans="1:44" x14ac:dyDescent="0.2">
      <c r="A374" s="256"/>
      <c r="B374" s="254"/>
      <c r="C374" s="254"/>
      <c r="D374" s="254"/>
      <c r="E374" s="254"/>
      <c r="F374" s="254"/>
      <c r="G374" s="2157"/>
      <c r="H374" s="1206"/>
      <c r="I374" s="1206"/>
      <c r="J374" s="2394"/>
      <c r="K374" s="2408"/>
      <c r="L374" s="2408"/>
      <c r="M374" s="227"/>
      <c r="N374" s="227"/>
      <c r="O374" s="227"/>
      <c r="P374" s="227"/>
      <c r="Q374" s="227"/>
      <c r="R374" s="227"/>
      <c r="S374" s="227"/>
      <c r="T374" s="227"/>
      <c r="U374" s="227"/>
      <c r="V374" s="227"/>
      <c r="W374" s="227"/>
      <c r="X374" s="227"/>
      <c r="Y374" s="227"/>
      <c r="Z374" s="227"/>
      <c r="AA374" s="227"/>
      <c r="AB374" s="227"/>
      <c r="AC374" s="227"/>
      <c r="AD374" s="227"/>
      <c r="AE374" s="227"/>
      <c r="AF374" s="227"/>
      <c r="AG374" s="227"/>
      <c r="AH374" s="227"/>
      <c r="AI374" s="227"/>
      <c r="AJ374" s="227"/>
      <c r="AK374" s="227"/>
      <c r="AL374" s="227"/>
      <c r="AM374" s="227"/>
      <c r="AN374" s="227"/>
      <c r="AO374" s="227"/>
      <c r="AP374" s="227"/>
      <c r="AQ374" s="227"/>
      <c r="AR374" s="227"/>
    </row>
    <row r="375" spans="1:44" x14ac:dyDescent="0.2">
      <c r="A375" s="256"/>
      <c r="B375" s="254"/>
      <c r="C375" s="254"/>
      <c r="D375" s="254"/>
      <c r="E375" s="254"/>
      <c r="F375" s="254"/>
      <c r="G375" s="2157"/>
      <c r="H375" s="1206"/>
      <c r="I375" s="1206"/>
      <c r="J375" s="2394"/>
      <c r="K375" s="2408"/>
      <c r="L375" s="2408"/>
      <c r="M375" s="227"/>
      <c r="N375" s="227"/>
      <c r="O375" s="227"/>
      <c r="P375" s="227"/>
      <c r="Q375" s="227"/>
      <c r="R375" s="227"/>
      <c r="S375" s="227"/>
      <c r="T375" s="227"/>
      <c r="U375" s="227"/>
      <c r="V375" s="227"/>
      <c r="W375" s="227"/>
      <c r="X375" s="227"/>
      <c r="Y375" s="227"/>
      <c r="Z375" s="227"/>
      <c r="AA375" s="227"/>
      <c r="AB375" s="227"/>
      <c r="AC375" s="227"/>
      <c r="AD375" s="227"/>
      <c r="AE375" s="227"/>
      <c r="AF375" s="227"/>
      <c r="AG375" s="227"/>
      <c r="AH375" s="227"/>
      <c r="AI375" s="227"/>
      <c r="AJ375" s="227"/>
      <c r="AK375" s="227"/>
      <c r="AL375" s="227"/>
      <c r="AM375" s="227"/>
      <c r="AN375" s="227"/>
      <c r="AO375" s="227"/>
      <c r="AP375" s="227"/>
      <c r="AQ375" s="227"/>
      <c r="AR375" s="227"/>
    </row>
    <row r="376" spans="1:44" x14ac:dyDescent="0.2">
      <c r="A376" s="254"/>
      <c r="B376" s="254"/>
      <c r="C376" s="254"/>
      <c r="D376" s="254"/>
      <c r="E376" s="254"/>
      <c r="F376" s="254"/>
      <c r="G376" s="252"/>
      <c r="H376" s="242"/>
      <c r="I376" s="242"/>
      <c r="J376" s="2394"/>
      <c r="K376" s="2408"/>
      <c r="L376" s="2408"/>
      <c r="M376" s="227"/>
      <c r="N376" s="227"/>
      <c r="O376" s="227"/>
      <c r="P376" s="227"/>
      <c r="Q376" s="227"/>
      <c r="R376" s="227"/>
      <c r="S376" s="227"/>
      <c r="T376" s="227"/>
      <c r="U376" s="227"/>
      <c r="V376" s="227"/>
      <c r="W376" s="227"/>
      <c r="X376" s="227"/>
      <c r="Y376" s="227"/>
      <c r="Z376" s="227"/>
      <c r="AA376" s="227"/>
      <c r="AB376" s="227"/>
      <c r="AC376" s="227"/>
      <c r="AD376" s="227"/>
      <c r="AE376" s="227"/>
      <c r="AF376" s="227"/>
      <c r="AG376" s="227"/>
      <c r="AH376" s="227"/>
      <c r="AI376" s="227"/>
      <c r="AJ376" s="227"/>
      <c r="AK376" s="227"/>
      <c r="AL376" s="227"/>
      <c r="AM376" s="227"/>
      <c r="AN376" s="227"/>
      <c r="AO376" s="227"/>
      <c r="AP376" s="227"/>
      <c r="AQ376" s="227"/>
      <c r="AR376" s="227"/>
    </row>
    <row r="377" spans="1:44" ht="13.5" thickBot="1" x14ac:dyDescent="0.25">
      <c r="A377" s="239"/>
      <c r="B377" s="239"/>
      <c r="C377" s="239"/>
      <c r="D377" s="239"/>
      <c r="E377" s="239"/>
      <c r="F377" s="239"/>
      <c r="G377" s="249"/>
      <c r="H377" s="2161"/>
      <c r="I377" s="2161"/>
      <c r="J377" s="239"/>
      <c r="K377" s="239"/>
      <c r="L377" s="239"/>
      <c r="M377" s="227"/>
      <c r="N377" s="227"/>
      <c r="O377" s="227"/>
      <c r="P377" s="227"/>
      <c r="Q377" s="227"/>
      <c r="R377" s="227"/>
      <c r="S377" s="227"/>
      <c r="T377" s="227"/>
      <c r="U377" s="227"/>
      <c r="V377" s="227"/>
      <c r="W377" s="227"/>
      <c r="X377" s="227"/>
      <c r="Y377" s="227"/>
      <c r="Z377" s="227"/>
      <c r="AA377" s="227"/>
      <c r="AB377" s="227"/>
      <c r="AC377" s="227"/>
      <c r="AD377" s="227"/>
      <c r="AE377" s="227"/>
      <c r="AF377" s="227"/>
      <c r="AG377" s="227"/>
      <c r="AH377" s="227"/>
      <c r="AI377" s="227"/>
      <c r="AJ377" s="227"/>
      <c r="AK377" s="227"/>
      <c r="AL377" s="227"/>
      <c r="AM377" s="227"/>
      <c r="AN377" s="227"/>
      <c r="AO377" s="227"/>
      <c r="AP377" s="227"/>
      <c r="AQ377" s="227"/>
      <c r="AR377" s="227"/>
    </row>
    <row r="378" spans="1:44" ht="14.25" thickTop="1" thickBot="1" x14ac:dyDescent="0.25">
      <c r="A378" s="229"/>
      <c r="B378" s="230"/>
      <c r="C378" s="230"/>
      <c r="D378" s="231" t="s">
        <v>1671</v>
      </c>
      <c r="E378" s="230"/>
      <c r="F378" s="230"/>
      <c r="G378" s="232"/>
      <c r="H378" s="231"/>
      <c r="I378" s="231"/>
      <c r="J378" s="230"/>
      <c r="K378" s="230"/>
      <c r="L378" s="233" t="s">
        <v>671</v>
      </c>
      <c r="M378" s="227"/>
      <c r="N378" s="227"/>
      <c r="O378" s="227"/>
      <c r="P378" s="227"/>
      <c r="Q378" s="227"/>
      <c r="R378" s="227"/>
      <c r="S378" s="227"/>
      <c r="T378" s="227"/>
      <c r="U378" s="227"/>
      <c r="V378" s="227"/>
      <c r="W378" s="227"/>
      <c r="X378" s="227"/>
      <c r="Y378" s="227"/>
      <c r="Z378" s="227"/>
      <c r="AA378" s="227"/>
      <c r="AB378" s="227"/>
      <c r="AC378" s="227"/>
      <c r="AD378" s="227"/>
      <c r="AE378" s="227"/>
      <c r="AF378" s="227"/>
      <c r="AG378" s="227"/>
      <c r="AH378" s="227"/>
      <c r="AI378" s="227"/>
      <c r="AJ378" s="227"/>
      <c r="AK378" s="227"/>
      <c r="AL378" s="227"/>
      <c r="AM378" s="227"/>
      <c r="AN378" s="227"/>
      <c r="AO378" s="227"/>
      <c r="AP378" s="227"/>
      <c r="AQ378" s="227"/>
      <c r="AR378" s="227"/>
    </row>
    <row r="379" spans="1:44" ht="13.5" thickTop="1" x14ac:dyDescent="0.2">
      <c r="A379" s="234"/>
      <c r="B379" s="235"/>
      <c r="C379" s="235"/>
      <c r="D379" s="236"/>
      <c r="E379" s="235"/>
      <c r="F379" s="235"/>
      <c r="G379" s="237"/>
      <c r="H379" s="236"/>
      <c r="I379" s="236"/>
      <c r="J379" s="235"/>
      <c r="K379" s="235"/>
      <c r="L379" s="238"/>
      <c r="M379" s="227"/>
      <c r="N379" s="227"/>
      <c r="O379" s="227"/>
      <c r="P379" s="227"/>
      <c r="Q379" s="227"/>
      <c r="R379" s="227"/>
      <c r="S379" s="227"/>
      <c r="T379" s="227"/>
      <c r="U379" s="227"/>
      <c r="V379" s="227"/>
      <c r="W379" s="227"/>
      <c r="X379" s="227"/>
      <c r="Y379" s="227"/>
      <c r="Z379" s="227"/>
      <c r="AA379" s="227"/>
      <c r="AB379" s="227"/>
      <c r="AC379" s="227"/>
      <c r="AD379" s="227"/>
      <c r="AE379" s="227"/>
      <c r="AF379" s="227"/>
      <c r="AG379" s="227"/>
      <c r="AH379" s="227"/>
      <c r="AI379" s="227"/>
      <c r="AJ379" s="227"/>
      <c r="AK379" s="227"/>
      <c r="AL379" s="227"/>
      <c r="AM379" s="227"/>
      <c r="AN379" s="227"/>
      <c r="AO379" s="227"/>
      <c r="AP379" s="227"/>
      <c r="AQ379" s="227"/>
      <c r="AR379" s="227"/>
    </row>
    <row r="380" spans="1:44" x14ac:dyDescent="0.2">
      <c r="A380" s="1433">
        <f>+A315</f>
        <v>2014001</v>
      </c>
      <c r="B380" s="239"/>
      <c r="C380" s="2401" t="str">
        <f>G40</f>
        <v>SPECIMEN ECF</v>
      </c>
      <c r="D380" s="2402"/>
      <c r="E380" s="2402"/>
      <c r="F380" s="239"/>
      <c r="G380" s="2403" t="s">
        <v>1521</v>
      </c>
      <c r="H380" s="2409"/>
      <c r="I380" s="2409"/>
      <c r="J380" s="2409"/>
      <c r="K380" s="2410"/>
      <c r="L380" s="242" t="s">
        <v>1522</v>
      </c>
      <c r="M380" s="227"/>
      <c r="N380" s="227"/>
      <c r="O380" s="227"/>
      <c r="P380" s="227"/>
      <c r="Q380" s="227"/>
      <c r="R380" s="227"/>
      <c r="S380" s="227"/>
      <c r="T380" s="227"/>
      <c r="U380" s="227"/>
      <c r="V380" s="227"/>
      <c r="W380" s="227"/>
      <c r="X380" s="227"/>
      <c r="Y380" s="227"/>
      <c r="Z380" s="227"/>
      <c r="AA380" s="227"/>
      <c r="AB380" s="227"/>
      <c r="AC380" s="227"/>
      <c r="AD380" s="227"/>
      <c r="AE380" s="227"/>
      <c r="AF380" s="227"/>
      <c r="AG380" s="227"/>
      <c r="AH380" s="227"/>
      <c r="AI380" s="227"/>
      <c r="AJ380" s="227"/>
      <c r="AK380" s="227"/>
      <c r="AL380" s="227"/>
      <c r="AM380" s="227"/>
      <c r="AN380" s="227"/>
      <c r="AO380" s="227"/>
      <c r="AP380" s="227"/>
      <c r="AQ380" s="227"/>
      <c r="AR380" s="227"/>
    </row>
    <row r="381" spans="1:44" ht="13.5" thickBot="1" x14ac:dyDescent="0.25">
      <c r="A381" s="243"/>
      <c r="B381" s="244"/>
      <c r="C381" s="244"/>
      <c r="D381" s="245"/>
      <c r="E381" s="244"/>
      <c r="F381" s="244"/>
      <c r="G381" s="246"/>
      <c r="H381" s="245"/>
      <c r="I381" s="245"/>
      <c r="J381" s="244"/>
      <c r="K381" s="244"/>
      <c r="L381" s="247"/>
      <c r="M381" s="227"/>
      <c r="N381" s="227"/>
      <c r="O381" s="227"/>
      <c r="P381" s="227"/>
      <c r="Q381" s="227"/>
      <c r="R381" s="227"/>
      <c r="S381" s="227"/>
      <c r="T381" s="227"/>
      <c r="U381" s="227"/>
      <c r="V381" s="227"/>
      <c r="W381" s="227"/>
      <c r="X381" s="227"/>
      <c r="Y381" s="227"/>
      <c r="Z381" s="227"/>
      <c r="AA381" s="227"/>
      <c r="AB381" s="227"/>
      <c r="AC381" s="227"/>
      <c r="AD381" s="227"/>
      <c r="AE381" s="227"/>
      <c r="AF381" s="227"/>
      <c r="AG381" s="227"/>
      <c r="AH381" s="227"/>
      <c r="AI381" s="227"/>
      <c r="AJ381" s="227"/>
      <c r="AK381" s="227"/>
      <c r="AL381" s="227"/>
      <c r="AM381" s="227"/>
      <c r="AN381" s="227"/>
      <c r="AO381" s="227"/>
      <c r="AP381" s="227"/>
      <c r="AQ381" s="227"/>
      <c r="AR381" s="227"/>
    </row>
    <row r="382" spans="1:44" ht="14.25" thickTop="1" thickBot="1" x14ac:dyDescent="0.25">
      <c r="A382" s="248" t="s">
        <v>725</v>
      </c>
      <c r="B382" s="239"/>
      <c r="C382" s="239"/>
      <c r="D382" s="2161" t="s">
        <v>674</v>
      </c>
      <c r="E382" s="239"/>
      <c r="F382" s="239"/>
      <c r="G382" s="232"/>
      <c r="H382" s="259" t="s">
        <v>675</v>
      </c>
      <c r="I382" s="2161"/>
      <c r="J382" s="239"/>
      <c r="K382" s="239"/>
      <c r="L382" s="242" t="s">
        <v>1450</v>
      </c>
      <c r="M382" s="227"/>
      <c r="N382" s="227"/>
      <c r="O382" s="227"/>
      <c r="P382" s="227"/>
      <c r="Q382" s="227"/>
      <c r="R382" s="227"/>
      <c r="S382" s="227"/>
      <c r="T382" s="227"/>
      <c r="U382" s="227"/>
      <c r="V382" s="227"/>
      <c r="W382" s="227"/>
      <c r="X382" s="227"/>
      <c r="Y382" s="227"/>
      <c r="Z382" s="227"/>
      <c r="AA382" s="227"/>
      <c r="AB382" s="227"/>
      <c r="AC382" s="227"/>
      <c r="AD382" s="227"/>
      <c r="AE382" s="227"/>
      <c r="AF382" s="227"/>
      <c r="AG382" s="227"/>
      <c r="AH382" s="227"/>
      <c r="AI382" s="227"/>
      <c r="AJ382" s="227"/>
      <c r="AK382" s="227"/>
      <c r="AL382" s="227"/>
      <c r="AM382" s="227"/>
      <c r="AN382" s="227"/>
      <c r="AO382" s="227"/>
      <c r="AP382" s="227"/>
      <c r="AQ382" s="227"/>
      <c r="AR382" s="227"/>
    </row>
    <row r="383" spans="1:44" ht="13.5" thickTop="1" x14ac:dyDescent="0.2">
      <c r="A383" s="234"/>
      <c r="B383" s="235"/>
      <c r="C383" s="235"/>
      <c r="D383" s="235"/>
      <c r="E383" s="235"/>
      <c r="F383" s="250"/>
      <c r="G383" s="251"/>
      <c r="H383" s="236"/>
      <c r="I383" s="236"/>
      <c r="J383" s="235"/>
      <c r="K383" s="235"/>
      <c r="L383" s="238"/>
      <c r="M383" s="227"/>
      <c r="N383" s="227"/>
      <c r="O383" s="227"/>
      <c r="P383" s="227"/>
      <c r="Q383" s="227"/>
      <c r="R383" s="227"/>
      <c r="S383" s="227"/>
      <c r="T383" s="227"/>
      <c r="U383" s="227"/>
      <c r="V383" s="227"/>
      <c r="W383" s="227"/>
      <c r="X383" s="227"/>
      <c r="Y383" s="227"/>
      <c r="Z383" s="227"/>
      <c r="AA383" s="227"/>
      <c r="AB383" s="227"/>
      <c r="AC383" s="227"/>
      <c r="AD383" s="227"/>
      <c r="AE383" s="227"/>
      <c r="AF383" s="227"/>
      <c r="AG383" s="227"/>
      <c r="AH383" s="227"/>
      <c r="AI383" s="227"/>
      <c r="AJ383" s="227"/>
      <c r="AK383" s="227"/>
      <c r="AL383" s="227"/>
      <c r="AM383" s="227"/>
      <c r="AN383" s="227"/>
      <c r="AO383" s="227"/>
      <c r="AP383" s="227"/>
      <c r="AQ383" s="227"/>
      <c r="AR383" s="227"/>
    </row>
    <row r="384" spans="1:44" x14ac:dyDescent="0.2">
      <c r="A384" s="1292"/>
      <c r="B384" s="2406"/>
      <c r="C384" s="2407"/>
      <c r="D384" s="2407"/>
      <c r="E384" s="2407"/>
      <c r="F384" s="2420"/>
      <c r="G384" s="252"/>
      <c r="H384" s="2161"/>
      <c r="I384" s="1201"/>
      <c r="J384" s="239"/>
      <c r="K384" s="239"/>
      <c r="L384" s="584">
        <f>+L319</f>
        <v>41639</v>
      </c>
      <c r="M384" s="227"/>
      <c r="N384" s="227"/>
      <c r="O384" s="227"/>
      <c r="P384" s="227"/>
      <c r="Q384" s="227"/>
      <c r="R384" s="227"/>
      <c r="S384" s="227"/>
      <c r="T384" s="227"/>
      <c r="U384" s="227"/>
      <c r="V384" s="227"/>
      <c r="W384" s="227"/>
      <c r="X384" s="227"/>
      <c r="Y384" s="227"/>
      <c r="Z384" s="227"/>
      <c r="AA384" s="227"/>
      <c r="AB384" s="227"/>
      <c r="AC384" s="227"/>
      <c r="AD384" s="227"/>
      <c r="AE384" s="227"/>
      <c r="AF384" s="227"/>
      <c r="AG384" s="227"/>
      <c r="AH384" s="227"/>
      <c r="AI384" s="227"/>
      <c r="AJ384" s="227"/>
      <c r="AK384" s="227"/>
      <c r="AL384" s="227"/>
      <c r="AM384" s="227"/>
      <c r="AN384" s="227"/>
      <c r="AO384" s="227"/>
      <c r="AP384" s="227"/>
      <c r="AQ384" s="227"/>
      <c r="AR384" s="227"/>
    </row>
    <row r="385" spans="1:44" ht="13.5" thickBot="1" x14ac:dyDescent="0.25">
      <c r="A385" s="243"/>
      <c r="B385" s="244"/>
      <c r="C385" s="244"/>
      <c r="D385" s="244"/>
      <c r="E385" s="244"/>
      <c r="F385" s="244"/>
      <c r="G385" s="246"/>
      <c r="H385" s="245"/>
      <c r="I385" s="1202"/>
      <c r="J385" s="244"/>
      <c r="K385" s="244"/>
      <c r="L385" s="247"/>
      <c r="M385" s="227"/>
      <c r="N385" s="227"/>
      <c r="O385" s="227"/>
      <c r="P385" s="227"/>
      <c r="Q385" s="227"/>
      <c r="R385" s="227"/>
      <c r="S385" s="227"/>
      <c r="T385" s="227"/>
      <c r="U385" s="227"/>
      <c r="V385" s="227"/>
      <c r="W385" s="227"/>
      <c r="X385" s="227"/>
      <c r="Y385" s="227"/>
      <c r="Z385" s="227"/>
      <c r="AA385" s="227"/>
      <c r="AB385" s="227"/>
      <c r="AC385" s="227"/>
      <c r="AD385" s="227"/>
      <c r="AE385" s="227"/>
      <c r="AF385" s="227"/>
      <c r="AG385" s="227"/>
      <c r="AH385" s="227"/>
      <c r="AI385" s="227"/>
      <c r="AJ385" s="227"/>
      <c r="AK385" s="227"/>
      <c r="AL385" s="227"/>
      <c r="AM385" s="227"/>
      <c r="AN385" s="227"/>
      <c r="AO385" s="227"/>
      <c r="AP385" s="227"/>
      <c r="AQ385" s="227"/>
      <c r="AR385" s="227"/>
    </row>
    <row r="386" spans="1:44" ht="13.5" thickTop="1" x14ac:dyDescent="0.2">
      <c r="A386" s="1434" t="s">
        <v>1254</v>
      </c>
      <c r="B386" s="1434"/>
      <c r="C386" s="1434"/>
      <c r="D386" s="1434" t="s">
        <v>472</v>
      </c>
      <c r="E386" s="1434"/>
      <c r="F386" s="1434"/>
      <c r="G386" s="252"/>
      <c r="H386" s="1203"/>
      <c r="I386" s="242"/>
      <c r="J386" s="254"/>
      <c r="K386" s="254"/>
      <c r="L386" s="254"/>
      <c r="M386" s="227"/>
      <c r="N386" s="227"/>
      <c r="O386" s="227"/>
      <c r="P386" s="227"/>
      <c r="Q386" s="227"/>
      <c r="R386" s="227"/>
      <c r="S386" s="227"/>
      <c r="T386" s="227"/>
      <c r="U386" s="227"/>
      <c r="V386" s="227"/>
      <c r="W386" s="227"/>
      <c r="X386" s="227"/>
      <c r="Y386" s="227"/>
      <c r="Z386" s="227"/>
      <c r="AA386" s="227"/>
      <c r="AB386" s="227"/>
      <c r="AC386" s="227"/>
      <c r="AD386" s="227"/>
      <c r="AE386" s="227"/>
      <c r="AF386" s="227"/>
      <c r="AG386" s="227"/>
      <c r="AH386" s="227"/>
      <c r="AI386" s="227"/>
      <c r="AJ386" s="227"/>
      <c r="AK386" s="227"/>
      <c r="AL386" s="227"/>
      <c r="AM386" s="227"/>
      <c r="AN386" s="227"/>
      <c r="AO386" s="227"/>
      <c r="AP386" s="227"/>
      <c r="AQ386" s="227"/>
      <c r="AR386" s="227"/>
    </row>
    <row r="387" spans="1:44" x14ac:dyDescent="0.2">
      <c r="A387" s="1434" t="s">
        <v>473</v>
      </c>
      <c r="B387" s="1434"/>
      <c r="C387" s="1434"/>
      <c r="D387" s="1434"/>
      <c r="E387" s="1434"/>
      <c r="F387" s="1434"/>
      <c r="G387" s="252" t="s">
        <v>671</v>
      </c>
      <c r="H387" s="242" t="s">
        <v>1122</v>
      </c>
      <c r="I387" s="242" t="s">
        <v>1123</v>
      </c>
      <c r="J387" s="254" t="s">
        <v>676</v>
      </c>
      <c r="K387" s="254"/>
      <c r="L387" s="254"/>
      <c r="M387" s="227"/>
      <c r="N387" s="227"/>
      <c r="O387" s="227"/>
      <c r="P387" s="227"/>
      <c r="Q387" s="227"/>
      <c r="R387" s="227"/>
      <c r="S387" s="227"/>
      <c r="T387" s="227"/>
      <c r="U387" s="227"/>
      <c r="V387" s="227"/>
      <c r="W387" s="227"/>
      <c r="X387" s="227"/>
      <c r="Y387" s="227"/>
      <c r="Z387" s="227"/>
      <c r="AA387" s="227"/>
      <c r="AB387" s="227"/>
      <c r="AC387" s="227"/>
      <c r="AD387" s="227"/>
      <c r="AE387" s="227"/>
      <c r="AF387" s="227"/>
      <c r="AG387" s="227"/>
      <c r="AH387" s="227"/>
      <c r="AI387" s="227"/>
      <c r="AJ387" s="227"/>
      <c r="AK387" s="227"/>
      <c r="AL387" s="227"/>
      <c r="AM387" s="227"/>
      <c r="AN387" s="227"/>
      <c r="AO387" s="227"/>
      <c r="AP387" s="227"/>
      <c r="AQ387" s="227"/>
      <c r="AR387" s="227"/>
    </row>
    <row r="388" spans="1:44" ht="13.5" thickBot="1" x14ac:dyDescent="0.25">
      <c r="A388" s="1434" t="s">
        <v>474</v>
      </c>
      <c r="B388" s="1434"/>
      <c r="C388" s="1434"/>
      <c r="D388" s="1434"/>
      <c r="E388" s="1434"/>
      <c r="F388" s="1434"/>
      <c r="G388" s="255" t="s">
        <v>677</v>
      </c>
      <c r="H388" s="1204"/>
      <c r="I388" s="1205"/>
      <c r="J388" s="244"/>
      <c r="K388" s="244"/>
      <c r="L388" s="244"/>
      <c r="M388" s="227"/>
      <c r="N388" s="227"/>
      <c r="O388" s="227"/>
      <c r="P388" s="227"/>
      <c r="Q388" s="227"/>
      <c r="R388" s="227"/>
      <c r="S388" s="227"/>
      <c r="T388" s="227"/>
      <c r="U388" s="227"/>
      <c r="V388" s="227"/>
      <c r="W388" s="227"/>
      <c r="X388" s="227"/>
      <c r="Y388" s="227"/>
      <c r="Z388" s="227"/>
      <c r="AA388" s="227"/>
      <c r="AB388" s="227"/>
      <c r="AC388" s="227"/>
      <c r="AD388" s="227"/>
      <c r="AE388" s="227"/>
      <c r="AF388" s="227"/>
      <c r="AG388" s="227"/>
      <c r="AH388" s="227"/>
      <c r="AI388" s="227"/>
      <c r="AJ388" s="227"/>
      <c r="AK388" s="227"/>
      <c r="AL388" s="227"/>
      <c r="AM388" s="227"/>
      <c r="AN388" s="227"/>
      <c r="AO388" s="227"/>
      <c r="AP388" s="227"/>
      <c r="AQ388" s="227"/>
      <c r="AR388" s="227"/>
    </row>
    <row r="389" spans="1:44" ht="13.5" thickTop="1" x14ac:dyDescent="0.2">
      <c r="A389" s="1434" t="s">
        <v>446</v>
      </c>
      <c r="B389" s="1434"/>
      <c r="C389" s="1434"/>
      <c r="D389" s="1434"/>
      <c r="E389" s="1434"/>
      <c r="F389" s="1434"/>
      <c r="G389" s="252"/>
      <c r="H389" s="242"/>
      <c r="I389" s="242"/>
      <c r="J389" s="2392"/>
      <c r="K389" s="2393"/>
      <c r="L389" s="2393"/>
      <c r="M389" s="227"/>
      <c r="N389" s="227"/>
      <c r="O389" s="227"/>
      <c r="P389" s="227"/>
      <c r="Q389" s="227"/>
      <c r="R389" s="227"/>
      <c r="S389" s="227"/>
      <c r="T389" s="227"/>
      <c r="U389" s="227"/>
      <c r="V389" s="227"/>
      <c r="W389" s="227"/>
      <c r="X389" s="227"/>
      <c r="Y389" s="227"/>
      <c r="Z389" s="227"/>
      <c r="AA389" s="227"/>
      <c r="AB389" s="227"/>
      <c r="AC389" s="227"/>
      <c r="AD389" s="227"/>
      <c r="AE389" s="227"/>
      <c r="AF389" s="227"/>
      <c r="AG389" s="227"/>
      <c r="AH389" s="227"/>
      <c r="AI389" s="227"/>
      <c r="AJ389" s="227"/>
      <c r="AK389" s="227"/>
      <c r="AL389" s="227"/>
      <c r="AM389" s="227"/>
      <c r="AN389" s="227"/>
      <c r="AO389" s="227"/>
      <c r="AP389" s="227"/>
      <c r="AQ389" s="227"/>
      <c r="AR389" s="227"/>
    </row>
    <row r="390" spans="1:44" x14ac:dyDescent="0.2">
      <c r="A390" s="2389" t="s">
        <v>475</v>
      </c>
      <c r="B390" s="2421"/>
      <c r="C390" s="2421"/>
      <c r="D390" s="2421"/>
      <c r="E390" s="2421"/>
      <c r="F390" s="2422"/>
      <c r="G390" s="2157"/>
      <c r="H390" s="242"/>
      <c r="I390" s="1206"/>
      <c r="J390" s="2394"/>
      <c r="K390" s="2408"/>
      <c r="L390" s="2408"/>
      <c r="M390" s="227"/>
      <c r="N390" s="227"/>
      <c r="O390" s="227"/>
      <c r="P390" s="227"/>
      <c r="Q390" s="227"/>
      <c r="R390" s="227"/>
      <c r="S390" s="227"/>
      <c r="T390" s="227"/>
      <c r="U390" s="227"/>
      <c r="V390" s="227"/>
      <c r="W390" s="227"/>
      <c r="X390" s="227"/>
      <c r="Y390" s="227"/>
      <c r="Z390" s="227"/>
      <c r="AA390" s="227"/>
      <c r="AB390" s="227"/>
      <c r="AC390" s="227"/>
      <c r="AD390" s="227"/>
      <c r="AE390" s="227"/>
      <c r="AF390" s="227"/>
      <c r="AG390" s="227"/>
      <c r="AH390" s="227"/>
      <c r="AI390" s="227"/>
      <c r="AJ390" s="227"/>
      <c r="AK390" s="227"/>
      <c r="AL390" s="227"/>
      <c r="AM390" s="227"/>
      <c r="AN390" s="227"/>
      <c r="AO390" s="227"/>
      <c r="AP390" s="227"/>
      <c r="AQ390" s="227"/>
      <c r="AR390" s="227"/>
    </row>
    <row r="391" spans="1:44" x14ac:dyDescent="0.2">
      <c r="A391" s="2421"/>
      <c r="B391" s="2421"/>
      <c r="C391" s="2421"/>
      <c r="D391" s="2421"/>
      <c r="E391" s="2421"/>
      <c r="F391" s="2422"/>
      <c r="G391" s="2157"/>
      <c r="H391" s="242"/>
      <c r="I391" s="1206"/>
      <c r="J391" s="2394"/>
      <c r="K391" s="2408"/>
      <c r="L391" s="2408"/>
      <c r="M391" s="227"/>
      <c r="N391" s="227"/>
      <c r="O391" s="227"/>
      <c r="P391" s="227"/>
      <c r="Q391" s="227"/>
      <c r="R391" s="227"/>
      <c r="S391" s="227"/>
      <c r="T391" s="227"/>
      <c r="U391" s="227"/>
      <c r="V391" s="227"/>
      <c r="W391" s="227"/>
      <c r="X391" s="227"/>
      <c r="Y391" s="227"/>
      <c r="Z391" s="227"/>
      <c r="AA391" s="227"/>
      <c r="AB391" s="227"/>
      <c r="AC391" s="227"/>
      <c r="AD391" s="227"/>
      <c r="AE391" s="227"/>
      <c r="AF391" s="227"/>
      <c r="AG391" s="227"/>
      <c r="AH391" s="227"/>
      <c r="AI391" s="227"/>
      <c r="AJ391" s="227"/>
      <c r="AK391" s="227"/>
      <c r="AL391" s="227"/>
      <c r="AM391" s="227"/>
      <c r="AN391" s="227"/>
      <c r="AO391" s="227"/>
      <c r="AP391" s="227"/>
      <c r="AQ391" s="227"/>
      <c r="AR391" s="227"/>
    </row>
    <row r="392" spans="1:44" x14ac:dyDescent="0.2">
      <c r="A392" s="1437" t="s">
        <v>476</v>
      </c>
      <c r="B392" s="1437"/>
      <c r="C392" s="1437"/>
      <c r="D392" s="1437"/>
      <c r="E392" s="1437"/>
      <c r="F392" s="1437"/>
      <c r="G392" s="2157"/>
      <c r="H392" s="1206"/>
      <c r="I392" s="1206"/>
      <c r="J392" s="2394"/>
      <c r="K392" s="2408"/>
      <c r="L392" s="2408"/>
      <c r="M392" s="227"/>
      <c r="N392" s="227"/>
      <c r="O392" s="227"/>
      <c r="P392" s="227"/>
      <c r="Q392" s="227"/>
      <c r="R392" s="227"/>
      <c r="S392" s="227"/>
      <c r="T392" s="227"/>
      <c r="U392" s="227"/>
      <c r="V392" s="227"/>
      <c r="W392" s="227"/>
      <c r="X392" s="227"/>
      <c r="Y392" s="227"/>
      <c r="Z392" s="227"/>
      <c r="AA392" s="227"/>
      <c r="AB392" s="227"/>
      <c r="AC392" s="227"/>
      <c r="AD392" s="227"/>
      <c r="AE392" s="227"/>
      <c r="AF392" s="227"/>
      <c r="AG392" s="227"/>
      <c r="AH392" s="227"/>
      <c r="AI392" s="227"/>
      <c r="AJ392" s="227"/>
      <c r="AK392" s="227"/>
      <c r="AL392" s="227"/>
      <c r="AM392" s="227"/>
      <c r="AN392" s="227"/>
      <c r="AO392" s="227"/>
      <c r="AP392" s="227"/>
      <c r="AQ392" s="227"/>
      <c r="AR392" s="227"/>
    </row>
    <row r="393" spans="1:44" x14ac:dyDescent="0.2">
      <c r="A393" s="2160" t="s">
        <v>447</v>
      </c>
      <c r="B393" s="1437"/>
      <c r="C393" s="1437"/>
      <c r="D393" s="1437"/>
      <c r="E393" s="1437"/>
      <c r="F393" s="1437"/>
      <c r="G393" s="2157"/>
      <c r="H393" s="1206"/>
      <c r="I393" s="1206"/>
      <c r="J393" s="2394"/>
      <c r="K393" s="2408"/>
      <c r="L393" s="2408"/>
      <c r="M393" s="227"/>
      <c r="N393" s="227"/>
      <c r="O393" s="227"/>
      <c r="P393" s="227"/>
      <c r="Q393" s="227"/>
      <c r="R393" s="227"/>
      <c r="S393" s="227"/>
      <c r="T393" s="227"/>
      <c r="U393" s="227"/>
      <c r="V393" s="227"/>
      <c r="W393" s="227"/>
      <c r="X393" s="227"/>
      <c r="Y393" s="227"/>
      <c r="Z393" s="227"/>
      <c r="AA393" s="227"/>
      <c r="AB393" s="227"/>
      <c r="AC393" s="227"/>
      <c r="AD393" s="227"/>
      <c r="AE393" s="227"/>
      <c r="AF393" s="227"/>
      <c r="AG393" s="227"/>
      <c r="AH393" s="227"/>
      <c r="AI393" s="227"/>
      <c r="AJ393" s="227"/>
      <c r="AK393" s="227"/>
      <c r="AL393" s="227"/>
      <c r="AM393" s="227"/>
      <c r="AN393" s="227"/>
      <c r="AO393" s="227"/>
      <c r="AP393" s="227"/>
      <c r="AQ393" s="227"/>
      <c r="AR393" s="227"/>
    </row>
    <row r="394" spans="1:44" x14ac:dyDescent="0.2">
      <c r="A394" s="2418" t="s">
        <v>1245</v>
      </c>
      <c r="B394" s="2418"/>
      <c r="C394" s="2418"/>
      <c r="D394" s="2418"/>
      <c r="E394" s="2418"/>
      <c r="F394" s="2419"/>
      <c r="G394" s="2157"/>
      <c r="H394" s="1206"/>
      <c r="I394" s="1206"/>
      <c r="J394" s="2394"/>
      <c r="K394" s="2408"/>
      <c r="L394" s="2408"/>
      <c r="M394" s="227"/>
      <c r="N394" s="227"/>
      <c r="O394" s="227"/>
      <c r="P394" s="227"/>
      <c r="Q394" s="227"/>
      <c r="R394" s="227"/>
      <c r="S394" s="227"/>
      <c r="T394" s="227"/>
      <c r="U394" s="227"/>
      <c r="V394" s="227"/>
      <c r="W394" s="227"/>
      <c r="X394" s="227"/>
      <c r="Y394" s="227"/>
      <c r="Z394" s="227"/>
      <c r="AA394" s="227"/>
      <c r="AB394" s="227"/>
      <c r="AC394" s="227"/>
      <c r="AD394" s="227"/>
      <c r="AE394" s="227"/>
      <c r="AF394" s="227"/>
      <c r="AG394" s="227"/>
      <c r="AH394" s="227"/>
      <c r="AI394" s="227"/>
      <c r="AJ394" s="227"/>
      <c r="AK394" s="227"/>
      <c r="AL394" s="227"/>
      <c r="AM394" s="227"/>
      <c r="AN394" s="227"/>
      <c r="AO394" s="227"/>
      <c r="AP394" s="227"/>
      <c r="AQ394" s="227"/>
      <c r="AR394" s="227"/>
    </row>
    <row r="395" spans="1:44" x14ac:dyDescent="0.2">
      <c r="A395" s="2418"/>
      <c r="B395" s="2418"/>
      <c r="C395" s="2418"/>
      <c r="D395" s="2418"/>
      <c r="E395" s="2418"/>
      <c r="F395" s="2419"/>
      <c r="G395" s="2157"/>
      <c r="H395" s="1206"/>
      <c r="I395" s="1206"/>
      <c r="J395" s="2394"/>
      <c r="K395" s="2408"/>
      <c r="L395" s="2408"/>
      <c r="M395" s="227"/>
      <c r="N395" s="227"/>
      <c r="O395" s="227"/>
      <c r="P395" s="227"/>
      <c r="Q395" s="227"/>
      <c r="R395" s="227"/>
      <c r="S395" s="227"/>
      <c r="T395" s="227"/>
      <c r="U395" s="227"/>
      <c r="V395" s="227"/>
      <c r="W395" s="227"/>
      <c r="X395" s="227"/>
      <c r="Y395" s="227"/>
      <c r="Z395" s="227"/>
      <c r="AA395" s="227"/>
      <c r="AB395" s="227"/>
      <c r="AC395" s="227"/>
      <c r="AD395" s="227"/>
      <c r="AE395" s="227"/>
      <c r="AF395" s="227"/>
      <c r="AG395" s="227"/>
      <c r="AH395" s="227"/>
      <c r="AI395" s="227"/>
      <c r="AJ395" s="227"/>
      <c r="AK395" s="227"/>
      <c r="AL395" s="227"/>
      <c r="AM395" s="227"/>
      <c r="AN395" s="227"/>
      <c r="AO395" s="227"/>
      <c r="AP395" s="227"/>
      <c r="AQ395" s="227"/>
      <c r="AR395" s="227"/>
    </row>
    <row r="396" spans="1:44" x14ac:dyDescent="0.2">
      <c r="A396" s="1437" t="s">
        <v>1246</v>
      </c>
      <c r="B396" s="1437"/>
      <c r="C396" s="1437"/>
      <c r="D396" s="1437"/>
      <c r="E396" s="1437"/>
      <c r="F396" s="1437"/>
      <c r="G396" s="2157"/>
      <c r="H396" s="1206"/>
      <c r="I396" s="1206"/>
      <c r="J396" s="2394"/>
      <c r="K396" s="2408"/>
      <c r="L396" s="2408"/>
      <c r="M396" s="227"/>
      <c r="N396" s="227"/>
      <c r="O396" s="227"/>
      <c r="P396" s="227"/>
      <c r="Q396" s="227"/>
      <c r="R396" s="227"/>
      <c r="S396" s="227"/>
      <c r="T396" s="227"/>
      <c r="U396" s="227"/>
      <c r="V396" s="227"/>
      <c r="W396" s="227"/>
      <c r="X396" s="227"/>
      <c r="Y396" s="227"/>
      <c r="Z396" s="227"/>
      <c r="AA396" s="227"/>
      <c r="AB396" s="227"/>
      <c r="AC396" s="227"/>
      <c r="AD396" s="227"/>
      <c r="AE396" s="227"/>
      <c r="AF396" s="227"/>
      <c r="AG396" s="227"/>
      <c r="AH396" s="227"/>
      <c r="AI396" s="227"/>
      <c r="AJ396" s="227"/>
      <c r="AK396" s="227"/>
      <c r="AL396" s="227"/>
      <c r="AM396" s="227"/>
      <c r="AN396" s="227"/>
      <c r="AO396" s="227"/>
      <c r="AP396" s="227"/>
      <c r="AQ396" s="227"/>
      <c r="AR396" s="227"/>
    </row>
    <row r="397" spans="1:44" x14ac:dyDescent="0.2">
      <c r="A397" s="1437" t="s">
        <v>477</v>
      </c>
      <c r="B397" s="1437"/>
      <c r="C397" s="1437"/>
      <c r="D397" s="1437"/>
      <c r="E397" s="1437"/>
      <c r="F397" s="1437"/>
      <c r="G397" s="2157"/>
      <c r="H397" s="1206"/>
      <c r="I397" s="1206"/>
      <c r="J397" s="2394"/>
      <c r="K397" s="2408"/>
      <c r="L397" s="2408"/>
      <c r="M397" s="227"/>
      <c r="N397" s="227"/>
      <c r="O397" s="227"/>
      <c r="P397" s="227"/>
      <c r="Q397" s="227"/>
      <c r="R397" s="227"/>
      <c r="S397" s="227"/>
      <c r="T397" s="227"/>
      <c r="U397" s="227"/>
      <c r="V397" s="227"/>
      <c r="W397" s="227"/>
      <c r="X397" s="227"/>
      <c r="Y397" s="227"/>
      <c r="Z397" s="227"/>
      <c r="AA397" s="227"/>
      <c r="AB397" s="227"/>
      <c r="AC397" s="227"/>
      <c r="AD397" s="227"/>
      <c r="AE397" s="227"/>
      <c r="AF397" s="227"/>
      <c r="AG397" s="227"/>
      <c r="AH397" s="227"/>
      <c r="AI397" s="227"/>
      <c r="AJ397" s="227"/>
      <c r="AK397" s="227"/>
      <c r="AL397" s="227"/>
      <c r="AM397" s="227"/>
      <c r="AN397" s="227"/>
      <c r="AO397" s="227"/>
      <c r="AP397" s="227"/>
      <c r="AQ397" s="227"/>
      <c r="AR397" s="227"/>
    </row>
    <row r="398" spans="1:44" x14ac:dyDescent="0.2">
      <c r="A398" s="1437" t="s">
        <v>478</v>
      </c>
      <c r="B398" s="1437"/>
      <c r="C398" s="1437"/>
      <c r="D398" s="1437"/>
      <c r="E398" s="1437"/>
      <c r="F398" s="1437"/>
      <c r="G398" s="2157"/>
      <c r="H398" s="1206"/>
      <c r="I398" s="1206"/>
      <c r="J398" s="2394"/>
      <c r="K398" s="2408"/>
      <c r="L398" s="2408"/>
      <c r="M398" s="227"/>
      <c r="N398" s="227"/>
      <c r="O398" s="227"/>
      <c r="P398" s="227"/>
      <c r="Q398" s="227"/>
      <c r="R398" s="227"/>
      <c r="S398" s="227"/>
      <c r="T398" s="227"/>
      <c r="U398" s="227"/>
      <c r="V398" s="227"/>
      <c r="W398" s="227"/>
      <c r="X398" s="227"/>
      <c r="Y398" s="227"/>
      <c r="Z398" s="227"/>
      <c r="AA398" s="227"/>
      <c r="AB398" s="227"/>
      <c r="AC398" s="227"/>
      <c r="AD398" s="227"/>
      <c r="AE398" s="227"/>
      <c r="AF398" s="227"/>
      <c r="AG398" s="227"/>
      <c r="AH398" s="227"/>
      <c r="AI398" s="227"/>
      <c r="AJ398" s="227"/>
      <c r="AK398" s="227"/>
      <c r="AL398" s="227"/>
      <c r="AM398" s="227"/>
      <c r="AN398" s="227"/>
      <c r="AO398" s="227"/>
      <c r="AP398" s="227"/>
      <c r="AQ398" s="227"/>
      <c r="AR398" s="227"/>
    </row>
    <row r="399" spans="1:44" x14ac:dyDescent="0.2">
      <c r="A399" s="2418" t="s">
        <v>479</v>
      </c>
      <c r="B399" s="2418"/>
      <c r="C399" s="2418"/>
      <c r="D399" s="2418"/>
      <c r="E399" s="2418"/>
      <c r="F399" s="2418"/>
      <c r="G399" s="2157"/>
      <c r="H399" s="1206"/>
      <c r="I399" s="1206"/>
      <c r="J399" s="2394"/>
      <c r="K399" s="2408"/>
      <c r="L399" s="2408"/>
      <c r="M399" s="227"/>
      <c r="N399" s="227"/>
      <c r="O399" s="227"/>
      <c r="P399" s="227"/>
      <c r="Q399" s="227"/>
      <c r="R399" s="227"/>
      <c r="S399" s="227"/>
      <c r="T399" s="227"/>
      <c r="U399" s="227"/>
      <c r="V399" s="227"/>
      <c r="W399" s="227"/>
      <c r="X399" s="227"/>
      <c r="Y399" s="227"/>
      <c r="Z399" s="227"/>
      <c r="AA399" s="227"/>
      <c r="AB399" s="227"/>
      <c r="AC399" s="227"/>
      <c r="AD399" s="227"/>
      <c r="AE399" s="227"/>
      <c r="AF399" s="227"/>
      <c r="AG399" s="227"/>
      <c r="AH399" s="227"/>
      <c r="AI399" s="227"/>
      <c r="AJ399" s="227"/>
      <c r="AK399" s="227"/>
      <c r="AL399" s="227"/>
      <c r="AM399" s="227"/>
      <c r="AN399" s="227"/>
      <c r="AO399" s="227"/>
      <c r="AP399" s="227"/>
      <c r="AQ399" s="227"/>
      <c r="AR399" s="227"/>
    </row>
    <row r="400" spans="1:44" x14ac:dyDescent="0.2">
      <c r="A400" s="2418"/>
      <c r="B400" s="2418"/>
      <c r="C400" s="2418"/>
      <c r="D400" s="2418"/>
      <c r="E400" s="2418"/>
      <c r="F400" s="2418"/>
      <c r="G400" s="2157"/>
      <c r="H400" s="1206"/>
      <c r="I400" s="1206"/>
      <c r="J400" s="2394"/>
      <c r="K400" s="2408"/>
      <c r="L400" s="2408"/>
      <c r="M400" s="227"/>
      <c r="N400" s="227"/>
      <c r="O400" s="227"/>
      <c r="P400" s="227"/>
      <c r="Q400" s="227"/>
      <c r="R400" s="227"/>
      <c r="S400" s="227"/>
      <c r="T400" s="227"/>
      <c r="U400" s="227"/>
      <c r="V400" s="227"/>
      <c r="W400" s="227"/>
      <c r="X400" s="227"/>
      <c r="Y400" s="227"/>
      <c r="Z400" s="227"/>
      <c r="AA400" s="227"/>
      <c r="AB400" s="227"/>
      <c r="AC400" s="227"/>
      <c r="AD400" s="227"/>
      <c r="AE400" s="227"/>
      <c r="AF400" s="227"/>
      <c r="AG400" s="227"/>
      <c r="AH400" s="227"/>
      <c r="AI400" s="227"/>
      <c r="AJ400" s="227"/>
      <c r="AK400" s="227"/>
      <c r="AL400" s="227"/>
      <c r="AM400" s="227"/>
      <c r="AN400" s="227"/>
      <c r="AO400" s="227"/>
      <c r="AP400" s="227"/>
      <c r="AQ400" s="227"/>
      <c r="AR400" s="227"/>
    </row>
    <row r="401" spans="1:44" x14ac:dyDescent="0.2">
      <c r="A401" s="254"/>
      <c r="B401" s="254"/>
      <c r="C401" s="254"/>
      <c r="D401" s="254"/>
      <c r="E401" s="254"/>
      <c r="F401" s="254"/>
      <c r="G401" s="2157"/>
      <c r="H401" s="1206"/>
      <c r="I401" s="1206"/>
      <c r="J401" s="2394"/>
      <c r="K401" s="2408"/>
      <c r="L401" s="2408"/>
      <c r="M401" s="227"/>
      <c r="N401" s="227"/>
      <c r="O401" s="227"/>
      <c r="P401" s="227"/>
      <c r="Q401" s="227"/>
      <c r="R401" s="227"/>
      <c r="S401" s="227"/>
      <c r="T401" s="227"/>
      <c r="U401" s="227"/>
      <c r="V401" s="227"/>
      <c r="W401" s="227"/>
      <c r="X401" s="227"/>
      <c r="Y401" s="227"/>
      <c r="Z401" s="227"/>
      <c r="AA401" s="227"/>
      <c r="AB401" s="227"/>
      <c r="AC401" s="227"/>
      <c r="AD401" s="227"/>
      <c r="AE401" s="227"/>
      <c r="AF401" s="227"/>
      <c r="AG401" s="227"/>
      <c r="AH401" s="227"/>
      <c r="AI401" s="227"/>
      <c r="AJ401" s="227"/>
      <c r="AK401" s="227"/>
      <c r="AL401" s="227"/>
      <c r="AM401" s="227"/>
      <c r="AN401" s="227"/>
      <c r="AO401" s="227"/>
      <c r="AP401" s="227"/>
      <c r="AQ401" s="227"/>
      <c r="AR401" s="227"/>
    </row>
    <row r="402" spans="1:44" x14ac:dyDescent="0.2">
      <c r="A402" s="254" t="s">
        <v>678</v>
      </c>
      <c r="B402" s="254"/>
      <c r="C402" s="254"/>
      <c r="D402" s="254"/>
      <c r="E402" s="254"/>
      <c r="F402" s="1436" t="s">
        <v>464</v>
      </c>
      <c r="G402" s="2157"/>
      <c r="H402" s="1206"/>
      <c r="I402" s="1206"/>
      <c r="J402" s="2394"/>
      <c r="K402" s="2408"/>
      <c r="L402" s="2408"/>
      <c r="M402" s="227"/>
      <c r="N402" s="227"/>
      <c r="O402" s="227"/>
      <c r="P402" s="227"/>
      <c r="Q402" s="227"/>
      <c r="R402" s="227"/>
      <c r="S402" s="227"/>
      <c r="T402" s="227"/>
      <c r="U402" s="227"/>
      <c r="V402" s="227"/>
      <c r="W402" s="227"/>
      <c r="X402" s="227"/>
      <c r="Y402" s="227"/>
      <c r="Z402" s="227"/>
      <c r="AA402" s="227"/>
      <c r="AB402" s="227"/>
      <c r="AC402" s="227"/>
      <c r="AD402" s="227"/>
      <c r="AE402" s="227"/>
      <c r="AF402" s="227"/>
      <c r="AG402" s="227"/>
      <c r="AH402" s="227"/>
      <c r="AI402" s="227"/>
      <c r="AJ402" s="227"/>
      <c r="AK402" s="227"/>
      <c r="AL402" s="227"/>
      <c r="AM402" s="227"/>
      <c r="AN402" s="227"/>
      <c r="AO402" s="227"/>
      <c r="AP402" s="227"/>
      <c r="AQ402" s="227"/>
      <c r="AR402" s="227"/>
    </row>
    <row r="403" spans="1:44" x14ac:dyDescent="0.2">
      <c r="A403" s="254" t="str">
        <f>IF(EXP=0,"   - dossier de l'expert-comptable","")</f>
        <v xml:space="preserve">   - dossier de l'expert-comptable</v>
      </c>
      <c r="B403" s="254"/>
      <c r="C403" s="254"/>
      <c r="D403" s="254"/>
      <c r="E403" s="254"/>
      <c r="F403" s="254"/>
      <c r="G403" s="2157"/>
      <c r="H403" s="1206"/>
      <c r="I403" s="1206"/>
      <c r="J403" s="2394"/>
      <c r="K403" s="2408"/>
      <c r="L403" s="2408"/>
      <c r="M403" s="227"/>
      <c r="N403" s="227"/>
      <c r="O403" s="227"/>
      <c r="P403" s="227"/>
      <c r="Q403" s="227"/>
      <c r="R403" s="227"/>
      <c r="S403" s="227"/>
      <c r="T403" s="227"/>
      <c r="U403" s="227"/>
      <c r="V403" s="227"/>
      <c r="W403" s="227"/>
      <c r="X403" s="227"/>
      <c r="Y403" s="227"/>
      <c r="Z403" s="227"/>
      <c r="AA403" s="227"/>
      <c r="AB403" s="227"/>
      <c r="AC403" s="227"/>
      <c r="AD403" s="227"/>
      <c r="AE403" s="227"/>
      <c r="AF403" s="227"/>
      <c r="AG403" s="227"/>
      <c r="AH403" s="227"/>
      <c r="AI403" s="227"/>
      <c r="AJ403" s="227"/>
      <c r="AK403" s="227"/>
      <c r="AL403" s="227"/>
      <c r="AM403" s="227"/>
      <c r="AN403" s="227"/>
      <c r="AO403" s="227"/>
      <c r="AP403" s="227"/>
      <c r="AQ403" s="227"/>
      <c r="AR403" s="227"/>
    </row>
    <row r="404" spans="1:44" x14ac:dyDescent="0.2">
      <c r="A404" s="254" t="s">
        <v>1523</v>
      </c>
      <c r="B404" s="254"/>
      <c r="C404" s="254"/>
      <c r="D404" s="254"/>
      <c r="E404" s="254"/>
      <c r="F404" s="254"/>
      <c r="G404" s="2157"/>
      <c r="H404" s="1206"/>
      <c r="I404" s="1206"/>
      <c r="J404" s="2394"/>
      <c r="K404" s="2408"/>
      <c r="L404" s="2408"/>
      <c r="M404" s="227"/>
      <c r="N404" s="227"/>
      <c r="O404" s="227"/>
      <c r="P404" s="227"/>
      <c r="Q404" s="227"/>
      <c r="R404" s="227"/>
      <c r="S404" s="227"/>
      <c r="T404" s="227"/>
      <c r="U404" s="227"/>
      <c r="V404" s="227"/>
      <c r="W404" s="227"/>
      <c r="X404" s="227"/>
      <c r="Y404" s="227"/>
      <c r="Z404" s="227"/>
      <c r="AA404" s="227"/>
      <c r="AB404" s="227"/>
      <c r="AC404" s="227"/>
      <c r="AD404" s="227"/>
      <c r="AE404" s="227"/>
      <c r="AF404" s="227"/>
      <c r="AG404" s="227"/>
      <c r="AH404" s="227"/>
      <c r="AI404" s="227"/>
      <c r="AJ404" s="227"/>
      <c r="AK404" s="227"/>
      <c r="AL404" s="227"/>
      <c r="AM404" s="227"/>
      <c r="AN404" s="227"/>
      <c r="AO404" s="227"/>
      <c r="AP404" s="227"/>
      <c r="AQ404" s="227"/>
      <c r="AR404" s="227"/>
    </row>
    <row r="405" spans="1:44" x14ac:dyDescent="0.2">
      <c r="A405" s="254" t="s">
        <v>1524</v>
      </c>
      <c r="B405" s="254"/>
      <c r="C405" s="254"/>
      <c r="D405" s="254"/>
      <c r="E405" s="254"/>
      <c r="F405" s="254"/>
      <c r="G405" s="2157"/>
      <c r="H405" s="1206"/>
      <c r="I405" s="1206"/>
      <c r="J405" s="2394"/>
      <c r="K405" s="2408"/>
      <c r="L405" s="2408"/>
      <c r="M405" s="227"/>
      <c r="N405" s="227"/>
      <c r="O405" s="227"/>
      <c r="P405" s="227"/>
      <c r="Q405" s="227"/>
      <c r="R405" s="227"/>
      <c r="S405" s="227"/>
      <c r="T405" s="227"/>
      <c r="U405" s="227"/>
      <c r="V405" s="227"/>
      <c r="W405" s="227"/>
      <c r="X405" s="227"/>
      <c r="Y405" s="227"/>
      <c r="Z405" s="227"/>
      <c r="AA405" s="227"/>
      <c r="AB405" s="227"/>
      <c r="AC405" s="227"/>
      <c r="AD405" s="227"/>
      <c r="AE405" s="227"/>
      <c r="AF405" s="227"/>
      <c r="AG405" s="227"/>
      <c r="AH405" s="227"/>
      <c r="AI405" s="227"/>
      <c r="AJ405" s="227"/>
      <c r="AK405" s="227"/>
      <c r="AL405" s="227"/>
      <c r="AM405" s="227"/>
      <c r="AN405" s="227"/>
      <c r="AO405" s="227"/>
      <c r="AP405" s="227"/>
      <c r="AQ405" s="227"/>
      <c r="AR405" s="227"/>
    </row>
    <row r="406" spans="1:44" x14ac:dyDescent="0.2">
      <c r="A406" s="254" t="s">
        <v>1525</v>
      </c>
      <c r="B406" s="254"/>
      <c r="C406" s="254"/>
      <c r="D406" s="254"/>
      <c r="E406" s="254"/>
      <c r="F406" s="254"/>
      <c r="G406" s="2157"/>
      <c r="H406" s="1206"/>
      <c r="I406" s="1206"/>
      <c r="J406" s="2394"/>
      <c r="K406" s="2408"/>
      <c r="L406" s="2408"/>
      <c r="M406" s="227"/>
      <c r="N406" s="227"/>
      <c r="O406" s="227"/>
      <c r="P406" s="227"/>
      <c r="Q406" s="227"/>
      <c r="R406" s="227"/>
      <c r="S406" s="227"/>
      <c r="T406" s="227"/>
      <c r="U406" s="227"/>
      <c r="V406" s="227"/>
      <c r="W406" s="227"/>
      <c r="X406" s="227"/>
      <c r="Y406" s="227"/>
      <c r="Z406" s="227"/>
      <c r="AA406" s="227"/>
      <c r="AB406" s="227"/>
      <c r="AC406" s="227"/>
      <c r="AD406" s="227"/>
      <c r="AE406" s="227"/>
      <c r="AF406" s="227"/>
      <c r="AG406" s="227"/>
      <c r="AH406" s="227"/>
      <c r="AI406" s="227"/>
      <c r="AJ406" s="227"/>
      <c r="AK406" s="227"/>
      <c r="AL406" s="227"/>
      <c r="AM406" s="227"/>
      <c r="AN406" s="227"/>
      <c r="AO406" s="227"/>
      <c r="AP406" s="227"/>
      <c r="AQ406" s="227"/>
      <c r="AR406" s="227"/>
    </row>
    <row r="407" spans="1:44" x14ac:dyDescent="0.2">
      <c r="A407" s="251" t="s">
        <v>1526</v>
      </c>
      <c r="B407" s="254"/>
      <c r="C407" s="254"/>
      <c r="D407" s="254"/>
      <c r="E407" s="254"/>
      <c r="F407" s="254"/>
      <c r="G407" s="2157"/>
      <c r="H407" s="1206"/>
      <c r="I407" s="1206"/>
      <c r="J407" s="2394"/>
      <c r="K407" s="2408"/>
      <c r="L407" s="2408"/>
      <c r="M407" s="227"/>
      <c r="N407" s="227"/>
      <c r="O407" s="227"/>
      <c r="P407" s="227"/>
      <c r="Q407" s="227"/>
      <c r="R407" s="227"/>
      <c r="S407" s="227"/>
      <c r="T407" s="227"/>
      <c r="U407" s="227"/>
      <c r="V407" s="227"/>
      <c r="W407" s="227"/>
      <c r="X407" s="227"/>
      <c r="Y407" s="227"/>
      <c r="Z407" s="227"/>
      <c r="AA407" s="227"/>
      <c r="AB407" s="227"/>
      <c r="AC407" s="227"/>
      <c r="AD407" s="227"/>
      <c r="AE407" s="227"/>
      <c r="AF407" s="227"/>
      <c r="AG407" s="227"/>
      <c r="AH407" s="227"/>
      <c r="AI407" s="227"/>
      <c r="AJ407" s="227"/>
      <c r="AK407" s="227"/>
      <c r="AL407" s="227"/>
      <c r="AM407" s="227"/>
      <c r="AN407" s="227"/>
      <c r="AO407" s="227"/>
      <c r="AP407" s="227"/>
      <c r="AQ407" s="227"/>
      <c r="AR407" s="227"/>
    </row>
    <row r="408" spans="1:44" x14ac:dyDescent="0.2">
      <c r="A408" s="254" t="s">
        <v>679</v>
      </c>
      <c r="B408" s="254"/>
      <c r="C408" s="254"/>
      <c r="D408" s="254"/>
      <c r="E408" s="254"/>
      <c r="F408" s="254"/>
      <c r="G408" s="2157"/>
      <c r="H408" s="1206"/>
      <c r="I408" s="1206"/>
      <c r="J408" s="2394"/>
      <c r="K408" s="2408"/>
      <c r="L408" s="2408"/>
      <c r="M408" s="227"/>
      <c r="N408" s="227"/>
      <c r="O408" s="227"/>
      <c r="P408" s="227"/>
      <c r="Q408" s="227"/>
      <c r="R408" s="227"/>
      <c r="S408" s="227"/>
      <c r="T408" s="227"/>
      <c r="U408" s="227"/>
      <c r="V408" s="227"/>
      <c r="W408" s="227"/>
      <c r="X408" s="227"/>
      <c r="Y408" s="227"/>
      <c r="Z408" s="227"/>
      <c r="AA408" s="227"/>
      <c r="AB408" s="227"/>
      <c r="AC408" s="227"/>
      <c r="AD408" s="227"/>
      <c r="AE408" s="227"/>
      <c r="AF408" s="227"/>
      <c r="AG408" s="227"/>
      <c r="AH408" s="227"/>
      <c r="AI408" s="227"/>
      <c r="AJ408" s="227"/>
      <c r="AK408" s="227"/>
      <c r="AL408" s="227"/>
      <c r="AM408" s="227"/>
      <c r="AN408" s="227"/>
      <c r="AO408" s="227"/>
      <c r="AP408" s="227"/>
      <c r="AQ408" s="227"/>
      <c r="AR408" s="227"/>
    </row>
    <row r="409" spans="1:44" x14ac:dyDescent="0.2">
      <c r="A409" s="251"/>
      <c r="B409" s="254" t="str">
        <f>IF(EXP=0,"(en relation avec le dossier de l'expert-comptable)","")</f>
        <v>(en relation avec le dossier de l'expert-comptable)</v>
      </c>
      <c r="C409" s="254"/>
      <c r="D409" s="254"/>
      <c r="E409" s="254"/>
      <c r="F409" s="254"/>
      <c r="G409" s="2157"/>
      <c r="H409" s="1206"/>
      <c r="I409" s="1206"/>
      <c r="J409" s="2394"/>
      <c r="K409" s="2408"/>
      <c r="L409" s="2408"/>
      <c r="M409" s="227"/>
      <c r="N409" s="227"/>
      <c r="O409" s="227"/>
      <c r="P409" s="227"/>
      <c r="Q409" s="227"/>
      <c r="R409" s="227"/>
      <c r="S409" s="227"/>
      <c r="T409" s="227"/>
      <c r="U409" s="227"/>
      <c r="V409" s="227"/>
      <c r="W409" s="227"/>
      <c r="X409" s="227"/>
      <c r="Y409" s="227"/>
      <c r="Z409" s="227"/>
      <c r="AA409" s="227"/>
      <c r="AB409" s="227"/>
      <c r="AC409" s="227"/>
      <c r="AD409" s="227"/>
      <c r="AE409" s="227"/>
      <c r="AF409" s="227"/>
      <c r="AG409" s="227"/>
      <c r="AH409" s="227"/>
      <c r="AI409" s="227"/>
      <c r="AJ409" s="227"/>
      <c r="AK409" s="227"/>
      <c r="AL409" s="227"/>
      <c r="AM409" s="227"/>
      <c r="AN409" s="227"/>
      <c r="AO409" s="227"/>
      <c r="AP409" s="227"/>
      <c r="AQ409" s="227"/>
      <c r="AR409" s="227"/>
    </row>
    <row r="410" spans="1:44" x14ac:dyDescent="0.2">
      <c r="A410" s="254" t="s">
        <v>1500</v>
      </c>
      <c r="B410" s="251"/>
      <c r="C410" s="254"/>
      <c r="D410" s="254"/>
      <c r="E410" s="254"/>
      <c r="F410" s="254"/>
      <c r="G410" s="352" t="s">
        <v>200</v>
      </c>
      <c r="H410" s="1206"/>
      <c r="I410" s="1206"/>
      <c r="J410" s="2394"/>
      <c r="K410" s="2408"/>
      <c r="L410" s="2408"/>
      <c r="M410" s="227"/>
      <c r="N410" s="227"/>
      <c r="O410" s="227"/>
      <c r="P410" s="227"/>
      <c r="Q410" s="227"/>
      <c r="R410" s="227"/>
      <c r="S410" s="227"/>
      <c r="T410" s="227"/>
      <c r="U410" s="227"/>
      <c r="V410" s="227"/>
      <c r="W410" s="227"/>
      <c r="X410" s="227"/>
      <c r="Y410" s="227"/>
      <c r="Z410" s="227"/>
      <c r="AA410" s="227"/>
      <c r="AB410" s="227"/>
      <c r="AC410" s="227"/>
      <c r="AD410" s="227"/>
      <c r="AE410" s="227"/>
      <c r="AF410" s="227"/>
      <c r="AG410" s="227"/>
      <c r="AH410" s="227"/>
      <c r="AI410" s="227"/>
      <c r="AJ410" s="227"/>
      <c r="AK410" s="227"/>
      <c r="AL410" s="227"/>
      <c r="AM410" s="227"/>
      <c r="AN410" s="227"/>
      <c r="AO410" s="227"/>
      <c r="AP410" s="227"/>
      <c r="AQ410" s="227"/>
      <c r="AR410" s="227"/>
    </row>
    <row r="411" spans="1:44" x14ac:dyDescent="0.2">
      <c r="A411" s="254" t="s">
        <v>1527</v>
      </c>
      <c r="B411" s="254"/>
      <c r="C411" s="254"/>
      <c r="D411" s="254"/>
      <c r="E411" s="254"/>
      <c r="F411" s="254"/>
      <c r="G411" s="2157"/>
      <c r="H411" s="1206"/>
      <c r="I411" s="1206"/>
      <c r="J411" s="2394"/>
      <c r="K411" s="2408"/>
      <c r="L411" s="2408"/>
      <c r="M411" s="227"/>
      <c r="N411" s="227"/>
      <c r="O411" s="227"/>
      <c r="P411" s="227"/>
      <c r="Q411" s="227"/>
      <c r="R411" s="227"/>
      <c r="S411" s="227"/>
      <c r="T411" s="227"/>
      <c r="U411" s="227"/>
      <c r="V411" s="227"/>
      <c r="W411" s="227"/>
      <c r="X411" s="227"/>
      <c r="Y411" s="227"/>
      <c r="Z411" s="227"/>
      <c r="AA411" s="227"/>
      <c r="AB411" s="227"/>
      <c r="AC411" s="227"/>
      <c r="AD411" s="227"/>
      <c r="AE411" s="227"/>
      <c r="AF411" s="227"/>
      <c r="AG411" s="227"/>
      <c r="AH411" s="227"/>
      <c r="AI411" s="227"/>
      <c r="AJ411" s="227"/>
      <c r="AK411" s="227"/>
      <c r="AL411" s="227"/>
      <c r="AM411" s="227"/>
      <c r="AN411" s="227"/>
      <c r="AO411" s="227"/>
      <c r="AP411" s="227"/>
      <c r="AQ411" s="227"/>
      <c r="AR411" s="227"/>
    </row>
    <row r="412" spans="1:44" x14ac:dyDescent="0.2">
      <c r="A412" s="254" t="s">
        <v>1493</v>
      </c>
      <c r="B412" s="254"/>
      <c r="C412" s="254"/>
      <c r="D412" s="254"/>
      <c r="E412" s="254"/>
      <c r="F412" s="254"/>
      <c r="G412" s="352" t="s">
        <v>480</v>
      </c>
      <c r="H412" s="1206"/>
      <c r="I412" s="1206"/>
      <c r="J412" s="2394"/>
      <c r="K412" s="2408"/>
      <c r="L412" s="2408"/>
      <c r="M412" s="227"/>
      <c r="N412" s="227"/>
      <c r="O412" s="227"/>
      <c r="P412" s="227"/>
      <c r="Q412" s="227"/>
      <c r="R412" s="227"/>
      <c r="S412" s="227"/>
      <c r="T412" s="227"/>
      <c r="U412" s="227"/>
      <c r="V412" s="227"/>
      <c r="W412" s="227"/>
      <c r="X412" s="227"/>
      <c r="Y412" s="227"/>
      <c r="Z412" s="227"/>
      <c r="AA412" s="227"/>
      <c r="AB412" s="227"/>
      <c r="AC412" s="227"/>
      <c r="AD412" s="227"/>
      <c r="AE412" s="227"/>
      <c r="AF412" s="227"/>
      <c r="AG412" s="227"/>
      <c r="AH412" s="227"/>
      <c r="AI412" s="227"/>
      <c r="AJ412" s="227"/>
      <c r="AK412" s="227"/>
      <c r="AL412" s="227"/>
      <c r="AM412" s="227"/>
      <c r="AN412" s="227"/>
      <c r="AO412" s="227"/>
      <c r="AP412" s="227"/>
      <c r="AQ412" s="227"/>
      <c r="AR412" s="227"/>
    </row>
    <row r="413" spans="1:44" x14ac:dyDescent="0.2">
      <c r="A413" s="254" t="s">
        <v>1528</v>
      </c>
      <c r="B413" s="254"/>
      <c r="C413" s="254"/>
      <c r="D413" s="254"/>
      <c r="E413" s="254"/>
      <c r="F413" s="254"/>
      <c r="G413" s="2157"/>
      <c r="H413" s="1206"/>
      <c r="I413" s="1206"/>
      <c r="J413" s="2394"/>
      <c r="K413" s="2408"/>
      <c r="L413" s="2408"/>
      <c r="M413" s="227"/>
      <c r="N413" s="227"/>
      <c r="O413" s="227"/>
      <c r="P413" s="227"/>
      <c r="Q413" s="227"/>
      <c r="R413" s="227"/>
      <c r="S413" s="227"/>
      <c r="T413" s="227"/>
      <c r="U413" s="227"/>
      <c r="V413" s="227"/>
      <c r="W413" s="227"/>
      <c r="X413" s="227"/>
      <c r="Y413" s="227"/>
      <c r="Z413" s="227"/>
      <c r="AA413" s="227"/>
      <c r="AB413" s="227"/>
      <c r="AC413" s="227"/>
      <c r="AD413" s="227"/>
      <c r="AE413" s="227"/>
      <c r="AF413" s="227"/>
      <c r="AG413" s="227"/>
      <c r="AH413" s="227"/>
      <c r="AI413" s="227"/>
      <c r="AJ413" s="227"/>
      <c r="AK413" s="227"/>
      <c r="AL413" s="227"/>
      <c r="AM413" s="227"/>
      <c r="AN413" s="227"/>
      <c r="AO413" s="227"/>
      <c r="AP413" s="227"/>
      <c r="AQ413" s="227"/>
      <c r="AR413" s="227"/>
    </row>
    <row r="414" spans="1:44" x14ac:dyDescent="0.2">
      <c r="A414" s="254" t="s">
        <v>1497</v>
      </c>
      <c r="B414" s="254"/>
      <c r="C414" s="254"/>
      <c r="D414" s="254"/>
      <c r="E414" s="254"/>
      <c r="F414" s="254"/>
      <c r="G414" s="2157"/>
      <c r="H414" s="1206"/>
      <c r="I414" s="1206"/>
      <c r="J414" s="2394"/>
      <c r="K414" s="2408"/>
      <c r="L414" s="2408"/>
      <c r="M414" s="227"/>
      <c r="N414" s="227"/>
      <c r="O414" s="227"/>
      <c r="P414" s="227"/>
      <c r="Q414" s="227"/>
      <c r="R414" s="227"/>
      <c r="S414" s="227"/>
      <c r="T414" s="227"/>
      <c r="U414" s="227"/>
      <c r="V414" s="227"/>
      <c r="W414" s="227"/>
      <c r="X414" s="227"/>
      <c r="Y414" s="227"/>
      <c r="Z414" s="227"/>
      <c r="AA414" s="227"/>
      <c r="AB414" s="227"/>
      <c r="AC414" s="227"/>
      <c r="AD414" s="227"/>
      <c r="AE414" s="227"/>
      <c r="AF414" s="227"/>
      <c r="AG414" s="227"/>
      <c r="AH414" s="227"/>
      <c r="AI414" s="227"/>
      <c r="AJ414" s="227"/>
      <c r="AK414" s="227"/>
      <c r="AL414" s="227"/>
      <c r="AM414" s="227"/>
      <c r="AN414" s="227"/>
      <c r="AO414" s="227"/>
      <c r="AP414" s="227"/>
      <c r="AQ414" s="227"/>
      <c r="AR414" s="227"/>
    </row>
    <row r="415" spans="1:44" x14ac:dyDescent="0.2">
      <c r="A415" s="254" t="s">
        <v>1529</v>
      </c>
      <c r="B415" s="254"/>
      <c r="C415" s="254"/>
      <c r="D415" s="254"/>
      <c r="E415" s="254"/>
      <c r="F415" s="254"/>
      <c r="G415" s="2157"/>
      <c r="H415" s="1206"/>
      <c r="I415" s="1206"/>
      <c r="J415" s="2394"/>
      <c r="K415" s="2408"/>
      <c r="L415" s="2408"/>
      <c r="M415" s="227"/>
      <c r="N415" s="227"/>
      <c r="O415" s="227"/>
      <c r="P415" s="227"/>
      <c r="Q415" s="227"/>
      <c r="R415" s="227"/>
      <c r="S415" s="227"/>
      <c r="T415" s="227"/>
      <c r="U415" s="227"/>
      <c r="V415" s="227"/>
      <c r="W415" s="227"/>
      <c r="X415" s="227"/>
      <c r="Y415" s="227"/>
      <c r="Z415" s="227"/>
      <c r="AA415" s="227"/>
      <c r="AB415" s="227"/>
      <c r="AC415" s="227"/>
      <c r="AD415" s="227"/>
      <c r="AE415" s="227"/>
      <c r="AF415" s="227"/>
      <c r="AG415" s="227"/>
      <c r="AH415" s="227"/>
      <c r="AI415" s="227"/>
      <c r="AJ415" s="227"/>
      <c r="AK415" s="227"/>
      <c r="AL415" s="227"/>
      <c r="AM415" s="227"/>
      <c r="AN415" s="227"/>
      <c r="AO415" s="227"/>
      <c r="AP415" s="227"/>
      <c r="AQ415" s="227"/>
      <c r="AR415" s="227"/>
    </row>
    <row r="416" spans="1:44" x14ac:dyDescent="0.2">
      <c r="A416" s="254" t="s">
        <v>1530</v>
      </c>
      <c r="B416" s="254"/>
      <c r="C416" s="254"/>
      <c r="D416" s="254"/>
      <c r="E416" s="254"/>
      <c r="F416" s="254"/>
      <c r="G416" s="2157"/>
      <c r="H416" s="1206"/>
      <c r="I416" s="1206"/>
      <c r="J416" s="2394"/>
      <c r="K416" s="2408"/>
      <c r="L416" s="2408"/>
      <c r="M416" s="227"/>
      <c r="N416" s="227"/>
      <c r="O416" s="227"/>
      <c r="P416" s="227"/>
      <c r="Q416" s="227"/>
      <c r="R416" s="227"/>
      <c r="S416" s="227"/>
      <c r="T416" s="227"/>
      <c r="U416" s="227"/>
      <c r="V416" s="227"/>
      <c r="W416" s="227"/>
      <c r="X416" s="227"/>
      <c r="Y416" s="227"/>
      <c r="Z416" s="227"/>
      <c r="AA416" s="227"/>
      <c r="AB416" s="227"/>
      <c r="AC416" s="227"/>
      <c r="AD416" s="227"/>
      <c r="AE416" s="227"/>
      <c r="AF416" s="227"/>
      <c r="AG416" s="227"/>
      <c r="AH416" s="227"/>
      <c r="AI416" s="227"/>
      <c r="AJ416" s="227"/>
      <c r="AK416" s="227"/>
      <c r="AL416" s="227"/>
      <c r="AM416" s="227"/>
      <c r="AN416" s="227"/>
      <c r="AO416" s="227"/>
      <c r="AP416" s="227"/>
      <c r="AQ416" s="227"/>
      <c r="AR416" s="227"/>
    </row>
    <row r="417" spans="1:44" x14ac:dyDescent="0.2">
      <c r="A417" s="254" t="s">
        <v>1531</v>
      </c>
      <c r="B417" s="254"/>
      <c r="C417" s="254"/>
      <c r="D417" s="254"/>
      <c r="E417" s="254"/>
      <c r="F417" s="254"/>
      <c r="G417" s="352" t="s">
        <v>6</v>
      </c>
      <c r="H417" s="1206"/>
      <c r="I417" s="1206"/>
      <c r="J417" s="2394"/>
      <c r="K417" s="2408"/>
      <c r="L417" s="2408"/>
      <c r="M417" s="227"/>
      <c r="N417" s="227"/>
      <c r="O417" s="227"/>
      <c r="P417" s="227"/>
      <c r="Q417" s="227"/>
      <c r="R417" s="227"/>
      <c r="S417" s="227"/>
      <c r="T417" s="227"/>
      <c r="U417" s="227"/>
      <c r="V417" s="227"/>
      <c r="W417" s="227"/>
      <c r="X417" s="227"/>
      <c r="Y417" s="227"/>
      <c r="Z417" s="227"/>
      <c r="AA417" s="227"/>
      <c r="AB417" s="227"/>
      <c r="AC417" s="227"/>
      <c r="AD417" s="227"/>
      <c r="AE417" s="227"/>
      <c r="AF417" s="227"/>
      <c r="AG417" s="227"/>
      <c r="AH417" s="227"/>
      <c r="AI417" s="227"/>
      <c r="AJ417" s="227"/>
      <c r="AK417" s="227"/>
      <c r="AL417" s="227"/>
      <c r="AM417" s="227"/>
      <c r="AN417" s="227"/>
      <c r="AO417" s="227"/>
      <c r="AP417" s="227"/>
      <c r="AQ417" s="227"/>
      <c r="AR417" s="227"/>
    </row>
    <row r="418" spans="1:44" x14ac:dyDescent="0.2">
      <c r="A418" s="254" t="s">
        <v>1532</v>
      </c>
      <c r="B418" s="254"/>
      <c r="C418" s="254"/>
      <c r="D418" s="254"/>
      <c r="E418" s="254"/>
      <c r="F418" s="254"/>
      <c r="G418" s="352" t="s">
        <v>6</v>
      </c>
      <c r="H418" s="1206"/>
      <c r="I418" s="1206"/>
      <c r="J418" s="2394"/>
      <c r="K418" s="2408"/>
      <c r="L418" s="2408"/>
      <c r="M418" s="227"/>
      <c r="N418" s="227"/>
      <c r="O418" s="227"/>
      <c r="P418" s="227"/>
      <c r="Q418" s="227"/>
      <c r="R418" s="227"/>
      <c r="S418" s="227"/>
      <c r="T418" s="227"/>
      <c r="U418" s="227"/>
      <c r="V418" s="227"/>
      <c r="W418" s="227"/>
      <c r="X418" s="227"/>
      <c r="Y418" s="227"/>
      <c r="Z418" s="227"/>
      <c r="AA418" s="227"/>
      <c r="AB418" s="227"/>
      <c r="AC418" s="227"/>
      <c r="AD418" s="227"/>
      <c r="AE418" s="227"/>
      <c r="AF418" s="227"/>
      <c r="AG418" s="227"/>
      <c r="AH418" s="227"/>
      <c r="AI418" s="227"/>
      <c r="AJ418" s="227"/>
      <c r="AK418" s="227"/>
      <c r="AL418" s="227"/>
      <c r="AM418" s="227"/>
      <c r="AN418" s="227"/>
      <c r="AO418" s="227"/>
      <c r="AP418" s="227"/>
      <c r="AQ418" s="227"/>
      <c r="AR418" s="227"/>
    </row>
    <row r="419" spans="1:44" x14ac:dyDescent="0.2">
      <c r="A419" s="254"/>
      <c r="B419" s="254"/>
      <c r="C419" s="254"/>
      <c r="D419" s="251"/>
      <c r="E419" s="254"/>
      <c r="F419" s="254"/>
      <c r="G419" s="2157"/>
      <c r="H419" s="1206"/>
      <c r="I419" s="1206"/>
      <c r="J419" s="2394"/>
      <c r="K419" s="2408"/>
      <c r="L419" s="2408"/>
      <c r="M419" s="227"/>
      <c r="N419" s="227"/>
      <c r="O419" s="227"/>
      <c r="P419" s="227"/>
      <c r="Q419" s="227"/>
      <c r="R419" s="227"/>
      <c r="S419" s="227"/>
      <c r="T419" s="227"/>
      <c r="U419" s="227"/>
      <c r="V419" s="227"/>
      <c r="W419" s="227"/>
      <c r="X419" s="227"/>
      <c r="Y419" s="227"/>
      <c r="Z419" s="227"/>
      <c r="AA419" s="227"/>
      <c r="AB419" s="227"/>
      <c r="AC419" s="227"/>
      <c r="AD419" s="227"/>
      <c r="AE419" s="227"/>
      <c r="AF419" s="227"/>
      <c r="AG419" s="227"/>
      <c r="AH419" s="227"/>
      <c r="AI419" s="227"/>
      <c r="AJ419" s="227"/>
      <c r="AK419" s="227"/>
      <c r="AL419" s="227"/>
      <c r="AM419" s="227"/>
      <c r="AN419" s="227"/>
      <c r="AO419" s="227"/>
      <c r="AP419" s="227"/>
      <c r="AQ419" s="227"/>
      <c r="AR419" s="227"/>
    </row>
    <row r="420" spans="1:44" x14ac:dyDescent="0.2">
      <c r="A420" s="254" t="str">
        <f>IF(DENOUE=0,"   - S'assurer de l'apurement des soldes sur l'exercice suivant","   - Sélection par sondages des comptes clients devant être circularisés")</f>
        <v xml:space="preserve">   - S'assurer de l'apurement des soldes sur l'exercice suivant</v>
      </c>
      <c r="B420" s="254"/>
      <c r="C420" s="254"/>
      <c r="D420" s="254"/>
      <c r="E420" s="254"/>
      <c r="F420" s="254"/>
      <c r="G420" s="2157" t="str">
        <f>IF(DENOUE=0,"","E4")</f>
        <v/>
      </c>
      <c r="H420" s="1206"/>
      <c r="I420" s="1206"/>
      <c r="J420" s="2154" t="str">
        <f>IF(DENOUE=0,"NEP 910 §10 limit confirmations","")</f>
        <v>NEP 910 §10 limit confirmations</v>
      </c>
      <c r="K420" s="2155"/>
      <c r="L420" s="2155"/>
      <c r="M420" s="227"/>
      <c r="N420" s="227"/>
      <c r="O420" s="227"/>
      <c r="P420" s="227"/>
      <c r="Q420" s="227"/>
      <c r="R420" s="227"/>
      <c r="S420" s="227"/>
      <c r="T420" s="227"/>
      <c r="U420" s="227"/>
      <c r="V420" s="227"/>
      <c r="W420" s="227"/>
      <c r="X420" s="227"/>
      <c r="Y420" s="227"/>
      <c r="Z420" s="227"/>
      <c r="AA420" s="227"/>
      <c r="AB420" s="227"/>
      <c r="AC420" s="227"/>
      <c r="AD420" s="227"/>
      <c r="AE420" s="227"/>
      <c r="AF420" s="227"/>
      <c r="AG420" s="227"/>
      <c r="AH420" s="227"/>
      <c r="AI420" s="227"/>
      <c r="AJ420" s="227"/>
      <c r="AK420" s="227"/>
      <c r="AL420" s="227"/>
      <c r="AM420" s="227"/>
      <c r="AN420" s="227"/>
      <c r="AO420" s="227"/>
      <c r="AP420" s="227"/>
      <c r="AQ420" s="227"/>
      <c r="AR420" s="227"/>
    </row>
    <row r="421" spans="1:44" x14ac:dyDescent="0.2">
      <c r="A421" s="254" t="str">
        <f>IF(DENOUE=0," ","   en fonction de l'appréciation de la procédure comptable")</f>
        <v xml:space="preserve"> </v>
      </c>
      <c r="B421" s="254"/>
      <c r="C421" s="254"/>
      <c r="D421" s="254"/>
      <c r="E421" s="254"/>
      <c r="F421" s="254"/>
      <c r="G421" s="352"/>
      <c r="H421" s="1206"/>
      <c r="I421" s="1206"/>
      <c r="J421" s="2154" t="str">
        <f>IF(DENOUE=0,"vu possibilité vérif apurement","")</f>
        <v>vu possibilité vérif apurement</v>
      </c>
      <c r="K421" s="2155"/>
      <c r="L421" s="2155"/>
      <c r="M421" s="227"/>
      <c r="N421" s="227"/>
      <c r="O421" s="227"/>
      <c r="P421" s="227"/>
      <c r="Q421" s="227"/>
      <c r="R421" s="227"/>
      <c r="S421" s="227"/>
      <c r="T421" s="227"/>
      <c r="U421" s="227"/>
      <c r="V421" s="227"/>
      <c r="W421" s="227"/>
      <c r="X421" s="227"/>
      <c r="Y421" s="227"/>
      <c r="Z421" s="227"/>
      <c r="AA421" s="227"/>
      <c r="AB421" s="227"/>
      <c r="AC421" s="227"/>
      <c r="AD421" s="227"/>
      <c r="AE421" s="227"/>
      <c r="AF421" s="227"/>
      <c r="AG421" s="227"/>
      <c r="AH421" s="227"/>
      <c r="AI421" s="227"/>
      <c r="AJ421" s="227"/>
      <c r="AK421" s="227"/>
      <c r="AL421" s="227"/>
      <c r="AM421" s="227"/>
      <c r="AN421" s="227"/>
      <c r="AO421" s="227"/>
      <c r="AP421" s="227"/>
      <c r="AQ421" s="227"/>
      <c r="AR421" s="227"/>
    </row>
    <row r="422" spans="1:44" x14ac:dyDescent="0.2">
      <c r="A422" s="254" t="s">
        <v>2035</v>
      </c>
      <c r="B422" s="254"/>
      <c r="C422" s="254"/>
      <c r="D422" s="254"/>
      <c r="E422" s="254"/>
      <c r="F422" s="254"/>
      <c r="G422" s="2157"/>
      <c r="H422" s="1206"/>
      <c r="I422" s="1206"/>
      <c r="J422" s="2154"/>
      <c r="K422" s="2155"/>
      <c r="L422" s="2155"/>
      <c r="M422" s="227"/>
      <c r="N422" s="227"/>
      <c r="O422" s="227"/>
      <c r="P422" s="227"/>
      <c r="Q422" s="227"/>
      <c r="R422" s="227"/>
      <c r="S422" s="227"/>
      <c r="T422" s="227"/>
      <c r="U422" s="227"/>
      <c r="V422" s="227"/>
      <c r="W422" s="227"/>
      <c r="X422" s="227"/>
      <c r="Y422" s="227"/>
      <c r="Z422" s="227"/>
      <c r="AA422" s="227"/>
      <c r="AB422" s="227"/>
      <c r="AC422" s="227"/>
      <c r="AD422" s="227"/>
      <c r="AE422" s="227"/>
      <c r="AF422" s="227"/>
      <c r="AG422" s="227"/>
      <c r="AH422" s="227"/>
      <c r="AI422" s="227"/>
      <c r="AJ422" s="227"/>
      <c r="AK422" s="227"/>
      <c r="AL422" s="227"/>
      <c r="AM422" s="227"/>
      <c r="AN422" s="227"/>
      <c r="AO422" s="227"/>
      <c r="AP422" s="227"/>
      <c r="AQ422" s="227"/>
      <c r="AR422" s="227"/>
    </row>
    <row r="423" spans="1:44" x14ac:dyDescent="0.2">
      <c r="A423" s="254" t="s">
        <v>2036</v>
      </c>
      <c r="B423" s="254"/>
      <c r="C423" s="254"/>
      <c r="D423" s="254"/>
      <c r="E423" s="254"/>
      <c r="F423" s="254"/>
      <c r="G423" s="2157"/>
      <c r="H423" s="1206"/>
      <c r="I423" s="1206"/>
      <c r="J423" s="2394"/>
      <c r="K423" s="2408"/>
      <c r="L423" s="2408"/>
      <c r="M423" s="227"/>
      <c r="N423" s="227"/>
      <c r="O423" s="227"/>
      <c r="P423" s="227"/>
      <c r="Q423" s="227"/>
      <c r="R423" s="227"/>
      <c r="S423" s="227"/>
      <c r="T423" s="227"/>
      <c r="U423" s="227"/>
      <c r="V423" s="227"/>
      <c r="W423" s="227"/>
      <c r="X423" s="227"/>
      <c r="Y423" s="227"/>
      <c r="Z423" s="227"/>
      <c r="AA423" s="227"/>
      <c r="AB423" s="227"/>
      <c r="AC423" s="227"/>
      <c r="AD423" s="227"/>
      <c r="AE423" s="227"/>
      <c r="AF423" s="227"/>
      <c r="AG423" s="227"/>
      <c r="AH423" s="227"/>
      <c r="AI423" s="227"/>
      <c r="AJ423" s="227"/>
      <c r="AK423" s="227"/>
      <c r="AL423" s="227"/>
      <c r="AM423" s="227"/>
      <c r="AN423" s="227"/>
      <c r="AO423" s="227"/>
      <c r="AP423" s="227"/>
      <c r="AQ423" s="227"/>
      <c r="AR423" s="227"/>
    </row>
    <row r="424" spans="1:44" x14ac:dyDescent="0.2">
      <c r="A424" s="254" t="s">
        <v>1534</v>
      </c>
      <c r="B424" s="254"/>
      <c r="C424" s="254"/>
      <c r="D424" s="254"/>
      <c r="E424" s="254"/>
      <c r="F424" s="254"/>
      <c r="G424" s="2157"/>
      <c r="H424" s="1206"/>
      <c r="I424" s="1206"/>
      <c r="J424" s="2394"/>
      <c r="K424" s="2408"/>
      <c r="L424" s="2408"/>
      <c r="M424" s="227"/>
      <c r="N424" s="227"/>
      <c r="O424" s="227"/>
      <c r="P424" s="227"/>
      <c r="Q424" s="227"/>
      <c r="R424" s="227"/>
      <c r="S424" s="227"/>
      <c r="T424" s="227"/>
      <c r="U424" s="227"/>
      <c r="V424" s="227"/>
      <c r="W424" s="227"/>
      <c r="X424" s="227"/>
      <c r="Y424" s="227"/>
      <c r="Z424" s="227"/>
      <c r="AA424" s="227"/>
      <c r="AB424" s="227"/>
      <c r="AC424" s="227"/>
      <c r="AD424" s="227"/>
      <c r="AE424" s="227"/>
      <c r="AF424" s="227"/>
      <c r="AG424" s="227"/>
      <c r="AH424" s="227"/>
      <c r="AI424" s="227"/>
      <c r="AJ424" s="227"/>
      <c r="AK424" s="227"/>
      <c r="AL424" s="227"/>
      <c r="AM424" s="227"/>
      <c r="AN424" s="227"/>
      <c r="AO424" s="227"/>
      <c r="AP424" s="227"/>
      <c r="AQ424" s="227"/>
      <c r="AR424" s="227"/>
    </row>
    <row r="425" spans="1:44" x14ac:dyDescent="0.2">
      <c r="A425" s="254" t="s">
        <v>1535</v>
      </c>
      <c r="B425" s="254"/>
      <c r="C425" s="254"/>
      <c r="D425" s="254"/>
      <c r="E425" s="254"/>
      <c r="F425" s="254"/>
      <c r="G425" s="2157"/>
      <c r="H425" s="1206"/>
      <c r="I425" s="1206"/>
      <c r="J425" s="2394"/>
      <c r="K425" s="2408"/>
      <c r="L425" s="2408"/>
      <c r="M425" s="227"/>
      <c r="N425" s="227"/>
      <c r="O425" s="227"/>
      <c r="P425" s="227"/>
      <c r="Q425" s="227"/>
      <c r="R425" s="227"/>
      <c r="S425" s="227"/>
      <c r="T425" s="227"/>
      <c r="U425" s="227"/>
      <c r="V425" s="227"/>
      <c r="W425" s="227"/>
      <c r="X425" s="227"/>
      <c r="Y425" s="227"/>
      <c r="Z425" s="227"/>
      <c r="AA425" s="227"/>
      <c r="AB425" s="227"/>
      <c r="AC425" s="227"/>
      <c r="AD425" s="227"/>
      <c r="AE425" s="227"/>
      <c r="AF425" s="227"/>
      <c r="AG425" s="227"/>
      <c r="AH425" s="227"/>
      <c r="AI425" s="227"/>
      <c r="AJ425" s="227"/>
      <c r="AK425" s="227"/>
      <c r="AL425" s="227"/>
      <c r="AM425" s="227"/>
      <c r="AN425" s="227"/>
      <c r="AO425" s="227"/>
      <c r="AP425" s="227"/>
      <c r="AQ425" s="227"/>
      <c r="AR425" s="227"/>
    </row>
    <row r="426" spans="1:44" x14ac:dyDescent="0.2">
      <c r="A426" s="254" t="s">
        <v>1536</v>
      </c>
      <c r="B426" s="254"/>
      <c r="C426" s="254"/>
      <c r="D426" s="254"/>
      <c r="E426" s="254"/>
      <c r="F426" s="254"/>
      <c r="G426" s="2157"/>
      <c r="H426" s="1206"/>
      <c r="I426" s="1206"/>
      <c r="J426" s="2394"/>
      <c r="K426" s="2408"/>
      <c r="L426" s="2408"/>
      <c r="M426" s="227"/>
      <c r="N426" s="227"/>
      <c r="O426" s="227"/>
      <c r="P426" s="227"/>
      <c r="Q426" s="227"/>
      <c r="R426" s="227"/>
      <c r="S426" s="227"/>
      <c r="T426" s="227"/>
      <c r="U426" s="227"/>
      <c r="V426" s="227"/>
      <c r="W426" s="227"/>
      <c r="X426" s="227"/>
      <c r="Y426" s="227"/>
      <c r="Z426" s="227"/>
      <c r="AA426" s="227"/>
      <c r="AB426" s="227"/>
      <c r="AC426" s="227"/>
      <c r="AD426" s="227"/>
      <c r="AE426" s="227"/>
      <c r="AF426" s="227"/>
      <c r="AG426" s="227"/>
      <c r="AH426" s="227"/>
      <c r="AI426" s="227"/>
      <c r="AJ426" s="227"/>
      <c r="AK426" s="227"/>
      <c r="AL426" s="227"/>
      <c r="AM426" s="227"/>
      <c r="AN426" s="227"/>
      <c r="AO426" s="227"/>
      <c r="AP426" s="227"/>
      <c r="AQ426" s="227"/>
      <c r="AR426" s="227"/>
    </row>
    <row r="427" spans="1:44" x14ac:dyDescent="0.2">
      <c r="A427" s="254" t="s">
        <v>1537</v>
      </c>
      <c r="B427" s="254"/>
      <c r="C427" s="251"/>
      <c r="D427" s="254"/>
      <c r="E427" s="254"/>
      <c r="F427" s="254"/>
      <c r="G427" s="2157"/>
      <c r="H427" s="1206"/>
      <c r="I427" s="1206"/>
      <c r="J427" s="2154"/>
      <c r="K427" s="2155"/>
      <c r="L427" s="2155"/>
      <c r="M427" s="227"/>
      <c r="N427" s="227"/>
      <c r="O427" s="227"/>
      <c r="P427" s="227"/>
      <c r="Q427" s="227"/>
      <c r="R427" s="227"/>
      <c r="S427" s="227"/>
      <c r="T427" s="227"/>
      <c r="U427" s="227"/>
      <c r="V427" s="227"/>
      <c r="W427" s="227"/>
      <c r="X427" s="227"/>
      <c r="Y427" s="227"/>
      <c r="Z427" s="227"/>
      <c r="AA427" s="227"/>
      <c r="AB427" s="227"/>
      <c r="AC427" s="227"/>
      <c r="AD427" s="227"/>
      <c r="AE427" s="227"/>
      <c r="AF427" s="227"/>
      <c r="AG427" s="227"/>
      <c r="AH427" s="227"/>
      <c r="AI427" s="227"/>
      <c r="AJ427" s="227"/>
      <c r="AK427" s="227"/>
      <c r="AL427" s="227"/>
      <c r="AM427" s="227"/>
      <c r="AN427" s="227"/>
      <c r="AO427" s="227"/>
      <c r="AP427" s="227"/>
      <c r="AQ427" s="227"/>
      <c r="AR427" s="227"/>
    </row>
    <row r="428" spans="1:44" x14ac:dyDescent="0.2">
      <c r="A428" s="254" t="s">
        <v>1662</v>
      </c>
      <c r="B428" s="254"/>
      <c r="C428" s="254"/>
      <c r="D428" s="254"/>
      <c r="E428" s="254"/>
      <c r="F428" s="254"/>
      <c r="G428" s="2157"/>
      <c r="H428" s="1206"/>
      <c r="I428" s="1206"/>
      <c r="J428" s="2154"/>
      <c r="K428" s="2155"/>
      <c r="L428" s="2155"/>
      <c r="M428" s="227"/>
      <c r="N428" s="227"/>
      <c r="O428" s="227"/>
      <c r="P428" s="227"/>
      <c r="Q428" s="227"/>
      <c r="R428" s="227"/>
      <c r="S428" s="227"/>
      <c r="T428" s="227"/>
      <c r="U428" s="227"/>
      <c r="V428" s="227"/>
      <c r="W428" s="227"/>
      <c r="X428" s="227"/>
      <c r="Y428" s="227"/>
      <c r="Z428" s="227"/>
      <c r="AA428" s="227"/>
      <c r="AB428" s="227"/>
      <c r="AC428" s="227"/>
      <c r="AD428" s="227"/>
      <c r="AE428" s="227"/>
      <c r="AF428" s="227"/>
      <c r="AG428" s="227"/>
      <c r="AH428" s="227"/>
      <c r="AI428" s="227"/>
      <c r="AJ428" s="227"/>
      <c r="AK428" s="227"/>
      <c r="AL428" s="227"/>
      <c r="AM428" s="227"/>
      <c r="AN428" s="227"/>
      <c r="AO428" s="227"/>
      <c r="AP428" s="227"/>
      <c r="AQ428" s="227"/>
      <c r="AR428" s="227"/>
    </row>
    <row r="429" spans="1:44" x14ac:dyDescent="0.2">
      <c r="A429" s="254"/>
      <c r="B429" s="254"/>
      <c r="C429" s="254"/>
      <c r="D429" s="254"/>
      <c r="E429" s="254"/>
      <c r="F429" s="254"/>
      <c r="G429" s="2157"/>
      <c r="H429" s="1206"/>
      <c r="I429" s="1206"/>
      <c r="J429" s="2154"/>
      <c r="K429" s="2155"/>
      <c r="L429" s="2155"/>
      <c r="M429" s="227"/>
      <c r="N429" s="227"/>
      <c r="O429" s="227"/>
      <c r="P429" s="227"/>
      <c r="Q429" s="227"/>
      <c r="R429" s="227"/>
      <c r="S429" s="227"/>
      <c r="T429" s="227"/>
      <c r="U429" s="227"/>
      <c r="V429" s="227"/>
      <c r="W429" s="227"/>
      <c r="X429" s="227"/>
      <c r="Y429" s="227"/>
      <c r="Z429" s="227"/>
      <c r="AA429" s="227"/>
      <c r="AB429" s="227"/>
      <c r="AC429" s="227"/>
      <c r="AD429" s="227"/>
      <c r="AE429" s="227"/>
      <c r="AF429" s="227"/>
      <c r="AG429" s="227"/>
      <c r="AH429" s="227"/>
      <c r="AI429" s="227"/>
      <c r="AJ429" s="227"/>
      <c r="AK429" s="227"/>
      <c r="AL429" s="227"/>
      <c r="AM429" s="227"/>
      <c r="AN429" s="227"/>
      <c r="AO429" s="227"/>
      <c r="AP429" s="227"/>
      <c r="AQ429" s="227"/>
      <c r="AR429" s="227"/>
    </row>
    <row r="430" spans="1:44" ht="13.5" x14ac:dyDescent="0.25">
      <c r="A430" s="254" t="s">
        <v>679</v>
      </c>
      <c r="B430" s="254"/>
      <c r="C430" s="257"/>
      <c r="D430" s="254"/>
      <c r="E430" s="254"/>
      <c r="F430" s="254"/>
      <c r="G430" s="2157"/>
      <c r="H430" s="1206"/>
      <c r="I430" s="1206"/>
      <c r="J430" s="2394"/>
      <c r="K430" s="2408"/>
      <c r="L430" s="2408"/>
      <c r="M430" s="227"/>
      <c r="N430" s="227"/>
      <c r="O430" s="227"/>
      <c r="P430" s="227"/>
      <c r="Q430" s="227"/>
      <c r="R430" s="227"/>
      <c r="S430" s="227"/>
      <c r="T430" s="227"/>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row>
    <row r="431" spans="1:44" x14ac:dyDescent="0.2">
      <c r="A431" s="254" t="s">
        <v>445</v>
      </c>
      <c r="B431" s="254"/>
      <c r="C431" s="254"/>
      <c r="D431" s="251"/>
      <c r="E431" s="254"/>
      <c r="F431" s="254"/>
      <c r="G431" s="2157"/>
      <c r="H431" s="1206"/>
      <c r="I431" s="1206"/>
      <c r="J431" s="2394"/>
      <c r="K431" s="2408"/>
      <c r="L431" s="2408"/>
      <c r="M431" s="227"/>
      <c r="N431" s="227"/>
      <c r="O431" s="227"/>
      <c r="P431" s="227"/>
      <c r="Q431" s="227"/>
      <c r="R431" s="227"/>
      <c r="S431" s="227"/>
      <c r="T431" s="227"/>
      <c r="U431" s="227"/>
      <c r="V431" s="227"/>
      <c r="W431" s="227"/>
      <c r="X431" s="227"/>
      <c r="Y431" s="227"/>
      <c r="Z431" s="227"/>
      <c r="AA431" s="227"/>
      <c r="AB431" s="227"/>
      <c r="AC431" s="227"/>
      <c r="AD431" s="227"/>
      <c r="AE431" s="227"/>
      <c r="AF431" s="227"/>
      <c r="AG431" s="227"/>
      <c r="AH431" s="227"/>
      <c r="AI431" s="227"/>
      <c r="AJ431" s="227"/>
      <c r="AK431" s="227"/>
      <c r="AL431" s="227"/>
      <c r="AM431" s="227"/>
      <c r="AN431" s="227"/>
      <c r="AO431" s="227"/>
      <c r="AP431" s="227"/>
      <c r="AQ431" s="227"/>
      <c r="AR431" s="227"/>
    </row>
    <row r="432" spans="1:44" ht="13.5" x14ac:dyDescent="0.25">
      <c r="A432" s="258" t="s">
        <v>1557</v>
      </c>
      <c r="B432" s="254"/>
      <c r="C432" s="257"/>
      <c r="D432" s="254"/>
      <c r="E432" s="254"/>
      <c r="F432" s="254"/>
      <c r="G432" s="2157"/>
      <c r="H432" s="1206"/>
      <c r="I432" s="1206"/>
      <c r="J432" s="2394"/>
      <c r="K432" s="2408"/>
      <c r="L432" s="2408"/>
      <c r="M432" s="227"/>
      <c r="N432" s="227"/>
      <c r="O432" s="227"/>
      <c r="P432" s="227"/>
      <c r="Q432" s="227"/>
      <c r="R432" s="227"/>
      <c r="S432" s="227"/>
      <c r="T432" s="227"/>
      <c r="U432" s="227"/>
      <c r="V432" s="227"/>
      <c r="W432" s="227"/>
      <c r="X432" s="227"/>
      <c r="Y432" s="227"/>
      <c r="Z432" s="227"/>
      <c r="AA432" s="227"/>
      <c r="AB432" s="227"/>
      <c r="AC432" s="227"/>
      <c r="AD432" s="227"/>
      <c r="AE432" s="227"/>
      <c r="AF432" s="227"/>
      <c r="AG432" s="227"/>
      <c r="AH432" s="227"/>
      <c r="AI432" s="227"/>
      <c r="AJ432" s="227"/>
      <c r="AK432" s="227"/>
      <c r="AL432" s="227"/>
      <c r="AM432" s="227"/>
      <c r="AN432" s="227"/>
      <c r="AO432" s="227"/>
      <c r="AP432" s="227"/>
      <c r="AQ432" s="227"/>
      <c r="AR432" s="227"/>
    </row>
    <row r="433" spans="1:44" x14ac:dyDescent="0.2">
      <c r="A433" s="258" t="s">
        <v>1558</v>
      </c>
      <c r="B433" s="254"/>
      <c r="C433" s="254"/>
      <c r="D433" s="254"/>
      <c r="E433" s="254"/>
      <c r="F433" s="254"/>
      <c r="G433" s="2157"/>
      <c r="H433" s="1206"/>
      <c r="I433" s="1206"/>
      <c r="J433" s="2394"/>
      <c r="K433" s="2408"/>
      <c r="L433" s="2408"/>
      <c r="M433" s="227"/>
      <c r="N433" s="227"/>
      <c r="O433" s="227"/>
      <c r="P433" s="227"/>
      <c r="Q433" s="227"/>
      <c r="R433" s="227"/>
      <c r="S433" s="227"/>
      <c r="T433" s="227"/>
      <c r="U433" s="227"/>
      <c r="V433" s="227"/>
      <c r="W433" s="227"/>
      <c r="X433" s="227"/>
      <c r="Y433" s="227"/>
      <c r="Z433" s="227"/>
      <c r="AA433" s="227"/>
      <c r="AB433" s="227"/>
      <c r="AC433" s="227"/>
      <c r="AD433" s="227"/>
      <c r="AE433" s="227"/>
      <c r="AF433" s="227"/>
      <c r="AG433" s="227"/>
      <c r="AH433" s="227"/>
      <c r="AI433" s="227"/>
      <c r="AJ433" s="227"/>
      <c r="AK433" s="227"/>
      <c r="AL433" s="227"/>
      <c r="AM433" s="227"/>
      <c r="AN433" s="227"/>
      <c r="AO433" s="227"/>
      <c r="AP433" s="227"/>
      <c r="AQ433" s="227"/>
      <c r="AR433" s="227"/>
    </row>
    <row r="434" spans="1:44" x14ac:dyDescent="0.2">
      <c r="A434" s="258" t="str">
        <f>IF(SA=0,"   - Opérations inter-co conditions (Conventions)","")</f>
        <v xml:space="preserve">   - Opérations inter-co conditions (Conventions)</v>
      </c>
      <c r="B434" s="254"/>
      <c r="C434" s="254"/>
      <c r="D434" s="254"/>
      <c r="E434" s="1518"/>
      <c r="F434" s="254"/>
      <c r="G434" s="2157"/>
      <c r="H434" s="1206"/>
      <c r="I434" s="1206"/>
      <c r="J434" s="2394"/>
      <c r="K434" s="2408"/>
      <c r="L434" s="2408"/>
      <c r="M434" s="227"/>
      <c r="N434" s="227"/>
      <c r="O434" s="227"/>
      <c r="P434" s="227"/>
      <c r="Q434" s="227"/>
      <c r="R434" s="227"/>
      <c r="S434" s="227"/>
      <c r="T434" s="227"/>
      <c r="U434" s="227"/>
      <c r="V434" s="227"/>
      <c r="W434" s="227"/>
      <c r="X434" s="227"/>
      <c r="Y434" s="227"/>
      <c r="Z434" s="227"/>
      <c r="AA434" s="227"/>
      <c r="AB434" s="227"/>
      <c r="AC434" s="227"/>
      <c r="AD434" s="227"/>
      <c r="AE434" s="227"/>
      <c r="AF434" s="227"/>
      <c r="AG434" s="227"/>
      <c r="AH434" s="227"/>
      <c r="AI434" s="227"/>
      <c r="AJ434" s="227"/>
      <c r="AK434" s="227"/>
      <c r="AL434" s="227"/>
      <c r="AM434" s="227"/>
      <c r="AN434" s="227"/>
      <c r="AO434" s="227"/>
      <c r="AP434" s="227"/>
      <c r="AQ434" s="227"/>
      <c r="AR434" s="227"/>
    </row>
    <row r="435" spans="1:44" x14ac:dyDescent="0.2">
      <c r="A435" s="258"/>
      <c r="B435" s="254"/>
      <c r="C435" s="254"/>
      <c r="D435" s="254"/>
      <c r="E435" s="1436"/>
      <c r="F435" s="254"/>
      <c r="G435" s="2157"/>
      <c r="H435" s="1206"/>
      <c r="I435" s="1206"/>
      <c r="J435" s="2394"/>
      <c r="K435" s="2408"/>
      <c r="L435" s="2408"/>
      <c r="M435" s="227"/>
      <c r="N435" s="227"/>
      <c r="O435" s="227"/>
      <c r="P435" s="227"/>
      <c r="Q435" s="227"/>
      <c r="R435" s="227"/>
      <c r="S435" s="227"/>
      <c r="T435" s="227"/>
      <c r="U435" s="227"/>
      <c r="V435" s="227"/>
      <c r="W435" s="227"/>
      <c r="X435" s="227"/>
      <c r="Y435" s="227"/>
      <c r="Z435" s="227"/>
      <c r="AA435" s="227"/>
      <c r="AB435" s="227"/>
      <c r="AC435" s="227"/>
      <c r="AD435" s="227"/>
      <c r="AE435" s="227"/>
      <c r="AF435" s="227"/>
      <c r="AG435" s="227"/>
      <c r="AH435" s="227"/>
      <c r="AI435" s="227"/>
      <c r="AJ435" s="227"/>
      <c r="AK435" s="227"/>
      <c r="AL435" s="227"/>
      <c r="AM435" s="227"/>
      <c r="AN435" s="227"/>
      <c r="AO435" s="227"/>
      <c r="AP435" s="227"/>
      <c r="AQ435" s="227"/>
      <c r="AR435" s="227"/>
    </row>
    <row r="436" spans="1:44" x14ac:dyDescent="0.2">
      <c r="A436" s="258"/>
      <c r="B436" s="254"/>
      <c r="C436" s="254"/>
      <c r="D436" s="254"/>
      <c r="E436" s="254"/>
      <c r="F436" s="254"/>
      <c r="G436" s="2157"/>
      <c r="H436" s="1206"/>
      <c r="I436" s="1206"/>
      <c r="J436" s="2394"/>
      <c r="K436" s="2408"/>
      <c r="L436" s="2408"/>
      <c r="M436" s="227"/>
      <c r="N436" s="227"/>
      <c r="O436" s="227"/>
      <c r="P436" s="227"/>
      <c r="Q436" s="227"/>
      <c r="R436" s="227"/>
      <c r="S436" s="227"/>
      <c r="T436" s="227"/>
      <c r="U436" s="227"/>
      <c r="V436" s="227"/>
      <c r="W436" s="227"/>
      <c r="X436" s="227"/>
      <c r="Y436" s="227"/>
      <c r="Z436" s="227"/>
      <c r="AA436" s="227"/>
      <c r="AB436" s="227"/>
      <c r="AC436" s="227"/>
      <c r="AD436" s="227"/>
      <c r="AE436" s="227"/>
      <c r="AF436" s="227"/>
      <c r="AG436" s="227"/>
      <c r="AH436" s="227"/>
      <c r="AI436" s="227"/>
      <c r="AJ436" s="227"/>
      <c r="AK436" s="227"/>
      <c r="AL436" s="227"/>
      <c r="AM436" s="227"/>
      <c r="AN436" s="227"/>
      <c r="AO436" s="227"/>
      <c r="AP436" s="227"/>
      <c r="AQ436" s="227"/>
      <c r="AR436" s="227"/>
    </row>
    <row r="437" spans="1:44" x14ac:dyDescent="0.2">
      <c r="A437" s="258"/>
      <c r="B437" s="254"/>
      <c r="C437" s="254"/>
      <c r="D437" s="254"/>
      <c r="E437" s="254"/>
      <c r="F437" s="254"/>
      <c r="G437" s="2157"/>
      <c r="H437" s="1206"/>
      <c r="I437" s="1206"/>
      <c r="J437" s="2394"/>
      <c r="K437" s="2408"/>
      <c r="L437" s="2408"/>
      <c r="M437" s="227"/>
      <c r="N437" s="227"/>
      <c r="O437" s="227"/>
      <c r="P437" s="227"/>
      <c r="Q437" s="227"/>
      <c r="R437" s="227"/>
      <c r="S437" s="227"/>
      <c r="T437" s="227"/>
      <c r="U437" s="227"/>
      <c r="V437" s="227"/>
      <c r="W437" s="227"/>
      <c r="X437" s="227"/>
      <c r="Y437" s="227"/>
      <c r="Z437" s="227"/>
      <c r="AA437" s="227"/>
      <c r="AB437" s="227"/>
      <c r="AC437" s="227"/>
      <c r="AD437" s="227"/>
      <c r="AE437" s="227"/>
      <c r="AF437" s="227"/>
      <c r="AG437" s="227"/>
      <c r="AH437" s="227"/>
      <c r="AI437" s="227"/>
      <c r="AJ437" s="227"/>
      <c r="AK437" s="227"/>
      <c r="AL437" s="227"/>
      <c r="AM437" s="227"/>
      <c r="AN437" s="227"/>
      <c r="AO437" s="227"/>
      <c r="AP437" s="227"/>
      <c r="AQ437" s="227"/>
      <c r="AR437" s="227"/>
    </row>
    <row r="438" spans="1:44" x14ac:dyDescent="0.2">
      <c r="A438" s="258"/>
      <c r="B438" s="254"/>
      <c r="C438" s="254"/>
      <c r="D438" s="254"/>
      <c r="E438" s="254"/>
      <c r="F438" s="254"/>
      <c r="G438" s="2157"/>
      <c r="H438" s="1206"/>
      <c r="I438" s="1206"/>
      <c r="J438" s="2395"/>
      <c r="K438" s="2395"/>
      <c r="L438" s="2395"/>
      <c r="M438" s="227"/>
      <c r="N438" s="227"/>
      <c r="O438" s="227"/>
      <c r="P438" s="227"/>
      <c r="Q438" s="227"/>
      <c r="R438" s="227"/>
      <c r="S438" s="227"/>
      <c r="T438" s="227"/>
      <c r="U438" s="227"/>
      <c r="V438" s="227"/>
      <c r="W438" s="227"/>
      <c r="X438" s="227"/>
      <c r="Y438" s="227"/>
      <c r="Z438" s="227"/>
      <c r="AA438" s="227"/>
      <c r="AB438" s="227"/>
      <c r="AC438" s="227"/>
      <c r="AD438" s="227"/>
      <c r="AE438" s="227"/>
      <c r="AF438" s="227"/>
      <c r="AG438" s="227"/>
      <c r="AH438" s="227"/>
      <c r="AI438" s="227"/>
      <c r="AJ438" s="227"/>
      <c r="AK438" s="227"/>
      <c r="AL438" s="227"/>
      <c r="AM438" s="227"/>
      <c r="AN438" s="227"/>
      <c r="AO438" s="227"/>
      <c r="AP438" s="227"/>
      <c r="AQ438" s="227"/>
      <c r="AR438" s="227"/>
    </row>
    <row r="439" spans="1:44" x14ac:dyDescent="0.2">
      <c r="A439" s="254"/>
      <c r="B439" s="254"/>
      <c r="C439" s="254"/>
      <c r="D439" s="251"/>
      <c r="E439" s="254"/>
      <c r="F439" s="254"/>
      <c r="G439" s="2157"/>
      <c r="H439" s="1206"/>
      <c r="I439" s="1206"/>
      <c r="J439" s="2395"/>
      <c r="K439" s="2395"/>
      <c r="L439" s="2395"/>
      <c r="M439" s="227"/>
      <c r="N439" s="227"/>
      <c r="O439" s="227"/>
      <c r="P439" s="227"/>
      <c r="Q439" s="227"/>
      <c r="R439" s="227"/>
      <c r="S439" s="227"/>
      <c r="T439" s="227"/>
      <c r="U439" s="227"/>
      <c r="V439" s="227"/>
      <c r="W439" s="227"/>
      <c r="X439" s="227"/>
      <c r="Y439" s="227"/>
      <c r="Z439" s="227"/>
      <c r="AA439" s="227"/>
      <c r="AB439" s="227"/>
      <c r="AC439" s="227"/>
      <c r="AD439" s="227"/>
      <c r="AE439" s="227"/>
      <c r="AF439" s="227"/>
      <c r="AG439" s="227"/>
      <c r="AH439" s="227"/>
      <c r="AI439" s="227"/>
      <c r="AJ439" s="227"/>
      <c r="AK439" s="227"/>
      <c r="AL439" s="227"/>
      <c r="AM439" s="227"/>
      <c r="AN439" s="227"/>
      <c r="AO439" s="227"/>
      <c r="AP439" s="227"/>
      <c r="AQ439" s="227"/>
      <c r="AR439" s="227"/>
    </row>
    <row r="440" spans="1:44" x14ac:dyDescent="0.2">
      <c r="A440" s="254" t="s">
        <v>1562</v>
      </c>
      <c r="B440" s="254"/>
      <c r="C440" s="254"/>
      <c r="D440" s="251"/>
      <c r="E440" s="254"/>
      <c r="F440" s="254"/>
      <c r="G440" s="2157"/>
      <c r="H440" s="1206"/>
      <c r="I440" s="1206"/>
      <c r="J440" s="2395"/>
      <c r="K440" s="2395"/>
      <c r="L440" s="2395"/>
      <c r="M440" s="227"/>
      <c r="N440" s="227"/>
      <c r="O440" s="227"/>
      <c r="P440" s="227"/>
      <c r="Q440" s="227"/>
      <c r="R440" s="227"/>
      <c r="S440" s="227"/>
      <c r="T440" s="227"/>
      <c r="U440" s="227"/>
      <c r="V440" s="227"/>
      <c r="W440" s="227"/>
      <c r="X440" s="227"/>
      <c r="Y440" s="227"/>
      <c r="Z440" s="227"/>
      <c r="AA440" s="227"/>
      <c r="AB440" s="227"/>
      <c r="AC440" s="227"/>
      <c r="AD440" s="227"/>
      <c r="AE440" s="227"/>
      <c r="AF440" s="227"/>
      <c r="AG440" s="227"/>
      <c r="AH440" s="227"/>
      <c r="AI440" s="227"/>
      <c r="AJ440" s="227"/>
      <c r="AK440" s="227"/>
      <c r="AL440" s="227"/>
      <c r="AM440" s="227"/>
      <c r="AN440" s="227"/>
      <c r="AO440" s="227"/>
      <c r="AP440" s="227"/>
      <c r="AQ440" s="227"/>
      <c r="AR440" s="227"/>
    </row>
    <row r="441" spans="1:44" x14ac:dyDescent="0.2">
      <c r="A441" s="254"/>
      <c r="B441" s="254"/>
      <c r="C441" s="254"/>
      <c r="D441" s="251"/>
      <c r="E441" s="254"/>
      <c r="F441" s="254"/>
      <c r="G441" s="2157"/>
      <c r="H441" s="1206"/>
      <c r="I441" s="1206"/>
      <c r="J441" s="2395"/>
      <c r="K441" s="2395"/>
      <c r="L441" s="2395"/>
      <c r="M441" s="227"/>
      <c r="N441" s="227"/>
      <c r="O441" s="227"/>
      <c r="P441" s="227"/>
      <c r="Q441" s="227"/>
      <c r="R441" s="227"/>
      <c r="S441" s="227"/>
      <c r="T441" s="227"/>
      <c r="U441" s="227"/>
      <c r="V441" s="227"/>
      <c r="W441" s="227"/>
      <c r="X441" s="227"/>
      <c r="Y441" s="227"/>
      <c r="Z441" s="227"/>
      <c r="AA441" s="227"/>
      <c r="AB441" s="227"/>
      <c r="AC441" s="227"/>
      <c r="AD441" s="227"/>
      <c r="AE441" s="227"/>
      <c r="AF441" s="227"/>
      <c r="AG441" s="227"/>
      <c r="AH441" s="227"/>
      <c r="AI441" s="227"/>
      <c r="AJ441" s="227"/>
      <c r="AK441" s="227"/>
      <c r="AL441" s="227"/>
      <c r="AM441" s="227"/>
      <c r="AN441" s="227"/>
      <c r="AO441" s="227"/>
      <c r="AP441" s="227"/>
      <c r="AQ441" s="227"/>
      <c r="AR441" s="227"/>
    </row>
    <row r="442" spans="1:44" x14ac:dyDescent="0.2">
      <c r="A442" s="254"/>
      <c r="B442" s="1231" t="s">
        <v>129</v>
      </c>
      <c r="C442" s="254"/>
      <c r="D442" s="251"/>
      <c r="E442" s="254"/>
      <c r="F442" s="254"/>
      <c r="G442" s="252"/>
      <c r="H442" s="242"/>
      <c r="I442" s="242"/>
      <c r="J442" s="2394"/>
      <c r="K442" s="2408"/>
      <c r="L442" s="2408"/>
      <c r="M442" s="227"/>
      <c r="N442" s="227"/>
      <c r="O442" s="227"/>
      <c r="P442" s="227"/>
      <c r="Q442" s="227"/>
      <c r="R442" s="227"/>
      <c r="S442" s="227"/>
      <c r="T442" s="227"/>
      <c r="U442" s="227"/>
      <c r="V442" s="227"/>
      <c r="W442" s="227"/>
      <c r="X442" s="227"/>
      <c r="Y442" s="227"/>
      <c r="Z442" s="227"/>
      <c r="AA442" s="227"/>
      <c r="AB442" s="227"/>
      <c r="AC442" s="227"/>
      <c r="AD442" s="227"/>
      <c r="AE442" s="227"/>
      <c r="AF442" s="227"/>
      <c r="AG442" s="227"/>
      <c r="AH442" s="227"/>
      <c r="AI442" s="227"/>
      <c r="AJ442" s="227"/>
      <c r="AK442" s="227"/>
      <c r="AL442" s="227"/>
      <c r="AM442" s="227"/>
      <c r="AN442" s="227"/>
      <c r="AO442" s="227"/>
      <c r="AP442" s="227"/>
      <c r="AQ442" s="227"/>
      <c r="AR442" s="227"/>
    </row>
    <row r="443" spans="1:44" ht="13.5" thickBot="1" x14ac:dyDescent="0.25">
      <c r="A443" s="239"/>
      <c r="B443" s="239"/>
      <c r="C443" s="239"/>
      <c r="D443" s="239"/>
      <c r="E443" s="239"/>
      <c r="F443" s="239"/>
      <c r="G443" s="249"/>
      <c r="H443" s="2161"/>
      <c r="I443" s="2161"/>
      <c r="J443" s="239"/>
      <c r="K443" s="239"/>
      <c r="L443" s="239"/>
      <c r="M443" s="227"/>
      <c r="N443" s="227"/>
      <c r="O443" s="227"/>
      <c r="P443" s="227"/>
      <c r="Q443" s="227"/>
      <c r="R443" s="227"/>
      <c r="S443" s="227"/>
      <c r="T443" s="227"/>
      <c r="U443" s="227"/>
      <c r="V443" s="227"/>
      <c r="W443" s="227"/>
      <c r="X443" s="227"/>
      <c r="Y443" s="227"/>
      <c r="Z443" s="227"/>
      <c r="AA443" s="227"/>
      <c r="AB443" s="227"/>
      <c r="AC443" s="227"/>
      <c r="AD443" s="227"/>
      <c r="AE443" s="227"/>
      <c r="AF443" s="227"/>
      <c r="AG443" s="227"/>
      <c r="AH443" s="227"/>
      <c r="AI443" s="227"/>
      <c r="AJ443" s="227"/>
      <c r="AK443" s="227"/>
      <c r="AL443" s="227"/>
      <c r="AM443" s="227"/>
      <c r="AN443" s="227"/>
      <c r="AO443" s="227"/>
      <c r="AP443" s="227"/>
      <c r="AQ443" s="227"/>
      <c r="AR443" s="227"/>
    </row>
    <row r="444" spans="1:44" ht="14.25" thickTop="1" thickBot="1" x14ac:dyDescent="0.25">
      <c r="A444" s="229"/>
      <c r="B444" s="230"/>
      <c r="C444" s="230"/>
      <c r="D444" s="231" t="s">
        <v>1671</v>
      </c>
      <c r="E444" s="230"/>
      <c r="F444" s="230"/>
      <c r="G444" s="232"/>
      <c r="H444" s="231"/>
      <c r="I444" s="231"/>
      <c r="J444" s="230"/>
      <c r="K444" s="230"/>
      <c r="L444" s="233" t="s">
        <v>671</v>
      </c>
      <c r="M444" s="227"/>
      <c r="N444" s="227"/>
      <c r="O444" s="227"/>
      <c r="P444" s="227"/>
      <c r="Q444" s="227"/>
      <c r="R444" s="227"/>
      <c r="S444" s="227"/>
      <c r="T444" s="227"/>
      <c r="U444" s="227"/>
      <c r="V444" s="227"/>
      <c r="W444" s="227"/>
      <c r="X444" s="227"/>
      <c r="Y444" s="227"/>
      <c r="Z444" s="227"/>
      <c r="AA444" s="227"/>
      <c r="AB444" s="227"/>
      <c r="AC444" s="227"/>
      <c r="AD444" s="227"/>
      <c r="AE444" s="227"/>
      <c r="AF444" s="227"/>
      <c r="AG444" s="227"/>
      <c r="AH444" s="227"/>
      <c r="AI444" s="227"/>
      <c r="AJ444" s="227"/>
      <c r="AK444" s="227"/>
      <c r="AL444" s="227"/>
      <c r="AM444" s="227"/>
      <c r="AN444" s="227"/>
      <c r="AO444" s="227"/>
      <c r="AP444" s="227"/>
      <c r="AQ444" s="227"/>
      <c r="AR444" s="227"/>
    </row>
    <row r="445" spans="1:44" ht="13.5" thickTop="1" x14ac:dyDescent="0.2">
      <c r="A445" s="234"/>
      <c r="B445" s="235"/>
      <c r="C445" s="235"/>
      <c r="D445" s="236"/>
      <c r="E445" s="235"/>
      <c r="F445" s="235"/>
      <c r="G445" s="237"/>
      <c r="H445" s="236"/>
      <c r="I445" s="236"/>
      <c r="J445" s="235"/>
      <c r="K445" s="235"/>
      <c r="L445" s="238"/>
      <c r="M445" s="227"/>
      <c r="N445" s="227"/>
      <c r="O445" s="227"/>
      <c r="P445" s="227"/>
      <c r="Q445" s="227"/>
      <c r="R445" s="227"/>
      <c r="S445" s="227"/>
      <c r="T445" s="227"/>
      <c r="U445" s="227"/>
      <c r="V445" s="227"/>
      <c r="W445" s="227"/>
      <c r="X445" s="227"/>
      <c r="Y445" s="227"/>
      <c r="Z445" s="227"/>
      <c r="AA445" s="227"/>
      <c r="AB445" s="227"/>
      <c r="AC445" s="227"/>
      <c r="AD445" s="227"/>
      <c r="AE445" s="227"/>
      <c r="AF445" s="227"/>
      <c r="AG445" s="227"/>
      <c r="AH445" s="227"/>
      <c r="AI445" s="227"/>
      <c r="AJ445" s="227"/>
      <c r="AK445" s="227"/>
      <c r="AL445" s="227"/>
      <c r="AM445" s="227"/>
      <c r="AN445" s="227"/>
      <c r="AO445" s="227"/>
      <c r="AP445" s="227"/>
      <c r="AQ445" s="227"/>
      <c r="AR445" s="227"/>
    </row>
    <row r="446" spans="1:44" x14ac:dyDescent="0.2">
      <c r="A446" s="1433">
        <f>+A380</f>
        <v>2014001</v>
      </c>
      <c r="B446" s="239"/>
      <c r="C446" s="2401" t="str">
        <f>G40</f>
        <v>SPECIMEN ECF</v>
      </c>
      <c r="D446" s="2402"/>
      <c r="E446" s="2402"/>
      <c r="F446" s="239"/>
      <c r="G446" s="2403" t="s">
        <v>448</v>
      </c>
      <c r="H446" s="2409"/>
      <c r="I446" s="2409"/>
      <c r="J446" s="2409"/>
      <c r="K446" s="2410"/>
      <c r="L446" s="242" t="s">
        <v>449</v>
      </c>
      <c r="M446" s="227"/>
      <c r="N446" s="227"/>
      <c r="O446" s="227"/>
      <c r="P446" s="227"/>
      <c r="Q446" s="227"/>
      <c r="R446" s="227"/>
      <c r="S446" s="227"/>
      <c r="T446" s="227"/>
      <c r="U446" s="227"/>
      <c r="V446" s="227"/>
      <c r="W446" s="227"/>
      <c r="X446" s="227"/>
      <c r="Y446" s="227"/>
      <c r="Z446" s="227"/>
      <c r="AA446" s="227"/>
      <c r="AB446" s="227"/>
      <c r="AC446" s="227"/>
      <c r="AD446" s="227"/>
      <c r="AE446" s="227"/>
      <c r="AF446" s="227"/>
      <c r="AG446" s="227"/>
      <c r="AH446" s="227"/>
      <c r="AI446" s="227"/>
      <c r="AJ446" s="227"/>
      <c r="AK446" s="227"/>
      <c r="AL446" s="227"/>
      <c r="AM446" s="227"/>
      <c r="AN446" s="227"/>
      <c r="AO446" s="227"/>
      <c r="AP446" s="227"/>
      <c r="AQ446" s="227"/>
      <c r="AR446" s="227"/>
    </row>
    <row r="447" spans="1:44" ht="13.5" thickBot="1" x14ac:dyDescent="0.25">
      <c r="A447" s="243"/>
      <c r="B447" s="244"/>
      <c r="C447" s="244"/>
      <c r="D447" s="245"/>
      <c r="E447" s="244"/>
      <c r="F447" s="244"/>
      <c r="G447" s="246"/>
      <c r="H447" s="245"/>
      <c r="I447" s="245"/>
      <c r="J447" s="244"/>
      <c r="K447" s="244"/>
      <c r="L447" s="247"/>
      <c r="M447" s="227"/>
      <c r="N447" s="227"/>
      <c r="O447" s="227"/>
      <c r="P447" s="227"/>
      <c r="Q447" s="227"/>
      <c r="R447" s="227"/>
      <c r="S447" s="227"/>
      <c r="T447" s="227"/>
      <c r="U447" s="227"/>
      <c r="V447" s="227"/>
      <c r="W447" s="227"/>
      <c r="X447" s="227"/>
      <c r="Y447" s="227"/>
      <c r="Z447" s="227"/>
      <c r="AA447" s="227"/>
      <c r="AB447" s="227"/>
      <c r="AC447" s="227"/>
      <c r="AD447" s="227"/>
      <c r="AE447" s="227"/>
      <c r="AF447" s="227"/>
      <c r="AG447" s="227"/>
      <c r="AH447" s="227"/>
      <c r="AI447" s="227"/>
      <c r="AJ447" s="227"/>
      <c r="AK447" s="227"/>
      <c r="AL447" s="227"/>
      <c r="AM447" s="227"/>
      <c r="AN447" s="227"/>
      <c r="AO447" s="227"/>
      <c r="AP447" s="227"/>
      <c r="AQ447" s="227"/>
      <c r="AR447" s="227"/>
    </row>
    <row r="448" spans="1:44" ht="14.25" thickTop="1" thickBot="1" x14ac:dyDescent="0.25">
      <c r="A448" s="248" t="s">
        <v>725</v>
      </c>
      <c r="B448" s="239"/>
      <c r="C448" s="239"/>
      <c r="D448" s="2161" t="s">
        <v>674</v>
      </c>
      <c r="E448" s="239"/>
      <c r="F448" s="239"/>
      <c r="G448" s="232"/>
      <c r="H448" s="259" t="s">
        <v>675</v>
      </c>
      <c r="I448" s="2161"/>
      <c r="J448" s="239"/>
      <c r="K448" s="239"/>
      <c r="L448" s="242" t="s">
        <v>1450</v>
      </c>
      <c r="M448" s="227"/>
      <c r="N448" s="227"/>
      <c r="O448" s="227"/>
      <c r="P448" s="227"/>
      <c r="Q448" s="227"/>
      <c r="R448" s="227"/>
      <c r="S448" s="227"/>
      <c r="T448" s="227"/>
      <c r="U448" s="227"/>
      <c r="V448" s="227"/>
      <c r="W448" s="227"/>
      <c r="X448" s="227"/>
      <c r="Y448" s="227"/>
      <c r="Z448" s="227"/>
      <c r="AA448" s="227"/>
      <c r="AB448" s="227"/>
      <c r="AC448" s="227"/>
      <c r="AD448" s="227"/>
      <c r="AE448" s="227"/>
      <c r="AF448" s="227"/>
      <c r="AG448" s="227"/>
      <c r="AH448" s="227"/>
      <c r="AI448" s="227"/>
      <c r="AJ448" s="227"/>
      <c r="AK448" s="227"/>
      <c r="AL448" s="227"/>
      <c r="AM448" s="227"/>
      <c r="AN448" s="227"/>
      <c r="AO448" s="227"/>
      <c r="AP448" s="227"/>
      <c r="AQ448" s="227"/>
      <c r="AR448" s="227"/>
    </row>
    <row r="449" spans="1:44" ht="13.5" thickTop="1" x14ac:dyDescent="0.2">
      <c r="A449" s="234"/>
      <c r="B449" s="235"/>
      <c r="C449" s="235"/>
      <c r="D449" s="235"/>
      <c r="E449" s="235"/>
      <c r="F449" s="250"/>
      <c r="G449" s="251"/>
      <c r="H449" s="236"/>
      <c r="I449" s="236"/>
      <c r="J449" s="235"/>
      <c r="K449" s="235"/>
      <c r="L449" s="238"/>
      <c r="M449" s="227"/>
      <c r="N449" s="227"/>
      <c r="O449" s="227"/>
      <c r="P449" s="227"/>
      <c r="Q449" s="227"/>
      <c r="R449" s="227"/>
      <c r="S449" s="227"/>
      <c r="T449" s="227"/>
      <c r="U449" s="227"/>
      <c r="V449" s="227"/>
      <c r="W449" s="227"/>
      <c r="X449" s="227"/>
      <c r="Y449" s="227"/>
      <c r="Z449" s="227"/>
      <c r="AA449" s="227"/>
      <c r="AB449" s="227"/>
      <c r="AC449" s="227"/>
      <c r="AD449" s="227"/>
      <c r="AE449" s="227"/>
      <c r="AF449" s="227"/>
      <c r="AG449" s="227"/>
      <c r="AH449" s="227"/>
      <c r="AI449" s="227"/>
      <c r="AJ449" s="227"/>
      <c r="AK449" s="227"/>
      <c r="AL449" s="227"/>
      <c r="AM449" s="227"/>
      <c r="AN449" s="227"/>
      <c r="AO449" s="227"/>
      <c r="AP449" s="227"/>
      <c r="AQ449" s="227"/>
      <c r="AR449" s="227"/>
    </row>
    <row r="450" spans="1:44" x14ac:dyDescent="0.2">
      <c r="A450" s="1292"/>
      <c r="B450" s="2406"/>
      <c r="C450" s="2407"/>
      <c r="D450" s="2407"/>
      <c r="E450" s="2407"/>
      <c r="F450" s="2420"/>
      <c r="G450" s="252"/>
      <c r="H450" s="2161"/>
      <c r="I450" s="1201"/>
      <c r="J450" s="239"/>
      <c r="K450" s="239"/>
      <c r="L450" s="584">
        <f>+L384</f>
        <v>41639</v>
      </c>
      <c r="M450" s="227"/>
      <c r="N450" s="227"/>
      <c r="O450" s="227"/>
      <c r="P450" s="227"/>
      <c r="Q450" s="227"/>
      <c r="R450" s="227"/>
      <c r="S450" s="227"/>
      <c r="T450" s="227"/>
      <c r="U450" s="227"/>
      <c r="V450" s="227"/>
      <c r="W450" s="227"/>
      <c r="X450" s="227"/>
      <c r="Y450" s="227"/>
      <c r="Z450" s="227"/>
      <c r="AA450" s="227"/>
      <c r="AB450" s="227"/>
      <c r="AC450" s="227"/>
      <c r="AD450" s="227"/>
      <c r="AE450" s="227"/>
      <c r="AF450" s="227"/>
      <c r="AG450" s="227"/>
      <c r="AH450" s="227"/>
      <c r="AI450" s="227"/>
      <c r="AJ450" s="227"/>
      <c r="AK450" s="227"/>
      <c r="AL450" s="227"/>
      <c r="AM450" s="227"/>
      <c r="AN450" s="227"/>
      <c r="AO450" s="227"/>
      <c r="AP450" s="227"/>
      <c r="AQ450" s="227"/>
      <c r="AR450" s="227"/>
    </row>
    <row r="451" spans="1:44" ht="13.5" thickBot="1" x14ac:dyDescent="0.25">
      <c r="A451" s="243"/>
      <c r="B451" s="244"/>
      <c r="C451" s="244"/>
      <c r="D451" s="244"/>
      <c r="E451" s="244"/>
      <c r="F451" s="244"/>
      <c r="G451" s="246"/>
      <c r="H451" s="245"/>
      <c r="I451" s="1202"/>
      <c r="J451" s="244"/>
      <c r="K451" s="244"/>
      <c r="L451" s="247"/>
      <c r="M451" s="227"/>
      <c r="N451" s="227"/>
      <c r="O451" s="227"/>
      <c r="P451" s="227"/>
      <c r="Q451" s="227"/>
      <c r="R451" s="227"/>
      <c r="S451" s="227"/>
      <c r="T451" s="227"/>
      <c r="U451" s="227"/>
      <c r="V451" s="227"/>
      <c r="W451" s="227"/>
      <c r="X451" s="227"/>
      <c r="Y451" s="227"/>
      <c r="Z451" s="227"/>
      <c r="AA451" s="227"/>
      <c r="AB451" s="227"/>
      <c r="AC451" s="227"/>
      <c r="AD451" s="227"/>
      <c r="AE451" s="227"/>
      <c r="AF451" s="227"/>
      <c r="AG451" s="227"/>
      <c r="AH451" s="227"/>
      <c r="AI451" s="227"/>
      <c r="AJ451" s="227"/>
      <c r="AK451" s="227"/>
      <c r="AL451" s="227"/>
      <c r="AM451" s="227"/>
      <c r="AN451" s="227"/>
      <c r="AO451" s="227"/>
      <c r="AP451" s="227"/>
      <c r="AQ451" s="227"/>
      <c r="AR451" s="227"/>
    </row>
    <row r="452" spans="1:44" ht="13.5" thickTop="1" x14ac:dyDescent="0.2">
      <c r="A452" s="2160" t="s">
        <v>429</v>
      </c>
      <c r="B452" s="1434"/>
      <c r="C452" s="1434"/>
      <c r="D452" s="1434"/>
      <c r="E452" s="1434"/>
      <c r="F452" s="1434"/>
      <c r="G452" s="252"/>
      <c r="H452" s="1203"/>
      <c r="I452" s="242"/>
      <c r="J452" s="254"/>
      <c r="K452" s="254"/>
      <c r="L452" s="254"/>
      <c r="M452" s="227"/>
      <c r="N452" s="227"/>
      <c r="O452" s="227"/>
      <c r="P452" s="227"/>
      <c r="Q452" s="227"/>
      <c r="R452" s="227"/>
      <c r="S452" s="227"/>
      <c r="T452" s="227"/>
      <c r="U452" s="227"/>
      <c r="V452" s="227"/>
      <c r="W452" s="227"/>
      <c r="X452" s="227"/>
      <c r="Y452" s="227"/>
      <c r="Z452" s="227"/>
      <c r="AA452" s="227"/>
      <c r="AB452" s="227"/>
      <c r="AC452" s="227"/>
      <c r="AD452" s="227"/>
      <c r="AE452" s="227"/>
      <c r="AF452" s="227"/>
      <c r="AG452" s="227"/>
      <c r="AH452" s="227"/>
      <c r="AI452" s="227"/>
      <c r="AJ452" s="227"/>
      <c r="AK452" s="227"/>
      <c r="AL452" s="227"/>
      <c r="AM452" s="227"/>
      <c r="AN452" s="227"/>
      <c r="AO452" s="227"/>
      <c r="AP452" s="227"/>
      <c r="AQ452" s="227"/>
      <c r="AR452" s="227"/>
    </row>
    <row r="453" spans="1:44" x14ac:dyDescent="0.2">
      <c r="A453" s="2423" t="s">
        <v>481</v>
      </c>
      <c r="B453" s="2424"/>
      <c r="C453" s="2424"/>
      <c r="D453" s="2424"/>
      <c r="E453" s="2424"/>
      <c r="F453" s="2424"/>
      <c r="G453" s="252" t="s">
        <v>671</v>
      </c>
      <c r="H453" s="242" t="s">
        <v>1122</v>
      </c>
      <c r="I453" s="242" t="s">
        <v>1123</v>
      </c>
      <c r="J453" s="254" t="s">
        <v>676</v>
      </c>
      <c r="K453" s="254"/>
      <c r="L453" s="254"/>
      <c r="M453" s="227"/>
      <c r="N453" s="227"/>
      <c r="O453" s="227"/>
      <c r="P453" s="227"/>
      <c r="Q453" s="227"/>
      <c r="R453" s="227"/>
      <c r="S453" s="227"/>
      <c r="T453" s="227"/>
      <c r="U453" s="227"/>
      <c r="V453" s="227"/>
      <c r="W453" s="227"/>
      <c r="X453" s="227"/>
      <c r="Y453" s="227"/>
      <c r="Z453" s="227"/>
      <c r="AA453" s="227"/>
      <c r="AB453" s="227"/>
      <c r="AC453" s="227"/>
      <c r="AD453" s="227"/>
      <c r="AE453" s="227"/>
      <c r="AF453" s="227"/>
      <c r="AG453" s="227"/>
      <c r="AH453" s="227"/>
      <c r="AI453" s="227"/>
      <c r="AJ453" s="227"/>
      <c r="AK453" s="227"/>
      <c r="AL453" s="227"/>
      <c r="AM453" s="227"/>
      <c r="AN453" s="227"/>
      <c r="AO453" s="227"/>
      <c r="AP453" s="227"/>
      <c r="AQ453" s="227"/>
      <c r="AR453" s="227"/>
    </row>
    <row r="454" spans="1:44" ht="13.5" thickBot="1" x14ac:dyDescent="0.25">
      <c r="A454" s="2423"/>
      <c r="B454" s="2424"/>
      <c r="C454" s="2424"/>
      <c r="D454" s="2424"/>
      <c r="E454" s="2424"/>
      <c r="F454" s="2424"/>
      <c r="G454" s="255" t="s">
        <v>677</v>
      </c>
      <c r="H454" s="1204"/>
      <c r="I454" s="1205"/>
      <c r="J454" s="244"/>
      <c r="K454" s="244"/>
      <c r="L454" s="244"/>
      <c r="M454" s="227"/>
      <c r="N454" s="227"/>
      <c r="O454" s="227"/>
      <c r="P454" s="227"/>
      <c r="Q454" s="227"/>
      <c r="R454" s="227"/>
      <c r="S454" s="227"/>
      <c r="T454" s="227"/>
      <c r="U454" s="227"/>
      <c r="V454" s="227"/>
      <c r="W454" s="227"/>
      <c r="X454" s="227"/>
      <c r="Y454" s="227"/>
      <c r="Z454" s="227"/>
      <c r="AA454" s="227"/>
      <c r="AB454" s="227"/>
      <c r="AC454" s="227"/>
      <c r="AD454" s="227"/>
      <c r="AE454" s="227"/>
      <c r="AF454" s="227"/>
      <c r="AG454" s="227"/>
      <c r="AH454" s="227"/>
      <c r="AI454" s="227"/>
      <c r="AJ454" s="227"/>
      <c r="AK454" s="227"/>
      <c r="AL454" s="227"/>
      <c r="AM454" s="227"/>
      <c r="AN454" s="227"/>
      <c r="AO454" s="227"/>
      <c r="AP454" s="227"/>
      <c r="AQ454" s="227"/>
      <c r="AR454" s="227"/>
    </row>
    <row r="455" spans="1:44" ht="13.5" thickTop="1" x14ac:dyDescent="0.2">
      <c r="A455" s="2423"/>
      <c r="B455" s="2424"/>
      <c r="C455" s="2424"/>
      <c r="D455" s="2424"/>
      <c r="E455" s="2424"/>
      <c r="F455" s="2424"/>
      <c r="G455" s="2157"/>
      <c r="H455" s="242"/>
      <c r="I455" s="1206"/>
      <c r="J455" s="2394"/>
      <c r="K455" s="2408"/>
      <c r="L455" s="2408"/>
      <c r="M455" s="227"/>
      <c r="N455" s="227"/>
      <c r="O455" s="227"/>
      <c r="P455" s="227"/>
      <c r="Q455" s="227"/>
      <c r="R455" s="227"/>
      <c r="S455" s="227"/>
      <c r="T455" s="227"/>
      <c r="U455" s="227"/>
      <c r="V455" s="227"/>
      <c r="W455" s="227"/>
      <c r="X455" s="227"/>
      <c r="Y455" s="227"/>
      <c r="Z455" s="227"/>
      <c r="AA455" s="227"/>
      <c r="AB455" s="227"/>
      <c r="AC455" s="227"/>
      <c r="AD455" s="227"/>
      <c r="AE455" s="227"/>
      <c r="AF455" s="227"/>
      <c r="AG455" s="227"/>
      <c r="AH455" s="227"/>
      <c r="AI455" s="227"/>
      <c r="AJ455" s="227"/>
      <c r="AK455" s="227"/>
      <c r="AL455" s="227"/>
      <c r="AM455" s="227"/>
      <c r="AN455" s="227"/>
      <c r="AO455" s="227"/>
      <c r="AP455" s="227"/>
      <c r="AQ455" s="227"/>
      <c r="AR455" s="227"/>
    </row>
    <row r="456" spans="1:44" x14ac:dyDescent="0.2">
      <c r="A456" s="2160" t="s">
        <v>430</v>
      </c>
      <c r="B456" s="1438"/>
      <c r="C456" s="1438"/>
      <c r="D456" s="1438"/>
      <c r="E456" s="1438"/>
      <c r="F456" s="1438"/>
      <c r="G456" s="2157"/>
      <c r="H456" s="242"/>
      <c r="I456" s="1206"/>
      <c r="J456" s="2394"/>
      <c r="K456" s="2408"/>
      <c r="L456" s="2408"/>
      <c r="M456" s="227"/>
      <c r="N456" s="227"/>
      <c r="O456" s="227"/>
      <c r="P456" s="227"/>
      <c r="Q456" s="227"/>
      <c r="R456" s="227"/>
      <c r="S456" s="227"/>
      <c r="T456" s="227"/>
      <c r="U456" s="227"/>
      <c r="V456" s="227"/>
      <c r="W456" s="227"/>
      <c r="X456" s="227"/>
      <c r="Y456" s="227"/>
      <c r="Z456" s="227"/>
      <c r="AA456" s="227"/>
      <c r="AB456" s="227"/>
      <c r="AC456" s="227"/>
      <c r="AD456" s="227"/>
      <c r="AE456" s="227"/>
      <c r="AF456" s="227"/>
      <c r="AG456" s="227"/>
      <c r="AH456" s="227"/>
      <c r="AI456" s="227"/>
      <c r="AJ456" s="227"/>
      <c r="AK456" s="227"/>
      <c r="AL456" s="227"/>
      <c r="AM456" s="227"/>
      <c r="AN456" s="227"/>
      <c r="AO456" s="227"/>
      <c r="AP456" s="227"/>
      <c r="AQ456" s="227"/>
      <c r="AR456" s="227"/>
    </row>
    <row r="457" spans="1:44" x14ac:dyDescent="0.2">
      <c r="A457" s="254"/>
      <c r="B457" s="254"/>
      <c r="C457" s="254"/>
      <c r="D457" s="254"/>
      <c r="E457" s="254"/>
      <c r="F457" s="254"/>
      <c r="G457" s="2157"/>
      <c r="H457" s="242"/>
      <c r="I457" s="1206"/>
      <c r="J457" s="2394"/>
      <c r="K457" s="2408"/>
      <c r="L457" s="2408"/>
      <c r="M457" s="227"/>
      <c r="N457" s="227"/>
      <c r="O457" s="227"/>
      <c r="P457" s="227"/>
      <c r="Q457" s="227"/>
      <c r="R457" s="227"/>
      <c r="S457" s="227"/>
      <c r="T457" s="227"/>
      <c r="U457" s="227"/>
      <c r="V457" s="227"/>
      <c r="W457" s="227"/>
      <c r="X457" s="227"/>
      <c r="Y457" s="227"/>
      <c r="Z457" s="227"/>
      <c r="AA457" s="227"/>
      <c r="AB457" s="227"/>
      <c r="AC457" s="227"/>
      <c r="AD457" s="227"/>
      <c r="AE457" s="227"/>
      <c r="AF457" s="227"/>
      <c r="AG457" s="227"/>
      <c r="AH457" s="227"/>
      <c r="AI457" s="227"/>
      <c r="AJ457" s="227"/>
      <c r="AK457" s="227"/>
      <c r="AL457" s="227"/>
      <c r="AM457" s="227"/>
      <c r="AN457" s="227"/>
      <c r="AO457" s="227"/>
      <c r="AP457" s="227"/>
      <c r="AQ457" s="227"/>
      <c r="AR457" s="227"/>
    </row>
    <row r="458" spans="1:44" x14ac:dyDescent="0.2">
      <c r="A458" s="254"/>
      <c r="B458" s="254"/>
      <c r="C458" s="254"/>
      <c r="D458" s="254"/>
      <c r="E458" s="254"/>
      <c r="F458" s="254"/>
      <c r="G458" s="2157"/>
      <c r="H458" s="242"/>
      <c r="I458" s="1206"/>
      <c r="J458" s="2394"/>
      <c r="K458" s="2408"/>
      <c r="L458" s="2408"/>
      <c r="M458" s="227"/>
      <c r="N458" s="227"/>
      <c r="O458" s="227"/>
      <c r="P458" s="227"/>
      <c r="Q458" s="227"/>
      <c r="R458" s="227"/>
      <c r="S458" s="227"/>
      <c r="T458" s="227"/>
      <c r="U458" s="227"/>
      <c r="V458" s="227"/>
      <c r="W458" s="227"/>
      <c r="X458" s="227"/>
      <c r="Y458" s="227"/>
      <c r="Z458" s="227"/>
      <c r="AA458" s="227"/>
      <c r="AB458" s="227"/>
      <c r="AC458" s="227"/>
      <c r="AD458" s="227"/>
      <c r="AE458" s="227"/>
      <c r="AF458" s="227"/>
      <c r="AG458" s="227"/>
      <c r="AH458" s="227"/>
      <c r="AI458" s="227"/>
      <c r="AJ458" s="227"/>
      <c r="AK458" s="227"/>
      <c r="AL458" s="227"/>
      <c r="AM458" s="227"/>
      <c r="AN458" s="227"/>
      <c r="AO458" s="227"/>
      <c r="AP458" s="227"/>
      <c r="AQ458" s="227"/>
      <c r="AR458" s="227"/>
    </row>
    <row r="459" spans="1:44" x14ac:dyDescent="0.2">
      <c r="A459" s="254" t="s">
        <v>678</v>
      </c>
      <c r="B459" s="254"/>
      <c r="C459" s="254"/>
      <c r="D459" s="254"/>
      <c r="E459" s="254"/>
      <c r="F459" s="1436" t="s">
        <v>464</v>
      </c>
      <c r="G459" s="2157"/>
      <c r="H459" s="242"/>
      <c r="I459" s="1206"/>
      <c r="J459" s="2394"/>
      <c r="K459" s="2408"/>
      <c r="L459" s="2408"/>
      <c r="M459" s="227"/>
      <c r="N459" s="227"/>
      <c r="O459" s="227"/>
      <c r="P459" s="227"/>
      <c r="Q459" s="227"/>
      <c r="R459" s="227"/>
      <c r="S459" s="227"/>
      <c r="T459" s="227"/>
      <c r="U459" s="227"/>
      <c r="V459" s="227"/>
      <c r="W459" s="227"/>
      <c r="X459" s="227"/>
      <c r="Y459" s="227"/>
      <c r="Z459" s="227"/>
      <c r="AA459" s="227"/>
      <c r="AB459" s="227"/>
      <c r="AC459" s="227"/>
      <c r="AD459" s="227"/>
      <c r="AE459" s="227"/>
      <c r="AF459" s="227"/>
      <c r="AG459" s="227"/>
      <c r="AH459" s="227"/>
      <c r="AI459" s="227"/>
      <c r="AJ459" s="227"/>
      <c r="AK459" s="227"/>
      <c r="AL459" s="227"/>
      <c r="AM459" s="227"/>
      <c r="AN459" s="227"/>
      <c r="AO459" s="227"/>
      <c r="AP459" s="227"/>
      <c r="AQ459" s="227"/>
      <c r="AR459" s="227"/>
    </row>
    <row r="460" spans="1:44" x14ac:dyDescent="0.2">
      <c r="A460" s="254"/>
      <c r="B460" s="254"/>
      <c r="C460" s="254"/>
      <c r="D460" s="254"/>
      <c r="E460" s="254"/>
      <c r="F460" s="254"/>
      <c r="G460" s="2157"/>
      <c r="H460" s="242"/>
      <c r="I460" s="1206"/>
      <c r="J460" s="2394"/>
      <c r="K460" s="2408"/>
      <c r="L460" s="2408"/>
      <c r="M460" s="227"/>
      <c r="N460" s="227"/>
      <c r="O460" s="227"/>
      <c r="P460" s="227"/>
      <c r="Q460" s="227"/>
      <c r="R460" s="227"/>
      <c r="S460" s="227"/>
      <c r="T460" s="227"/>
      <c r="U460" s="227"/>
      <c r="V460" s="227"/>
      <c r="W460" s="227"/>
      <c r="X460" s="227"/>
      <c r="Y460" s="227"/>
      <c r="Z460" s="227"/>
      <c r="AA460" s="227"/>
      <c r="AB460" s="227"/>
      <c r="AC460" s="227"/>
      <c r="AD460" s="227"/>
      <c r="AE460" s="227"/>
      <c r="AF460" s="227"/>
      <c r="AG460" s="227"/>
      <c r="AH460" s="227"/>
      <c r="AI460" s="227"/>
      <c r="AJ460" s="227"/>
      <c r="AK460" s="227"/>
      <c r="AL460" s="227"/>
      <c r="AM460" s="227"/>
      <c r="AN460" s="227"/>
      <c r="AO460" s="227"/>
      <c r="AP460" s="227"/>
      <c r="AQ460" s="227"/>
      <c r="AR460" s="227"/>
    </row>
    <row r="461" spans="1:44" x14ac:dyDescent="0.2">
      <c r="A461" s="254" t="s">
        <v>450</v>
      </c>
      <c r="B461" s="254"/>
      <c r="C461" s="254"/>
      <c r="D461" s="254"/>
      <c r="E461" s="254"/>
      <c r="F461" s="254"/>
      <c r="G461" s="2157"/>
      <c r="H461" s="242"/>
      <c r="I461" s="1206"/>
      <c r="J461" s="2394"/>
      <c r="K461" s="2408"/>
      <c r="L461" s="2408"/>
      <c r="M461" s="227"/>
      <c r="N461" s="227"/>
      <c r="O461" s="227"/>
      <c r="P461" s="227"/>
      <c r="Q461" s="227"/>
      <c r="R461" s="227"/>
      <c r="S461" s="227"/>
      <c r="T461" s="227"/>
      <c r="U461" s="227"/>
      <c r="V461" s="227"/>
      <c r="W461" s="227"/>
      <c r="X461" s="227"/>
      <c r="Y461" s="227"/>
      <c r="Z461" s="227"/>
      <c r="AA461" s="227"/>
      <c r="AB461" s="227"/>
      <c r="AC461" s="227"/>
      <c r="AD461" s="227"/>
      <c r="AE461" s="227"/>
      <c r="AF461" s="227"/>
      <c r="AG461" s="227"/>
      <c r="AH461" s="227"/>
      <c r="AI461" s="227"/>
      <c r="AJ461" s="227"/>
      <c r="AK461" s="227"/>
      <c r="AL461" s="227"/>
      <c r="AM461" s="227"/>
      <c r="AN461" s="227"/>
      <c r="AO461" s="227"/>
      <c r="AP461" s="227"/>
      <c r="AQ461" s="227"/>
      <c r="AR461" s="227"/>
    </row>
    <row r="462" spans="1:44" x14ac:dyDescent="0.2">
      <c r="A462" s="254" t="s">
        <v>518</v>
      </c>
      <c r="B462" s="254"/>
      <c r="C462" s="254"/>
      <c r="D462" s="254"/>
      <c r="E462" s="254"/>
      <c r="F462" s="254"/>
      <c r="G462" s="2157"/>
      <c r="H462" s="1206"/>
      <c r="I462" s="1206"/>
      <c r="J462" s="2394"/>
      <c r="K462" s="2408"/>
      <c r="L462" s="2408"/>
      <c r="M462" s="227"/>
      <c r="N462" s="227"/>
      <c r="O462" s="227"/>
      <c r="P462" s="227"/>
      <c r="Q462" s="227"/>
      <c r="R462" s="227"/>
      <c r="S462" s="227"/>
      <c r="T462" s="227"/>
      <c r="U462" s="227"/>
      <c r="V462" s="227"/>
      <c r="W462" s="227"/>
      <c r="X462" s="227"/>
      <c r="Y462" s="227"/>
      <c r="Z462" s="227"/>
      <c r="AA462" s="227"/>
      <c r="AB462" s="227"/>
      <c r="AC462" s="227"/>
      <c r="AD462" s="227"/>
      <c r="AE462" s="227"/>
      <c r="AF462" s="227"/>
      <c r="AG462" s="227"/>
      <c r="AH462" s="227"/>
      <c r="AI462" s="227"/>
      <c r="AJ462" s="227"/>
      <c r="AK462" s="227"/>
      <c r="AL462" s="227"/>
      <c r="AM462" s="227"/>
      <c r="AN462" s="227"/>
      <c r="AO462" s="227"/>
      <c r="AP462" s="227"/>
      <c r="AQ462" s="227"/>
      <c r="AR462" s="227"/>
    </row>
    <row r="463" spans="1:44" x14ac:dyDescent="0.2">
      <c r="A463" s="254" t="str">
        <f>IF(EXP=0,"   - dossier de l'expert-comptable","")</f>
        <v xml:space="preserve">   - dossier de l'expert-comptable</v>
      </c>
      <c r="B463" s="254"/>
      <c r="C463" s="254"/>
      <c r="D463" s="254"/>
      <c r="E463" s="254"/>
      <c r="F463" s="254"/>
      <c r="G463" s="2157"/>
      <c r="H463" s="1206"/>
      <c r="I463" s="1206"/>
      <c r="J463" s="2154"/>
      <c r="K463" s="2155"/>
      <c r="L463" s="2155"/>
      <c r="M463" s="227"/>
      <c r="N463" s="227"/>
      <c r="O463" s="227"/>
      <c r="P463" s="227"/>
      <c r="Q463" s="227"/>
      <c r="R463" s="227"/>
      <c r="S463" s="227"/>
      <c r="T463" s="227"/>
      <c r="U463" s="227"/>
      <c r="V463" s="227"/>
      <c r="W463" s="227"/>
      <c r="X463" s="227"/>
      <c r="Y463" s="227"/>
      <c r="Z463" s="227"/>
      <c r="AA463" s="227"/>
      <c r="AB463" s="227"/>
      <c r="AC463" s="227"/>
      <c r="AD463" s="227"/>
      <c r="AE463" s="227"/>
      <c r="AF463" s="227"/>
      <c r="AG463" s="227"/>
      <c r="AH463" s="227"/>
      <c r="AI463" s="227"/>
      <c r="AJ463" s="227"/>
      <c r="AK463" s="227"/>
      <c r="AL463" s="227"/>
      <c r="AM463" s="227"/>
      <c r="AN463" s="227"/>
      <c r="AO463" s="227"/>
      <c r="AP463" s="227"/>
      <c r="AQ463" s="227"/>
      <c r="AR463" s="227"/>
    </row>
    <row r="464" spans="1:44" x14ac:dyDescent="0.2">
      <c r="A464" s="251"/>
      <c r="B464" s="254"/>
      <c r="C464" s="254"/>
      <c r="D464" s="254"/>
      <c r="E464" s="254"/>
      <c r="F464" s="254"/>
      <c r="G464" s="2157"/>
      <c r="H464" s="1206"/>
      <c r="I464" s="1206"/>
      <c r="J464" s="2154"/>
      <c r="K464" s="2155"/>
      <c r="L464" s="2155"/>
      <c r="M464" s="227"/>
      <c r="N464" s="227"/>
      <c r="O464" s="227"/>
      <c r="P464" s="227"/>
      <c r="Q464" s="227"/>
      <c r="R464" s="227"/>
      <c r="S464" s="227"/>
      <c r="T464" s="227"/>
      <c r="U464" s="227"/>
      <c r="V464" s="227"/>
      <c r="W464" s="227"/>
      <c r="X464" s="227"/>
      <c r="Y464" s="227"/>
      <c r="Z464" s="227"/>
      <c r="AA464" s="227"/>
      <c r="AB464" s="227"/>
      <c r="AC464" s="227"/>
      <c r="AD464" s="227"/>
      <c r="AE464" s="227"/>
      <c r="AF464" s="227"/>
      <c r="AG464" s="227"/>
      <c r="AH464" s="227"/>
      <c r="AI464" s="227"/>
      <c r="AJ464" s="227"/>
      <c r="AK464" s="227"/>
      <c r="AL464" s="227"/>
      <c r="AM464" s="227"/>
      <c r="AN464" s="227"/>
      <c r="AO464" s="227"/>
      <c r="AP464" s="227"/>
      <c r="AQ464" s="227"/>
      <c r="AR464" s="227"/>
    </row>
    <row r="465" spans="1:44" x14ac:dyDescent="0.2">
      <c r="A465" s="254" t="s">
        <v>679</v>
      </c>
      <c r="B465" s="254"/>
      <c r="C465" s="254"/>
      <c r="D465" s="254"/>
      <c r="E465" s="254"/>
      <c r="F465" s="254"/>
      <c r="G465" s="2157"/>
      <c r="H465" s="1206"/>
      <c r="I465" s="1206"/>
      <c r="J465" s="2154"/>
      <c r="K465" s="2155"/>
      <c r="L465" s="2155"/>
      <c r="M465" s="227"/>
      <c r="N465" s="227"/>
      <c r="O465" s="227"/>
      <c r="P465" s="227"/>
      <c r="Q465" s="227"/>
      <c r="R465" s="227"/>
      <c r="S465" s="227"/>
      <c r="T465" s="227"/>
      <c r="U465" s="227"/>
      <c r="V465" s="227"/>
      <c r="W465" s="227"/>
      <c r="X465" s="227"/>
      <c r="Y465" s="227"/>
      <c r="Z465" s="227"/>
      <c r="AA465" s="227"/>
      <c r="AB465" s="227"/>
      <c r="AC465" s="227"/>
      <c r="AD465" s="227"/>
      <c r="AE465" s="227"/>
      <c r="AF465" s="227"/>
      <c r="AG465" s="227"/>
      <c r="AH465" s="227"/>
      <c r="AI465" s="227"/>
      <c r="AJ465" s="227"/>
      <c r="AK465" s="227"/>
      <c r="AL465" s="227"/>
      <c r="AM465" s="227"/>
      <c r="AN465" s="227"/>
      <c r="AO465" s="227"/>
      <c r="AP465" s="227"/>
      <c r="AQ465" s="227"/>
      <c r="AR465" s="227"/>
    </row>
    <row r="466" spans="1:44" x14ac:dyDescent="0.2">
      <c r="A466" s="251"/>
      <c r="B466" s="254" t="str">
        <f>IF(EXP=0,"(en relation avec le dossier de l'expert-comptable)","")</f>
        <v>(en relation avec le dossier de l'expert-comptable)</v>
      </c>
      <c r="C466" s="254"/>
      <c r="D466" s="254"/>
      <c r="E466" s="254"/>
      <c r="F466" s="254"/>
      <c r="G466" s="2157"/>
      <c r="H466" s="1206"/>
      <c r="I466" s="1206"/>
      <c r="J466" s="2154"/>
      <c r="K466" s="2155"/>
      <c r="L466" s="2155"/>
      <c r="M466" s="227"/>
      <c r="N466" s="227"/>
      <c r="O466" s="227"/>
      <c r="P466" s="227"/>
      <c r="Q466" s="227"/>
      <c r="R466" s="227"/>
      <c r="S466" s="227"/>
      <c r="T466" s="227"/>
      <c r="U466" s="227"/>
      <c r="V466" s="227"/>
      <c r="W466" s="227"/>
      <c r="X466" s="227"/>
      <c r="Y466" s="227"/>
      <c r="Z466" s="227"/>
      <c r="AA466" s="227"/>
      <c r="AB466" s="227"/>
      <c r="AC466" s="227"/>
      <c r="AD466" s="227"/>
      <c r="AE466" s="227"/>
      <c r="AF466" s="227"/>
      <c r="AG466" s="227"/>
      <c r="AH466" s="227"/>
      <c r="AI466" s="227"/>
      <c r="AJ466" s="227"/>
      <c r="AK466" s="227"/>
      <c r="AL466" s="227"/>
      <c r="AM466" s="227"/>
      <c r="AN466" s="227"/>
      <c r="AO466" s="227"/>
      <c r="AP466" s="227"/>
      <c r="AQ466" s="227"/>
      <c r="AR466" s="227"/>
    </row>
    <row r="467" spans="1:44" x14ac:dyDescent="0.2">
      <c r="A467" s="254" t="s">
        <v>519</v>
      </c>
      <c r="B467" s="251"/>
      <c r="C467" s="254"/>
      <c r="D467" s="254"/>
      <c r="E467" s="254"/>
      <c r="G467" s="2157"/>
      <c r="H467" s="1206"/>
      <c r="I467" s="1206"/>
      <c r="J467" s="2154"/>
      <c r="K467" s="2155"/>
      <c r="L467" s="2155"/>
      <c r="M467" s="227"/>
      <c r="N467" s="227"/>
      <c r="O467" s="227"/>
      <c r="P467" s="227"/>
      <c r="Q467" s="227"/>
      <c r="R467" s="227"/>
      <c r="S467" s="227"/>
      <c r="T467" s="227"/>
      <c r="U467" s="227"/>
      <c r="V467" s="227"/>
      <c r="W467" s="227"/>
      <c r="X467" s="227"/>
      <c r="Y467" s="227"/>
      <c r="Z467" s="227"/>
      <c r="AA467" s="227"/>
      <c r="AB467" s="227"/>
      <c r="AC467" s="227"/>
      <c r="AD467" s="227"/>
      <c r="AE467" s="227"/>
      <c r="AF467" s="227"/>
      <c r="AG467" s="227"/>
      <c r="AH467" s="227"/>
      <c r="AI467" s="227"/>
      <c r="AJ467" s="227"/>
      <c r="AK467" s="227"/>
      <c r="AL467" s="227"/>
      <c r="AM467" s="227"/>
      <c r="AN467" s="227"/>
      <c r="AO467" s="227"/>
      <c r="AP467" s="227"/>
      <c r="AQ467" s="227"/>
      <c r="AR467" s="227"/>
    </row>
    <row r="468" spans="1:44" x14ac:dyDescent="0.2">
      <c r="A468" s="1350" t="s">
        <v>1143</v>
      </c>
      <c r="C468" s="254"/>
      <c r="D468" s="254"/>
      <c r="E468" s="254"/>
      <c r="F468" s="254"/>
      <c r="G468" s="2157"/>
      <c r="H468" s="1206"/>
      <c r="I468" s="1206"/>
      <c r="J468" s="2154"/>
      <c r="K468" s="2155"/>
      <c r="L468" s="2155"/>
      <c r="M468" s="227"/>
      <c r="N468" s="227"/>
      <c r="O468" s="227"/>
      <c r="P468" s="227"/>
      <c r="Q468" s="227"/>
      <c r="R468" s="227"/>
      <c r="S468" s="227"/>
      <c r="T468" s="227"/>
      <c r="U468" s="227"/>
      <c r="V468" s="227"/>
      <c r="W468" s="227"/>
      <c r="X468" s="227"/>
      <c r="Y468" s="227"/>
      <c r="Z468" s="227"/>
      <c r="AA468" s="227"/>
      <c r="AB468" s="227"/>
      <c r="AC468" s="227"/>
      <c r="AD468" s="227"/>
      <c r="AE468" s="227"/>
      <c r="AF468" s="227"/>
      <c r="AG468" s="227"/>
      <c r="AH468" s="227"/>
      <c r="AI468" s="227"/>
      <c r="AJ468" s="227"/>
      <c r="AK468" s="227"/>
      <c r="AL468" s="227"/>
      <c r="AM468" s="227"/>
      <c r="AN468" s="227"/>
      <c r="AO468" s="227"/>
      <c r="AP468" s="227"/>
      <c r="AQ468" s="227"/>
      <c r="AR468" s="227"/>
    </row>
    <row r="469" spans="1:44" x14ac:dyDescent="0.2">
      <c r="A469" s="251"/>
      <c r="B469" s="251"/>
      <c r="C469" s="254"/>
      <c r="D469" s="254"/>
      <c r="E469" s="254"/>
      <c r="F469" s="254"/>
      <c r="G469" s="2157"/>
      <c r="H469" s="1206"/>
      <c r="I469" s="1206"/>
      <c r="J469" s="2425"/>
      <c r="K469" s="2426"/>
      <c r="L469" s="2426"/>
      <c r="M469" s="227"/>
      <c r="N469" s="227"/>
      <c r="O469" s="227"/>
      <c r="P469" s="227"/>
      <c r="Q469" s="227"/>
      <c r="R469" s="227"/>
      <c r="S469" s="227"/>
      <c r="T469" s="227"/>
      <c r="U469" s="227"/>
      <c r="V469" s="227"/>
      <c r="W469" s="227"/>
      <c r="X469" s="227"/>
      <c r="Y469" s="227"/>
      <c r="Z469" s="227"/>
      <c r="AA469" s="227"/>
      <c r="AB469" s="227"/>
      <c r="AC469" s="227"/>
      <c r="AD469" s="227"/>
      <c r="AE469" s="227"/>
      <c r="AF469" s="227"/>
      <c r="AG469" s="227"/>
      <c r="AH469" s="227"/>
      <c r="AI469" s="227"/>
      <c r="AJ469" s="227"/>
      <c r="AK469" s="227"/>
      <c r="AL469" s="227"/>
      <c r="AM469" s="227"/>
      <c r="AN469" s="227"/>
      <c r="AO469" s="227"/>
      <c r="AP469" s="227"/>
      <c r="AQ469" s="227"/>
      <c r="AR469" s="227"/>
    </row>
    <row r="470" spans="1:44" x14ac:dyDescent="0.2">
      <c r="A470" s="254" t="str">
        <f>IF(TRENTEETUN+TRENTEDEUX=0,"  O MARCHANDISES - MATIERES PREMIERES - PRODUITS FINIS","")</f>
        <v xml:space="preserve">  O MARCHANDISES - MATIERES PREMIERES - PRODUITS FINIS</v>
      </c>
      <c r="B470" s="254"/>
      <c r="C470" s="254"/>
      <c r="D470" s="254"/>
      <c r="E470" s="254"/>
      <c r="F470" s="254"/>
      <c r="G470" s="2157"/>
      <c r="H470" s="1206"/>
      <c r="I470" s="1206"/>
      <c r="J470" s="2154"/>
      <c r="K470" s="2155"/>
      <c r="L470" s="2155"/>
      <c r="M470" s="227"/>
      <c r="N470" s="227"/>
      <c r="O470" s="227"/>
      <c r="P470" s="227"/>
      <c r="Q470" s="227"/>
      <c r="R470" s="227"/>
      <c r="S470" s="227"/>
      <c r="T470" s="227"/>
      <c r="U470" s="227"/>
      <c r="V470" s="227"/>
      <c r="W470" s="227"/>
      <c r="X470" s="227"/>
      <c r="Y470" s="227"/>
      <c r="Z470" s="227"/>
      <c r="AA470" s="227"/>
      <c r="AB470" s="227"/>
      <c r="AC470" s="227"/>
      <c r="AD470" s="227"/>
      <c r="AE470" s="227"/>
      <c r="AF470" s="227"/>
      <c r="AG470" s="227"/>
      <c r="AH470" s="227"/>
      <c r="AI470" s="227"/>
      <c r="AJ470" s="227"/>
      <c r="AK470" s="227"/>
      <c r="AL470" s="227"/>
      <c r="AM470" s="227"/>
      <c r="AN470" s="227"/>
      <c r="AO470" s="227"/>
      <c r="AP470" s="227"/>
      <c r="AQ470" s="227"/>
      <c r="AR470" s="227"/>
    </row>
    <row r="471" spans="1:44" x14ac:dyDescent="0.2">
      <c r="A471" s="254" t="str">
        <f>IF(TRENTEETUN+TRENTEDEUX=0,"     - Interrogation du chef d'entreprise sur la méthode de valorisation et de","")</f>
        <v xml:space="preserve">     - Interrogation du chef d'entreprise sur la méthode de valorisation et de</v>
      </c>
      <c r="B471" s="254"/>
      <c r="C471" s="254"/>
      <c r="D471" s="254"/>
      <c r="E471" s="254"/>
      <c r="F471" s="254"/>
      <c r="G471" s="2157"/>
      <c r="H471" s="1206"/>
      <c r="I471" s="1206"/>
      <c r="J471" s="2154"/>
      <c r="K471" s="2155"/>
      <c r="L471" s="2155"/>
      <c r="M471" s="227"/>
      <c r="N471" s="227"/>
      <c r="O471" s="227"/>
      <c r="P471" s="227"/>
      <c r="Q471" s="227"/>
      <c r="R471" s="227"/>
      <c r="S471" s="227"/>
      <c r="T471" s="227"/>
      <c r="U471" s="227"/>
      <c r="V471" s="227"/>
      <c r="W471" s="227"/>
      <c r="X471" s="227"/>
      <c r="Y471" s="227"/>
      <c r="Z471" s="227"/>
      <c r="AA471" s="227"/>
      <c r="AB471" s="227"/>
      <c r="AC471" s="227"/>
      <c r="AD471" s="227"/>
      <c r="AE471" s="227"/>
      <c r="AF471" s="227"/>
      <c r="AG471" s="227"/>
      <c r="AH471" s="227"/>
      <c r="AI471" s="227"/>
      <c r="AJ471" s="227"/>
      <c r="AK471" s="227"/>
      <c r="AL471" s="227"/>
      <c r="AM471" s="227"/>
      <c r="AN471" s="227"/>
      <c r="AO471" s="227"/>
      <c r="AP471" s="227"/>
      <c r="AQ471" s="227"/>
      <c r="AR471" s="227"/>
    </row>
    <row r="472" spans="1:44" x14ac:dyDescent="0.2">
      <c r="A472" s="254" t="str">
        <f>IF(TRENTEETUN+TRENTEDEUX=0,"      dépréciation et sur la permanence de son application","")</f>
        <v xml:space="preserve">      dépréciation et sur la permanence de son application</v>
      </c>
      <c r="B472" s="254"/>
      <c r="C472" s="254"/>
      <c r="D472" s="254"/>
      <c r="E472" s="254"/>
      <c r="F472" s="254"/>
      <c r="G472" s="2157"/>
      <c r="H472" s="1206"/>
      <c r="I472" s="1206"/>
      <c r="J472" s="2154"/>
      <c r="K472" s="2155"/>
      <c r="L472" s="2155"/>
      <c r="M472" s="227"/>
      <c r="N472" s="227"/>
      <c r="O472" s="227"/>
      <c r="P472" s="227"/>
      <c r="Q472" s="227"/>
      <c r="R472" s="227"/>
      <c r="S472" s="227"/>
      <c r="T472" s="227"/>
      <c r="U472" s="227"/>
      <c r="V472" s="227"/>
      <c r="W472" s="227"/>
      <c r="X472" s="227"/>
      <c r="Y472" s="227"/>
      <c r="Z472" s="227"/>
      <c r="AA472" s="227"/>
      <c r="AB472" s="227"/>
      <c r="AC472" s="227"/>
      <c r="AD472" s="227"/>
      <c r="AE472" s="227"/>
      <c r="AF472" s="227"/>
      <c r="AG472" s="227"/>
      <c r="AH472" s="227"/>
      <c r="AI472" s="227"/>
      <c r="AJ472" s="227"/>
      <c r="AK472" s="227"/>
      <c r="AL472" s="227"/>
      <c r="AM472" s="227"/>
      <c r="AN472" s="227"/>
      <c r="AO472" s="227"/>
      <c r="AP472" s="227"/>
      <c r="AQ472" s="227"/>
      <c r="AR472" s="227"/>
    </row>
    <row r="473" spans="1:44" x14ac:dyDescent="0.2">
      <c r="A473" s="254" t="str">
        <f>IF(TRENTEETUN+TRENTEDEUX=0,"     - Comparaison par rubriques avec l'état récapitulatif de l'exercice","")</f>
        <v xml:space="preserve">     - Comparaison par rubriques avec l'état récapitulatif de l'exercice</v>
      </c>
      <c r="B473" s="254"/>
      <c r="C473" s="254"/>
      <c r="D473" s="254"/>
      <c r="E473" s="254"/>
      <c r="F473" s="254"/>
      <c r="G473" s="2157"/>
      <c r="H473" s="1206"/>
      <c r="I473" s="1206"/>
      <c r="J473" s="2154"/>
      <c r="K473" s="2155"/>
      <c r="L473" s="2155"/>
      <c r="M473" s="227"/>
      <c r="N473" s="227"/>
      <c r="O473" s="227"/>
      <c r="P473" s="227"/>
      <c r="Q473" s="227"/>
      <c r="R473" s="227"/>
      <c r="S473" s="227"/>
      <c r="T473" s="227"/>
      <c r="U473" s="227"/>
      <c r="V473" s="227"/>
      <c r="W473" s="227"/>
      <c r="X473" s="227"/>
      <c r="Y473" s="227"/>
      <c r="Z473" s="227"/>
      <c r="AA473" s="227"/>
      <c r="AB473" s="227"/>
      <c r="AC473" s="227"/>
      <c r="AD473" s="227"/>
      <c r="AE473" s="227"/>
      <c r="AF473" s="227"/>
      <c r="AG473" s="227"/>
      <c r="AH473" s="227"/>
      <c r="AI473" s="227"/>
      <c r="AJ473" s="227"/>
      <c r="AK473" s="227"/>
      <c r="AL473" s="227"/>
      <c r="AM473" s="227"/>
      <c r="AN473" s="227"/>
      <c r="AO473" s="227"/>
      <c r="AP473" s="227"/>
      <c r="AQ473" s="227"/>
      <c r="AR473" s="227"/>
    </row>
    <row r="474" spans="1:44" x14ac:dyDescent="0.2">
      <c r="A474" s="254" t="str">
        <f>IF(TRENTEETUN+TRENTEDEUX=0,"       précédent et appréciation des évolutions","")</f>
        <v xml:space="preserve">       précédent et appréciation des évolutions</v>
      </c>
      <c r="B474" s="254"/>
      <c r="C474" s="254"/>
      <c r="D474" s="254"/>
      <c r="E474" s="254"/>
      <c r="F474" s="254"/>
      <c r="G474" s="2157"/>
      <c r="H474" s="1206"/>
      <c r="I474" s="1206"/>
      <c r="J474" s="2154"/>
      <c r="K474" s="2155"/>
      <c r="L474" s="2155"/>
      <c r="M474" s="227"/>
      <c r="N474" s="227"/>
      <c r="O474" s="227"/>
      <c r="P474" s="227"/>
      <c r="Q474" s="227"/>
      <c r="R474" s="227"/>
      <c r="S474" s="227"/>
      <c r="T474" s="227"/>
      <c r="U474" s="227"/>
      <c r="V474" s="227"/>
      <c r="W474" s="227"/>
      <c r="X474" s="227"/>
      <c r="Y474" s="227"/>
      <c r="Z474" s="227"/>
      <c r="AA474" s="227"/>
      <c r="AB474" s="227"/>
      <c r="AC474" s="227"/>
      <c r="AD474" s="227"/>
      <c r="AE474" s="227"/>
      <c r="AF474" s="227"/>
      <c r="AG474" s="227"/>
      <c r="AH474" s="227"/>
      <c r="AI474" s="227"/>
      <c r="AJ474" s="227"/>
      <c r="AK474" s="227"/>
      <c r="AL474" s="227"/>
      <c r="AM474" s="227"/>
      <c r="AN474" s="227"/>
      <c r="AO474" s="227"/>
      <c r="AP474" s="227"/>
      <c r="AQ474" s="227"/>
      <c r="AR474" s="227"/>
    </row>
    <row r="475" spans="1:44" x14ac:dyDescent="0.2">
      <c r="A475" s="254" t="str">
        <f>IF(TRENTEETUN+TRENTEDEUX=0,"     - Calcul de la rotation des stocks","")</f>
        <v xml:space="preserve">     - Calcul de la rotation des stocks</v>
      </c>
      <c r="B475" s="254"/>
      <c r="C475" s="254"/>
      <c r="D475" s="254"/>
      <c r="E475" s="254"/>
      <c r="F475" s="254"/>
      <c r="G475" s="2157"/>
      <c r="H475" s="1206"/>
      <c r="I475" s="1206"/>
      <c r="J475" s="2154"/>
      <c r="K475" s="2155"/>
      <c r="L475" s="2155"/>
      <c r="M475" s="227"/>
      <c r="N475" s="227"/>
      <c r="O475" s="227"/>
      <c r="P475" s="227"/>
      <c r="Q475" s="227"/>
      <c r="R475" s="227"/>
      <c r="S475" s="227"/>
      <c r="T475" s="227"/>
      <c r="U475" s="227"/>
      <c r="V475" s="227"/>
      <c r="W475" s="227"/>
      <c r="X475" s="227"/>
      <c r="Y475" s="227"/>
      <c r="Z475" s="227"/>
      <c r="AA475" s="227"/>
      <c r="AB475" s="227"/>
      <c r="AC475" s="227"/>
      <c r="AD475" s="227"/>
      <c r="AE475" s="227"/>
      <c r="AF475" s="227"/>
      <c r="AG475" s="227"/>
      <c r="AH475" s="227"/>
      <c r="AI475" s="227"/>
      <c r="AJ475" s="227"/>
      <c r="AK475" s="227"/>
      <c r="AL475" s="227"/>
      <c r="AM475" s="227"/>
      <c r="AN475" s="227"/>
      <c r="AO475" s="227"/>
      <c r="AP475" s="227"/>
      <c r="AQ475" s="227"/>
      <c r="AR475" s="227"/>
    </row>
    <row r="476" spans="1:44" x14ac:dyDescent="0.2">
      <c r="A476" s="254" t="str">
        <f>IF(TRENTEETUN+TRENTEDEUX=0,"     - Rapprochement de l'inventaire avec le registre obligatoire s'il en existe un","")</f>
        <v xml:space="preserve">     - Rapprochement de l'inventaire avec le registre obligatoire s'il en existe un</v>
      </c>
      <c r="B476" s="254"/>
      <c r="C476" s="254"/>
      <c r="D476" s="254"/>
      <c r="E476" s="254"/>
      <c r="F476" s="254"/>
      <c r="G476" s="2157"/>
      <c r="H476" s="1206"/>
      <c r="I476" s="1206"/>
      <c r="J476" s="2154"/>
      <c r="K476" s="2155"/>
      <c r="L476" s="2155"/>
      <c r="M476" s="227"/>
      <c r="N476" s="227"/>
      <c r="O476" s="227"/>
      <c r="P476" s="227"/>
      <c r="Q476" s="227"/>
      <c r="R476" s="227"/>
      <c r="S476" s="227"/>
      <c r="T476" s="227"/>
      <c r="U476" s="227"/>
      <c r="V476" s="227"/>
      <c r="W476" s="227"/>
      <c r="X476" s="227"/>
      <c r="Y476" s="227"/>
      <c r="Z476" s="227"/>
      <c r="AA476" s="227"/>
      <c r="AB476" s="227"/>
      <c r="AC476" s="227"/>
      <c r="AD476" s="227"/>
      <c r="AE476" s="227"/>
      <c r="AF476" s="227"/>
      <c r="AG476" s="227"/>
      <c r="AH476" s="227"/>
      <c r="AI476" s="227"/>
      <c r="AJ476" s="227"/>
      <c r="AK476" s="227"/>
      <c r="AL476" s="227"/>
      <c r="AM476" s="227"/>
      <c r="AN476" s="227"/>
      <c r="AO476" s="227"/>
      <c r="AP476" s="227"/>
      <c r="AQ476" s="227"/>
      <c r="AR476" s="227"/>
    </row>
    <row r="477" spans="1:44" x14ac:dyDescent="0.2">
      <c r="A477" s="256"/>
      <c r="B477" s="254"/>
      <c r="C477" s="254"/>
      <c r="D477" s="254"/>
      <c r="E477" s="254"/>
      <c r="F477" s="254"/>
      <c r="G477" s="2157"/>
      <c r="H477" s="1206"/>
      <c r="I477" s="1206"/>
      <c r="J477" s="2425"/>
      <c r="K477" s="2426"/>
      <c r="L477" s="2426"/>
      <c r="M477" s="227"/>
      <c r="N477" s="227"/>
      <c r="O477" s="227"/>
      <c r="P477" s="227"/>
      <c r="Q477" s="227"/>
      <c r="R477" s="227"/>
      <c r="S477" s="227"/>
      <c r="T477" s="227"/>
      <c r="U477" s="227"/>
      <c r="V477" s="227"/>
      <c r="W477" s="227"/>
      <c r="X477" s="227"/>
      <c r="Y477" s="227"/>
      <c r="Z477" s="227"/>
      <c r="AA477" s="227"/>
      <c r="AB477" s="227"/>
      <c r="AC477" s="227"/>
      <c r="AD477" s="227"/>
      <c r="AE477" s="227"/>
      <c r="AF477" s="227"/>
      <c r="AG477" s="227"/>
      <c r="AH477" s="227"/>
      <c r="AI477" s="227"/>
      <c r="AJ477" s="227"/>
      <c r="AK477" s="227"/>
      <c r="AL477" s="227"/>
      <c r="AM477" s="227"/>
      <c r="AN477" s="227"/>
      <c r="AO477" s="227"/>
      <c r="AP477" s="227"/>
      <c r="AQ477" s="227"/>
      <c r="AR477" s="227"/>
    </row>
    <row r="478" spans="1:44" x14ac:dyDescent="0.2">
      <c r="A478" s="254" t="str">
        <f>IF(TRENTETROIS=0,"  O TRAVAUX EN COURS","")</f>
        <v xml:space="preserve">  O TRAVAUX EN COURS</v>
      </c>
      <c r="B478" s="254"/>
      <c r="C478" s="254"/>
      <c r="D478" s="254"/>
      <c r="E478" s="254"/>
      <c r="F478" s="254"/>
      <c r="G478" s="2157"/>
      <c r="H478" s="1206"/>
      <c r="I478" s="1206"/>
      <c r="J478" s="2154"/>
      <c r="K478" s="2155"/>
      <c r="L478" s="2155"/>
      <c r="M478" s="227"/>
      <c r="N478" s="227"/>
      <c r="O478" s="227"/>
      <c r="P478" s="227"/>
      <c r="Q478" s="227"/>
      <c r="R478" s="227"/>
      <c r="S478" s="227"/>
      <c r="T478" s="227"/>
      <c r="U478" s="227"/>
      <c r="V478" s="227"/>
      <c r="W478" s="227"/>
      <c r="X478" s="227"/>
      <c r="Y478" s="227"/>
      <c r="Z478" s="227"/>
      <c r="AA478" s="227"/>
      <c r="AB478" s="227"/>
      <c r="AC478" s="227"/>
      <c r="AD478" s="227"/>
      <c r="AE478" s="227"/>
      <c r="AF478" s="227"/>
      <c r="AG478" s="227"/>
      <c r="AH478" s="227"/>
      <c r="AI478" s="227"/>
      <c r="AJ478" s="227"/>
      <c r="AK478" s="227"/>
      <c r="AL478" s="227"/>
      <c r="AM478" s="227"/>
      <c r="AN478" s="227"/>
      <c r="AO478" s="227"/>
      <c r="AP478" s="227"/>
      <c r="AQ478" s="227"/>
      <c r="AR478" s="227"/>
    </row>
    <row r="479" spans="1:44" x14ac:dyDescent="0.2">
      <c r="A479" s="254" t="str">
        <f>IF(TRENTETROIS=0,"     - Interrogation du chef d'entreprise sur la méthode de valorisation et","")</f>
        <v xml:space="preserve">     - Interrogation du chef d'entreprise sur la méthode de valorisation et</v>
      </c>
      <c r="B479" s="254"/>
      <c r="C479" s="254"/>
      <c r="D479" s="254"/>
      <c r="E479" s="254"/>
      <c r="F479" s="254"/>
      <c r="G479" s="2157"/>
      <c r="H479" s="1206"/>
      <c r="I479" s="1206"/>
      <c r="J479" s="2154"/>
      <c r="K479" s="2155"/>
      <c r="L479" s="2155"/>
      <c r="M479" s="227"/>
      <c r="N479" s="227"/>
      <c r="O479" s="227"/>
      <c r="P479" s="227"/>
      <c r="Q479" s="227"/>
      <c r="R479" s="227"/>
      <c r="S479" s="227"/>
      <c r="T479" s="227"/>
      <c r="U479" s="227"/>
      <c r="V479" s="227"/>
      <c r="W479" s="227"/>
      <c r="X479" s="227"/>
      <c r="Y479" s="227"/>
      <c r="Z479" s="227"/>
      <c r="AA479" s="227"/>
      <c r="AB479" s="227"/>
      <c r="AC479" s="227"/>
      <c r="AD479" s="227"/>
      <c r="AE479" s="227"/>
      <c r="AF479" s="227"/>
      <c r="AG479" s="227"/>
      <c r="AH479" s="227"/>
      <c r="AI479" s="227"/>
      <c r="AJ479" s="227"/>
      <c r="AK479" s="227"/>
      <c r="AL479" s="227"/>
      <c r="AM479" s="227"/>
      <c r="AN479" s="227"/>
      <c r="AO479" s="227"/>
      <c r="AP479" s="227"/>
      <c r="AQ479" s="227"/>
      <c r="AR479" s="227"/>
    </row>
    <row r="480" spans="1:44" x14ac:dyDescent="0.2">
      <c r="A480" s="254" t="str">
        <f>IF(TRENTETROIS=0,"       sur la permanence de son application","")</f>
        <v xml:space="preserve">       sur la permanence de son application</v>
      </c>
      <c r="B480" s="254"/>
      <c r="C480" s="254"/>
      <c r="D480" s="254"/>
      <c r="E480" s="254"/>
      <c r="F480" s="254"/>
      <c r="G480" s="2157"/>
      <c r="H480" s="1206"/>
      <c r="I480" s="1206"/>
      <c r="J480" s="2154"/>
      <c r="K480" s="2155"/>
      <c r="L480" s="2155"/>
      <c r="M480" s="227"/>
      <c r="N480" s="227"/>
      <c r="O480" s="227"/>
      <c r="P480" s="227"/>
      <c r="Q480" s="227"/>
      <c r="R480" s="227"/>
      <c r="S480" s="227"/>
      <c r="T480" s="227"/>
      <c r="U480" s="227"/>
      <c r="V480" s="227"/>
      <c r="W480" s="227"/>
      <c r="X480" s="227"/>
      <c r="Y480" s="227"/>
      <c r="Z480" s="227"/>
      <c r="AA480" s="227"/>
      <c r="AB480" s="227"/>
      <c r="AC480" s="227"/>
      <c r="AD480" s="227"/>
      <c r="AE480" s="227"/>
      <c r="AF480" s="227"/>
      <c r="AG480" s="227"/>
      <c r="AH480" s="227"/>
      <c r="AI480" s="227"/>
      <c r="AJ480" s="227"/>
      <c r="AK480" s="227"/>
      <c r="AL480" s="227"/>
      <c r="AM480" s="227"/>
      <c r="AN480" s="227"/>
      <c r="AO480" s="227"/>
      <c r="AP480" s="227"/>
      <c r="AQ480" s="227"/>
      <c r="AR480" s="227"/>
    </row>
    <row r="481" spans="1:44" x14ac:dyDescent="0.2">
      <c r="A481" s="254" t="str">
        <f>IF(TRENTETROIS=0,"     - Contrôle sur la cohérence de cette valorisation","")</f>
        <v xml:space="preserve">     - Contrôle sur la cohérence de cette valorisation</v>
      </c>
      <c r="B481" s="254"/>
      <c r="C481" s="254"/>
      <c r="D481" s="254"/>
      <c r="E481" s="254"/>
      <c r="F481" s="254"/>
      <c r="G481" s="2157"/>
      <c r="H481" s="1206"/>
      <c r="I481" s="1206"/>
      <c r="J481" s="2154"/>
      <c r="K481" s="2155"/>
      <c r="L481" s="2155"/>
      <c r="M481" s="227"/>
      <c r="N481" s="227"/>
      <c r="O481" s="227"/>
      <c r="P481" s="227"/>
      <c r="Q481" s="227"/>
      <c r="R481" s="227"/>
      <c r="S481" s="227"/>
      <c r="T481" s="227"/>
      <c r="U481" s="227"/>
      <c r="V481" s="227"/>
      <c r="W481" s="227"/>
      <c r="X481" s="227"/>
      <c r="Y481" s="227"/>
      <c r="Z481" s="227"/>
      <c r="AA481" s="227"/>
      <c r="AB481" s="227"/>
      <c r="AC481" s="227"/>
      <c r="AD481" s="227"/>
      <c r="AE481" s="227"/>
      <c r="AF481" s="227"/>
      <c r="AG481" s="227"/>
      <c r="AH481" s="227"/>
      <c r="AI481" s="227"/>
      <c r="AJ481" s="227"/>
      <c r="AK481" s="227"/>
      <c r="AL481" s="227"/>
      <c r="AM481" s="227"/>
      <c r="AN481" s="227"/>
      <c r="AO481" s="227"/>
      <c r="AP481" s="227"/>
      <c r="AQ481" s="227"/>
      <c r="AR481" s="227"/>
    </row>
    <row r="482" spans="1:44" x14ac:dyDescent="0.2">
      <c r="A482" s="254" t="str">
        <f>IF(TRENTETROIS=0,"     - Rapprochement du montant des en-cours avec la facturation du premier","")</f>
        <v xml:space="preserve">     - Rapprochement du montant des en-cours avec la facturation du premier</v>
      </c>
      <c r="B482" s="254"/>
      <c r="C482" s="254"/>
      <c r="D482" s="254"/>
      <c r="E482" s="254"/>
      <c r="F482" s="254"/>
      <c r="G482" s="2157"/>
      <c r="H482" s="1206"/>
      <c r="I482" s="1206"/>
      <c r="J482" s="2154"/>
      <c r="K482" s="2155"/>
      <c r="L482" s="2155"/>
      <c r="M482" s="227"/>
      <c r="N482" s="227"/>
      <c r="O482" s="227"/>
      <c r="P482" s="227"/>
      <c r="Q482" s="227"/>
      <c r="R482" s="227"/>
      <c r="S482" s="227"/>
      <c r="T482" s="227"/>
      <c r="U482" s="227"/>
      <c r="V482" s="227"/>
      <c r="W482" s="227"/>
      <c r="X482" s="227"/>
      <c r="Y482" s="227"/>
      <c r="Z482" s="227"/>
      <c r="AA482" s="227"/>
      <c r="AB482" s="227"/>
      <c r="AC482" s="227"/>
      <c r="AD482" s="227"/>
      <c r="AE482" s="227"/>
      <c r="AF482" s="227"/>
      <c r="AG482" s="227"/>
      <c r="AH482" s="227"/>
      <c r="AI482" s="227"/>
      <c r="AJ482" s="227"/>
      <c r="AK482" s="227"/>
      <c r="AL482" s="227"/>
      <c r="AM482" s="227"/>
      <c r="AN482" s="227"/>
      <c r="AO482" s="227"/>
      <c r="AP482" s="227"/>
      <c r="AQ482" s="227"/>
      <c r="AR482" s="227"/>
    </row>
    <row r="483" spans="1:44" x14ac:dyDescent="0.2">
      <c r="A483" s="254" t="str">
        <f>IF(TRENTETROIS=0,"       mois de l'exercice suivant et avec les acomptes","")</f>
        <v xml:space="preserve">       mois de l'exercice suivant et avec les acomptes</v>
      </c>
      <c r="B483" s="251"/>
      <c r="C483" s="254"/>
      <c r="D483" s="254"/>
      <c r="E483" s="254"/>
      <c r="G483" s="2157"/>
      <c r="H483" s="1206"/>
      <c r="I483" s="1206"/>
      <c r="J483" s="2154"/>
      <c r="K483" s="2155"/>
      <c r="L483" s="2155"/>
      <c r="M483" s="227"/>
      <c r="N483" s="227"/>
      <c r="O483" s="227"/>
      <c r="P483" s="227"/>
      <c r="Q483" s="227"/>
      <c r="R483" s="227"/>
      <c r="S483" s="227"/>
      <c r="T483" s="227"/>
      <c r="U483" s="227"/>
      <c r="V483" s="227"/>
      <c r="W483" s="227"/>
      <c r="X483" s="227"/>
      <c r="Y483" s="227"/>
      <c r="Z483" s="227"/>
      <c r="AA483" s="227"/>
      <c r="AB483" s="227"/>
      <c r="AC483" s="227"/>
      <c r="AD483" s="227"/>
      <c r="AE483" s="227"/>
      <c r="AF483" s="227"/>
      <c r="AG483" s="227"/>
      <c r="AH483" s="227"/>
      <c r="AI483" s="227"/>
      <c r="AJ483" s="227"/>
      <c r="AK483" s="227"/>
      <c r="AL483" s="227"/>
      <c r="AM483" s="227"/>
      <c r="AN483" s="227"/>
      <c r="AO483" s="227"/>
      <c r="AP483" s="227"/>
      <c r="AQ483" s="227"/>
      <c r="AR483" s="227"/>
    </row>
    <row r="484" spans="1:44" x14ac:dyDescent="0.2">
      <c r="A484" s="251"/>
      <c r="B484" s="251"/>
      <c r="C484" s="254"/>
      <c r="D484" s="254"/>
      <c r="E484" s="254"/>
      <c r="F484" s="254"/>
      <c r="G484" s="2157"/>
      <c r="H484" s="242"/>
      <c r="I484" s="1206"/>
      <c r="J484" s="2394"/>
      <c r="K484" s="2408"/>
      <c r="L484" s="2408"/>
      <c r="M484" s="227"/>
      <c r="N484" s="227"/>
      <c r="O484" s="227"/>
      <c r="P484" s="227"/>
      <c r="Q484" s="227"/>
      <c r="R484" s="227"/>
      <c r="S484" s="227"/>
      <c r="T484" s="227"/>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row>
    <row r="485" spans="1:44" ht="13.5" x14ac:dyDescent="0.25">
      <c r="A485" s="261" t="s">
        <v>428</v>
      </c>
      <c r="B485" s="254"/>
      <c r="C485" s="257"/>
      <c r="D485" s="254"/>
      <c r="E485" s="254"/>
      <c r="F485" s="1436" t="s">
        <v>471</v>
      </c>
      <c r="G485" s="2157"/>
      <c r="H485" s="1206"/>
      <c r="I485" s="1206"/>
      <c r="J485" s="2394"/>
      <c r="K485" s="2408"/>
      <c r="L485" s="2408"/>
      <c r="M485" s="227"/>
      <c r="N485" s="227"/>
      <c r="O485" s="227"/>
      <c r="P485" s="227"/>
      <c r="Q485" s="227"/>
      <c r="R485" s="227"/>
      <c r="S485" s="227"/>
      <c r="T485" s="227"/>
      <c r="U485" s="227"/>
      <c r="V485" s="227"/>
      <c r="W485" s="227"/>
      <c r="X485" s="227"/>
      <c r="Y485" s="227"/>
      <c r="Z485" s="227"/>
      <c r="AA485" s="227"/>
      <c r="AB485" s="227"/>
      <c r="AC485" s="227"/>
      <c r="AD485" s="227"/>
      <c r="AE485" s="227"/>
      <c r="AF485" s="227"/>
      <c r="AG485" s="227"/>
      <c r="AH485" s="227"/>
      <c r="AI485" s="227"/>
      <c r="AJ485" s="227"/>
      <c r="AK485" s="227"/>
      <c r="AL485" s="227"/>
      <c r="AM485" s="227"/>
      <c r="AN485" s="227"/>
      <c r="AO485" s="227"/>
      <c r="AP485" s="227"/>
      <c r="AQ485" s="227"/>
      <c r="AR485" s="227"/>
    </row>
    <row r="486" spans="1:44" x14ac:dyDescent="0.2">
      <c r="A486" s="1350" t="s">
        <v>1142</v>
      </c>
      <c r="F486" s="254"/>
      <c r="G486" s="2157"/>
      <c r="H486" s="1206"/>
      <c r="I486" s="1206"/>
      <c r="J486" s="2394"/>
      <c r="K486" s="2408"/>
      <c r="L486" s="2408"/>
      <c r="M486" s="227"/>
      <c r="N486" s="227"/>
      <c r="O486" s="227"/>
      <c r="P486" s="227"/>
      <c r="Q486" s="227"/>
      <c r="R486" s="227"/>
      <c r="S486" s="227"/>
      <c r="T486" s="227"/>
      <c r="U486" s="227"/>
      <c r="V486" s="227"/>
      <c r="W486" s="227"/>
      <c r="X486" s="227"/>
      <c r="Y486" s="227"/>
      <c r="Z486" s="227"/>
      <c r="AA486" s="227"/>
      <c r="AB486" s="227"/>
      <c r="AC486" s="227"/>
      <c r="AD486" s="227"/>
      <c r="AE486" s="227"/>
      <c r="AF486" s="227"/>
      <c r="AG486" s="227"/>
      <c r="AH486" s="227"/>
      <c r="AI486" s="227"/>
      <c r="AJ486" s="227"/>
      <c r="AK486" s="227"/>
      <c r="AL486" s="227"/>
      <c r="AM486" s="227"/>
      <c r="AN486" s="227"/>
      <c r="AO486" s="227"/>
      <c r="AP486" s="227"/>
      <c r="AQ486" s="227"/>
      <c r="AR486" s="227"/>
    </row>
    <row r="487" spans="1:44" x14ac:dyDescent="0.2">
      <c r="A487" s="254" t="str">
        <f>IF(TRENTEETUN+TRENTEDEUX=0,"   - Assistance à l'inventaire physique","")</f>
        <v xml:space="preserve">   - Assistance à l'inventaire physique</v>
      </c>
      <c r="C487" s="254"/>
      <c r="D487" s="254"/>
      <c r="E487" s="254"/>
      <c r="F487" s="254"/>
      <c r="G487" s="352" t="s">
        <v>795</v>
      </c>
      <c r="H487" s="1206"/>
      <c r="I487" s="1206"/>
      <c r="J487" s="2394"/>
      <c r="K487" s="2408"/>
      <c r="L487" s="2408"/>
      <c r="M487" s="227"/>
      <c r="N487" s="227"/>
      <c r="O487" s="227"/>
      <c r="P487" s="227"/>
      <c r="Q487" s="227"/>
      <c r="R487" s="227"/>
      <c r="S487" s="227"/>
      <c r="T487" s="227"/>
      <c r="U487" s="227"/>
      <c r="V487" s="227"/>
      <c r="W487" s="227"/>
      <c r="X487" s="227"/>
      <c r="Y487" s="227"/>
      <c r="Z487" s="227"/>
      <c r="AA487" s="227"/>
      <c r="AB487" s="227"/>
      <c r="AC487" s="227"/>
      <c r="AD487" s="227"/>
      <c r="AE487" s="227"/>
      <c r="AF487" s="227"/>
      <c r="AG487" s="227"/>
      <c r="AH487" s="227"/>
      <c r="AI487" s="227"/>
      <c r="AJ487" s="227"/>
      <c r="AK487" s="227"/>
      <c r="AL487" s="227"/>
      <c r="AM487" s="227"/>
      <c r="AN487" s="227"/>
      <c r="AO487" s="227"/>
      <c r="AP487" s="227"/>
      <c r="AQ487" s="227"/>
      <c r="AR487" s="227"/>
    </row>
    <row r="488" spans="1:44" x14ac:dyDescent="0.2">
      <c r="A488" s="254" t="str">
        <f>IF(TRENTEETUN+TRENTEDEUX=0,"   - Vérification par tests que la procédure décrite au dossier Contrôle Interne","")</f>
        <v xml:space="preserve">   - Vérification par tests que la procédure décrite au dossier Contrôle Interne</v>
      </c>
      <c r="B488" s="251"/>
      <c r="C488" s="254"/>
      <c r="D488" s="254"/>
      <c r="E488" s="254"/>
      <c r="F488" s="254"/>
      <c r="G488" s="2157"/>
      <c r="H488" s="1206"/>
      <c r="I488" s="1206"/>
      <c r="J488" s="2394"/>
      <c r="K488" s="2408"/>
      <c r="L488" s="2408"/>
      <c r="M488" s="227"/>
      <c r="N488" s="227"/>
      <c r="O488" s="227"/>
      <c r="P488" s="227"/>
      <c r="Q488" s="227"/>
      <c r="R488" s="227"/>
      <c r="S488" s="227"/>
      <c r="T488" s="227"/>
      <c r="U488" s="227"/>
      <c r="V488" s="227"/>
      <c r="W488" s="227"/>
      <c r="X488" s="227"/>
      <c r="Y488" s="227"/>
      <c r="Z488" s="227"/>
      <c r="AA488" s="227"/>
      <c r="AB488" s="227"/>
      <c r="AC488" s="227"/>
      <c r="AD488" s="227"/>
      <c r="AE488" s="227"/>
      <c r="AF488" s="227"/>
      <c r="AG488" s="227"/>
      <c r="AH488" s="227"/>
      <c r="AI488" s="227"/>
      <c r="AJ488" s="227"/>
      <c r="AK488" s="227"/>
      <c r="AL488" s="227"/>
      <c r="AM488" s="227"/>
      <c r="AN488" s="227"/>
      <c r="AO488" s="227"/>
      <c r="AP488" s="227"/>
      <c r="AQ488" s="227"/>
      <c r="AR488" s="227"/>
    </row>
    <row r="489" spans="1:44" x14ac:dyDescent="0.2">
      <c r="A489" s="254" t="str">
        <f>IF(TRENTEETUN+TRENTEDEUX=0,"     existe et est correctement appliquée","")</f>
        <v xml:space="preserve">     existe et est correctement appliquée</v>
      </c>
      <c r="B489" s="251"/>
      <c r="C489" s="254"/>
      <c r="D489" s="254"/>
      <c r="E489" s="254"/>
      <c r="F489" s="254"/>
      <c r="G489" s="2157"/>
      <c r="H489" s="1206"/>
      <c r="I489" s="1206"/>
      <c r="J489" s="2394"/>
      <c r="K489" s="2408"/>
      <c r="L489" s="2408"/>
      <c r="M489" s="227"/>
      <c r="N489" s="227"/>
      <c r="O489" s="227"/>
      <c r="P489" s="227"/>
      <c r="Q489" s="227"/>
      <c r="R489" s="227"/>
      <c r="S489" s="227"/>
      <c r="T489" s="227"/>
      <c r="U489" s="227"/>
      <c r="V489" s="227"/>
      <c r="W489" s="227"/>
      <c r="X489" s="227"/>
      <c r="Y489" s="227"/>
      <c r="Z489" s="227"/>
      <c r="AA489" s="227"/>
      <c r="AB489" s="227"/>
      <c r="AC489" s="227"/>
      <c r="AD489" s="227"/>
      <c r="AE489" s="227"/>
      <c r="AF489" s="227"/>
      <c r="AG489" s="227"/>
      <c r="AH489" s="227"/>
      <c r="AI489" s="227"/>
      <c r="AJ489" s="227"/>
      <c r="AK489" s="227"/>
      <c r="AL489" s="227"/>
      <c r="AM489" s="227"/>
      <c r="AN489" s="227"/>
      <c r="AO489" s="227"/>
      <c r="AP489" s="227"/>
      <c r="AQ489" s="227"/>
      <c r="AR489" s="227"/>
    </row>
    <row r="490" spans="1:44" x14ac:dyDescent="0.2">
      <c r="A490" s="254" t="str">
        <f>IF(TRENTEETUN+TRENTEDEUX=0,"   - Contrôle des stocks en dépot / transit / consignation / gérés par tiers","")</f>
        <v xml:space="preserve">   - Contrôle des stocks en dépot / transit / consignation / gérés par tiers</v>
      </c>
      <c r="B490" s="254"/>
      <c r="C490" s="254"/>
      <c r="D490" s="254"/>
      <c r="E490" s="254"/>
      <c r="F490" s="254"/>
      <c r="G490" s="2157"/>
      <c r="H490" s="1206"/>
      <c r="I490" s="1206"/>
      <c r="J490" s="2154"/>
      <c r="K490" s="2155"/>
      <c r="L490" s="2155"/>
      <c r="M490" s="227"/>
      <c r="N490" s="227"/>
      <c r="O490" s="227"/>
      <c r="P490" s="227"/>
      <c r="Q490" s="227"/>
      <c r="R490" s="227"/>
      <c r="S490" s="227"/>
      <c r="T490" s="227"/>
      <c r="U490" s="227"/>
      <c r="V490" s="227"/>
      <c r="W490" s="227"/>
      <c r="X490" s="227"/>
      <c r="Y490" s="227"/>
      <c r="Z490" s="227"/>
      <c r="AA490" s="227"/>
      <c r="AB490" s="227"/>
      <c r="AC490" s="227"/>
      <c r="AD490" s="227"/>
      <c r="AE490" s="227"/>
      <c r="AF490" s="227"/>
      <c r="AG490" s="227"/>
      <c r="AH490" s="227"/>
      <c r="AI490" s="227"/>
      <c r="AJ490" s="227"/>
      <c r="AK490" s="227"/>
      <c r="AL490" s="227"/>
      <c r="AM490" s="227"/>
      <c r="AN490" s="227"/>
      <c r="AO490" s="227"/>
      <c r="AP490" s="227"/>
      <c r="AQ490" s="227"/>
      <c r="AR490" s="227"/>
    </row>
    <row r="491" spans="1:44" x14ac:dyDescent="0.2">
      <c r="A491" s="254" t="str">
        <f>IF(TRENTEETUN+TRENTEDEUX=0,"   - Contrôle de la séparation des exercices en liaison avec les comptes:","")</f>
        <v xml:space="preserve">   - Contrôle de la séparation des exercices en liaison avec les comptes:</v>
      </c>
      <c r="B491" s="254"/>
      <c r="C491" s="254"/>
      <c r="D491" s="254"/>
      <c r="E491" s="254"/>
      <c r="F491" s="254"/>
      <c r="G491" s="2157"/>
      <c r="H491" s="1206"/>
      <c r="I491" s="1206"/>
      <c r="J491" s="2154"/>
      <c r="K491" s="2155"/>
      <c r="L491" s="2155"/>
      <c r="M491" s="227"/>
      <c r="N491" s="227"/>
      <c r="O491" s="227"/>
      <c r="P491" s="227"/>
      <c r="Q491" s="227"/>
      <c r="R491" s="227"/>
      <c r="S491" s="227"/>
      <c r="T491" s="227"/>
      <c r="U491" s="227"/>
      <c r="V491" s="227"/>
      <c r="W491" s="227"/>
      <c r="X491" s="227"/>
      <c r="Y491" s="227"/>
      <c r="Z491" s="227"/>
      <c r="AA491" s="227"/>
      <c r="AB491" s="227"/>
      <c r="AC491" s="227"/>
      <c r="AD491" s="227"/>
      <c r="AE491" s="227"/>
      <c r="AF491" s="227"/>
      <c r="AG491" s="227"/>
      <c r="AH491" s="227"/>
      <c r="AI491" s="227"/>
      <c r="AJ491" s="227"/>
      <c r="AK491" s="227"/>
      <c r="AL491" s="227"/>
      <c r="AM491" s="227"/>
      <c r="AN491" s="227"/>
      <c r="AO491" s="227"/>
      <c r="AP491" s="227"/>
      <c r="AQ491" s="227"/>
      <c r="AR491" s="227"/>
    </row>
    <row r="492" spans="1:44" x14ac:dyDescent="0.2">
      <c r="A492" s="254" t="str">
        <f>IF(TRENTEETUN+TRENTEDEUX=0,"        Fournisseurs","")</f>
        <v xml:space="preserve">        Fournisseurs</v>
      </c>
      <c r="B492" s="254"/>
      <c r="C492" s="254"/>
      <c r="D492" s="254"/>
      <c r="E492" s="254"/>
      <c r="F492" s="254"/>
      <c r="G492" s="2157"/>
      <c r="H492" s="1206"/>
      <c r="I492" s="1206"/>
      <c r="J492" s="2154"/>
      <c r="K492" s="2155"/>
      <c r="L492" s="2155"/>
      <c r="M492" s="227"/>
      <c r="N492" s="227"/>
      <c r="O492" s="227"/>
      <c r="P492" s="227"/>
      <c r="Q492" s="227"/>
      <c r="R492" s="227"/>
      <c r="S492" s="227"/>
      <c r="T492" s="227"/>
      <c r="U492" s="227"/>
      <c r="V492" s="227"/>
      <c r="W492" s="227"/>
      <c r="X492" s="227"/>
      <c r="Y492" s="227"/>
      <c r="Z492" s="227"/>
      <c r="AA492" s="227"/>
      <c r="AB492" s="227"/>
      <c r="AC492" s="227"/>
      <c r="AD492" s="227"/>
      <c r="AE492" s="227"/>
      <c r="AF492" s="227"/>
      <c r="AG492" s="227"/>
      <c r="AH492" s="227"/>
      <c r="AI492" s="227"/>
      <c r="AJ492" s="227"/>
      <c r="AK492" s="227"/>
      <c r="AL492" s="227"/>
      <c r="AM492" s="227"/>
      <c r="AN492" s="227"/>
      <c r="AO492" s="227"/>
      <c r="AP492" s="227"/>
      <c r="AQ492" s="227"/>
      <c r="AR492" s="227"/>
    </row>
    <row r="493" spans="1:44" x14ac:dyDescent="0.2">
      <c r="A493" s="254" t="str">
        <f>IF(TRENTEETUN+TRENTEDEUX=0,"        Clients","")</f>
        <v xml:space="preserve">        Clients</v>
      </c>
      <c r="B493" s="254"/>
      <c r="C493" s="254"/>
      <c r="D493" s="254"/>
      <c r="E493" s="254"/>
      <c r="F493" s="254"/>
      <c r="G493" s="2157"/>
      <c r="H493" s="1206"/>
      <c r="I493" s="1206"/>
      <c r="J493" s="2154"/>
      <c r="K493" s="2155"/>
      <c r="L493" s="2155"/>
      <c r="M493" s="227"/>
      <c r="N493" s="227"/>
      <c r="O493" s="227"/>
      <c r="P493" s="227"/>
      <c r="Q493" s="227"/>
      <c r="R493" s="227"/>
      <c r="S493" s="227"/>
      <c r="T493" s="227"/>
      <c r="U493" s="227"/>
      <c r="V493" s="227"/>
      <c r="W493" s="227"/>
      <c r="X493" s="227"/>
      <c r="Y493" s="227"/>
      <c r="Z493" s="227"/>
      <c r="AA493" s="227"/>
      <c r="AB493" s="227"/>
      <c r="AC493" s="227"/>
      <c r="AD493" s="227"/>
      <c r="AE493" s="227"/>
      <c r="AF493" s="227"/>
      <c r="AG493" s="227"/>
      <c r="AH493" s="227"/>
      <c r="AI493" s="227"/>
      <c r="AJ493" s="227"/>
      <c r="AK493" s="227"/>
      <c r="AL493" s="227"/>
      <c r="AM493" s="227"/>
      <c r="AN493" s="227"/>
      <c r="AO493" s="227"/>
      <c r="AP493" s="227"/>
      <c r="AQ493" s="227"/>
      <c r="AR493" s="227"/>
    </row>
    <row r="494" spans="1:44" x14ac:dyDescent="0.2">
      <c r="A494" s="254" t="str">
        <f>IF(TRENTEETUN+TRENTEDEUX=0,"    Sondage sur prix /quantités / QxP","")</f>
        <v xml:space="preserve">    Sondage sur prix /quantités / QxP</v>
      </c>
      <c r="B494" s="254"/>
      <c r="C494" s="254"/>
      <c r="D494" s="254"/>
      <c r="E494" s="254"/>
      <c r="F494" s="254"/>
      <c r="G494" s="2157"/>
      <c r="H494" s="1206"/>
      <c r="I494" s="1206"/>
      <c r="J494" s="2154"/>
      <c r="K494" s="2155"/>
      <c r="L494" s="2155"/>
      <c r="M494" s="227"/>
      <c r="N494" s="227"/>
      <c r="O494" s="227"/>
      <c r="P494" s="227"/>
      <c r="Q494" s="227"/>
      <c r="R494" s="227"/>
      <c r="S494" s="227"/>
      <c r="T494" s="227"/>
      <c r="U494" s="227"/>
      <c r="V494" s="227"/>
      <c r="W494" s="227"/>
      <c r="X494" s="227"/>
      <c r="Y494" s="227"/>
      <c r="Z494" s="227"/>
      <c r="AA494" s="227"/>
      <c r="AB494" s="227"/>
      <c r="AC494" s="227"/>
      <c r="AD494" s="227"/>
      <c r="AE494" s="227"/>
      <c r="AF494" s="227"/>
      <c r="AG494" s="227"/>
      <c r="AH494" s="227"/>
      <c r="AI494" s="227"/>
      <c r="AJ494" s="227"/>
      <c r="AK494" s="227"/>
      <c r="AL494" s="227"/>
      <c r="AM494" s="227"/>
      <c r="AN494" s="227"/>
      <c r="AO494" s="227"/>
      <c r="AP494" s="227"/>
      <c r="AQ494" s="227"/>
      <c r="AR494" s="227"/>
    </row>
    <row r="495" spans="1:44" x14ac:dyDescent="0.2">
      <c r="A495" s="251"/>
      <c r="B495" s="251"/>
      <c r="C495" s="254"/>
      <c r="D495" s="239"/>
      <c r="E495" s="258"/>
      <c r="F495" s="239"/>
      <c r="G495" s="2157"/>
      <c r="H495" s="242"/>
      <c r="I495" s="1206"/>
      <c r="J495" s="2394"/>
      <c r="K495" s="2408"/>
      <c r="L495" s="2408"/>
      <c r="M495" s="227"/>
      <c r="N495" s="227"/>
      <c r="O495" s="227"/>
      <c r="P495" s="227"/>
      <c r="Q495" s="227"/>
      <c r="R495" s="227"/>
      <c r="S495" s="227"/>
      <c r="T495" s="227"/>
      <c r="U495" s="227"/>
      <c r="V495" s="227"/>
      <c r="W495" s="227"/>
      <c r="X495" s="227"/>
      <c r="Y495" s="227"/>
      <c r="Z495" s="227"/>
      <c r="AA495" s="227"/>
      <c r="AB495" s="227"/>
      <c r="AC495" s="227"/>
      <c r="AD495" s="227"/>
      <c r="AE495" s="227"/>
      <c r="AF495" s="227"/>
      <c r="AG495" s="227"/>
      <c r="AH495" s="227"/>
      <c r="AI495" s="227"/>
      <c r="AJ495" s="227"/>
      <c r="AK495" s="227"/>
      <c r="AL495" s="227"/>
      <c r="AM495" s="227"/>
      <c r="AN495" s="227"/>
      <c r="AO495" s="227"/>
      <c r="AP495" s="227"/>
      <c r="AQ495" s="227"/>
      <c r="AR495" s="227"/>
    </row>
    <row r="496" spans="1:44" x14ac:dyDescent="0.2">
      <c r="A496" s="488" t="str">
        <f>IF(TRENTETROIS=0,"  O TRAVAUX EN COURS","")</f>
        <v xml:space="preserve">  O TRAVAUX EN COURS</v>
      </c>
      <c r="B496" s="258"/>
      <c r="C496" s="254"/>
      <c r="D496" s="254"/>
      <c r="E496" s="254"/>
      <c r="F496" s="254"/>
      <c r="G496" s="2157"/>
      <c r="H496" s="1206"/>
      <c r="I496" s="1206"/>
      <c r="J496" s="2394"/>
      <c r="K496" s="2408"/>
      <c r="L496" s="2408"/>
      <c r="M496" s="227"/>
      <c r="N496" s="227"/>
      <c r="O496" s="227"/>
      <c r="P496" s="227"/>
      <c r="Q496" s="227"/>
      <c r="R496" s="227"/>
      <c r="S496" s="227"/>
      <c r="T496" s="227"/>
      <c r="U496" s="227"/>
      <c r="V496" s="227"/>
      <c r="W496" s="227"/>
      <c r="X496" s="227"/>
      <c r="Y496" s="227"/>
      <c r="Z496" s="227"/>
      <c r="AA496" s="227"/>
      <c r="AB496" s="227"/>
      <c r="AC496" s="227"/>
      <c r="AD496" s="227"/>
      <c r="AE496" s="227"/>
      <c r="AF496" s="227"/>
      <c r="AG496" s="227"/>
      <c r="AH496" s="227"/>
      <c r="AI496" s="227"/>
      <c r="AJ496" s="227"/>
      <c r="AK496" s="227"/>
      <c r="AL496" s="227"/>
      <c r="AM496" s="227"/>
      <c r="AN496" s="227"/>
      <c r="AO496" s="227"/>
      <c r="AP496" s="227"/>
      <c r="AQ496" s="227"/>
      <c r="AR496" s="227"/>
    </row>
    <row r="497" spans="1:44" x14ac:dyDescent="0.2">
      <c r="A497" s="262"/>
      <c r="B497" s="254" t="str">
        <f>IF(TRENTETROIS=0,"Contrats à long terme","")</f>
        <v>Contrats à long terme</v>
      </c>
      <c r="C497" s="251"/>
      <c r="D497" s="254"/>
      <c r="E497" s="254"/>
      <c r="F497" s="254"/>
      <c r="G497" s="2157"/>
      <c r="H497" s="1206"/>
      <c r="I497" s="1206"/>
      <c r="J497" s="2394"/>
      <c r="K497" s="2408"/>
      <c r="L497" s="2408"/>
      <c r="M497" s="227"/>
      <c r="N497" s="227"/>
      <c r="O497" s="227"/>
      <c r="P497" s="227"/>
      <c r="Q497" s="227"/>
      <c r="R497" s="227"/>
      <c r="S497" s="227"/>
      <c r="T497" s="227"/>
      <c r="U497" s="227"/>
      <c r="V497" s="227"/>
      <c r="W497" s="227"/>
      <c r="X497" s="227"/>
      <c r="Y497" s="227"/>
      <c r="Z497" s="227"/>
      <c r="AA497" s="227"/>
      <c r="AB497" s="227"/>
      <c r="AC497" s="227"/>
      <c r="AD497" s="227"/>
      <c r="AE497" s="227"/>
      <c r="AF497" s="227"/>
      <c r="AG497" s="227"/>
      <c r="AH497" s="227"/>
      <c r="AI497" s="227"/>
      <c r="AJ497" s="227"/>
      <c r="AK497" s="227"/>
      <c r="AL497" s="227"/>
      <c r="AM497" s="227"/>
      <c r="AN497" s="227"/>
      <c r="AO497" s="227"/>
      <c r="AP497" s="227"/>
      <c r="AQ497" s="227"/>
      <c r="AR497" s="227"/>
    </row>
    <row r="498" spans="1:44" x14ac:dyDescent="0.2">
      <c r="A498" s="262"/>
      <c r="B498" s="254" t="str">
        <f>IF(TRENTETROIS=0,"vérifier les états d'avancement / couts restant à courir","")</f>
        <v>vérifier les états d'avancement / couts restant à courir</v>
      </c>
      <c r="C498" s="254"/>
      <c r="D498" s="254"/>
      <c r="E498" s="254"/>
      <c r="F498" s="254"/>
      <c r="G498" s="2157"/>
      <c r="H498" s="1206"/>
      <c r="I498" s="1206"/>
      <c r="J498" s="2394"/>
      <c r="K498" s="2408"/>
      <c r="L498" s="2408"/>
      <c r="M498" s="227"/>
      <c r="N498" s="227"/>
      <c r="O498" s="227"/>
      <c r="P498" s="227"/>
      <c r="Q498" s="227"/>
      <c r="R498" s="227"/>
      <c r="S498" s="227"/>
      <c r="T498" s="227"/>
      <c r="U498" s="227"/>
      <c r="V498" s="227"/>
      <c r="W498" s="227"/>
      <c r="X498" s="227"/>
      <c r="Y498" s="227"/>
      <c r="Z498" s="227"/>
      <c r="AA498" s="227"/>
      <c r="AB498" s="227"/>
      <c r="AC498" s="227"/>
      <c r="AD498" s="227"/>
      <c r="AE498" s="227"/>
      <c r="AF498" s="227"/>
      <c r="AG498" s="227"/>
      <c r="AH498" s="227"/>
      <c r="AI498" s="227"/>
      <c r="AJ498" s="227"/>
      <c r="AK498" s="227"/>
      <c r="AL498" s="227"/>
      <c r="AM498" s="227"/>
      <c r="AN498" s="227"/>
      <c r="AO498" s="227"/>
      <c r="AP498" s="227"/>
      <c r="AQ498" s="227"/>
      <c r="AR498" s="227"/>
    </row>
    <row r="499" spans="1:44" x14ac:dyDescent="0.2">
      <c r="A499" s="262"/>
      <c r="B499" s="254" t="str">
        <f>IF(TRENTETROIS=0,"Apprécier le résultat rattaché à l'exercice","")</f>
        <v>Apprécier le résultat rattaché à l'exercice</v>
      </c>
      <c r="C499" s="254"/>
      <c r="D499" s="254"/>
      <c r="E499" s="254"/>
      <c r="F499" s="254"/>
      <c r="G499" s="2157"/>
      <c r="H499" s="1206"/>
      <c r="I499" s="1206"/>
      <c r="J499" s="2394"/>
      <c r="K499" s="2408"/>
      <c r="L499" s="2408"/>
      <c r="M499" s="227"/>
      <c r="N499" s="227"/>
      <c r="O499" s="227"/>
      <c r="P499" s="227"/>
      <c r="Q499" s="227"/>
      <c r="R499" s="227"/>
      <c r="S499" s="227"/>
      <c r="T499" s="227"/>
      <c r="U499" s="227"/>
      <c r="V499" s="227"/>
      <c r="W499" s="227"/>
      <c r="X499" s="227"/>
      <c r="Y499" s="227"/>
      <c r="Z499" s="227"/>
      <c r="AA499" s="227"/>
      <c r="AB499" s="227"/>
      <c r="AC499" s="227"/>
      <c r="AD499" s="227"/>
      <c r="AE499" s="227"/>
      <c r="AF499" s="227"/>
      <c r="AG499" s="227"/>
      <c r="AH499" s="227"/>
      <c r="AI499" s="227"/>
      <c r="AJ499" s="227"/>
      <c r="AK499" s="227"/>
      <c r="AL499" s="227"/>
      <c r="AM499" s="227"/>
      <c r="AN499" s="227"/>
      <c r="AO499" s="227"/>
      <c r="AP499" s="227"/>
      <c r="AQ499" s="227"/>
      <c r="AR499" s="227"/>
    </row>
    <row r="500" spans="1:44" x14ac:dyDescent="0.2">
      <c r="A500" s="256"/>
      <c r="B500" s="254"/>
      <c r="C500" s="254"/>
      <c r="D500" s="254"/>
      <c r="E500" s="254"/>
      <c r="F500" s="254"/>
      <c r="G500" s="2157"/>
      <c r="H500" s="1206"/>
      <c r="I500" s="1206"/>
      <c r="J500" s="2425"/>
      <c r="K500" s="2426"/>
      <c r="L500" s="2426"/>
      <c r="M500" s="227"/>
      <c r="N500" s="227"/>
      <c r="O500" s="227"/>
      <c r="P500" s="227"/>
      <c r="Q500" s="227"/>
      <c r="R500" s="227"/>
      <c r="S500" s="227"/>
      <c r="T500" s="227"/>
      <c r="U500" s="227"/>
      <c r="V500" s="227"/>
      <c r="W500" s="227"/>
      <c r="X500" s="227"/>
      <c r="Y500" s="227"/>
      <c r="Z500" s="227"/>
      <c r="AA500" s="227"/>
      <c r="AB500" s="227"/>
      <c r="AC500" s="227"/>
      <c r="AD500" s="227"/>
      <c r="AE500" s="227"/>
      <c r="AF500" s="227"/>
      <c r="AG500" s="227"/>
      <c r="AH500" s="227"/>
      <c r="AI500" s="227"/>
      <c r="AJ500" s="227"/>
      <c r="AK500" s="227"/>
      <c r="AL500" s="227"/>
      <c r="AM500" s="227"/>
      <c r="AN500" s="227"/>
      <c r="AO500" s="227"/>
      <c r="AP500" s="227"/>
      <c r="AQ500" s="227"/>
      <c r="AR500" s="227"/>
    </row>
    <row r="501" spans="1:44" x14ac:dyDescent="0.2">
      <c r="A501" s="254" t="s">
        <v>1562</v>
      </c>
      <c r="B501" s="258"/>
      <c r="C501" s="254"/>
      <c r="D501" s="254"/>
      <c r="E501" s="254"/>
      <c r="F501" s="254"/>
      <c r="G501" s="2157"/>
      <c r="H501" s="1206"/>
      <c r="I501" s="1206"/>
      <c r="J501" s="2425"/>
      <c r="K501" s="2426"/>
      <c r="L501" s="2426"/>
      <c r="M501" s="227"/>
      <c r="N501" s="227"/>
      <c r="O501" s="227"/>
      <c r="P501" s="227"/>
      <c r="Q501" s="227"/>
      <c r="R501" s="227"/>
      <c r="S501" s="227"/>
      <c r="T501" s="227"/>
      <c r="U501" s="227"/>
      <c r="V501" s="227"/>
      <c r="W501" s="227"/>
      <c r="X501" s="227"/>
      <c r="Y501" s="227"/>
      <c r="Z501" s="227"/>
      <c r="AA501" s="227"/>
      <c r="AB501" s="227"/>
      <c r="AC501" s="227"/>
      <c r="AD501" s="227"/>
      <c r="AE501" s="227"/>
      <c r="AF501" s="227"/>
      <c r="AG501" s="227"/>
      <c r="AH501" s="227"/>
      <c r="AI501" s="227"/>
      <c r="AJ501" s="227"/>
      <c r="AK501" s="227"/>
      <c r="AL501" s="227"/>
      <c r="AM501" s="227"/>
      <c r="AN501" s="227"/>
      <c r="AO501" s="227"/>
      <c r="AP501" s="227"/>
      <c r="AQ501" s="227"/>
      <c r="AR501" s="227"/>
    </row>
    <row r="502" spans="1:44" x14ac:dyDescent="0.2">
      <c r="A502" s="263"/>
      <c r="B502" s="258"/>
      <c r="C502" s="254"/>
      <c r="D502" s="254"/>
      <c r="E502" s="254"/>
      <c r="F502" s="254"/>
      <c r="G502" s="2157"/>
      <c r="H502" s="1206"/>
      <c r="I502" s="1206"/>
      <c r="J502" s="2425"/>
      <c r="K502" s="2426"/>
      <c r="L502" s="2426"/>
      <c r="M502" s="227"/>
      <c r="N502" s="227"/>
      <c r="O502" s="227"/>
      <c r="P502" s="227"/>
      <c r="Q502" s="227"/>
      <c r="R502" s="227"/>
      <c r="S502" s="227"/>
      <c r="T502" s="227"/>
      <c r="U502" s="227"/>
      <c r="V502" s="227"/>
      <c r="W502" s="227"/>
      <c r="X502" s="227"/>
      <c r="Y502" s="227"/>
      <c r="Z502" s="227"/>
      <c r="AA502" s="227"/>
      <c r="AB502" s="227"/>
      <c r="AC502" s="227"/>
      <c r="AD502" s="227"/>
      <c r="AE502" s="227"/>
      <c r="AF502" s="227"/>
      <c r="AG502" s="227"/>
      <c r="AH502" s="227"/>
      <c r="AI502" s="227"/>
      <c r="AJ502" s="227"/>
      <c r="AK502" s="227"/>
      <c r="AL502" s="227"/>
      <c r="AM502" s="227"/>
      <c r="AN502" s="227"/>
      <c r="AO502" s="227"/>
      <c r="AP502" s="227"/>
      <c r="AQ502" s="227"/>
      <c r="AR502" s="227"/>
    </row>
    <row r="503" spans="1:44" x14ac:dyDescent="0.2">
      <c r="A503" s="251"/>
      <c r="B503" s="251"/>
      <c r="C503" s="254"/>
      <c r="D503" s="254"/>
      <c r="E503" s="254"/>
      <c r="F503" s="254"/>
      <c r="G503" s="2157"/>
      <c r="H503" s="1206"/>
      <c r="I503" s="1206"/>
      <c r="J503" s="2425"/>
      <c r="K503" s="2426"/>
      <c r="L503" s="2426"/>
      <c r="M503" s="227"/>
      <c r="N503" s="227"/>
      <c r="O503" s="227"/>
      <c r="P503" s="227"/>
      <c r="Q503" s="227"/>
      <c r="R503" s="227"/>
      <c r="S503" s="227"/>
      <c r="T503" s="227"/>
      <c r="U503" s="227"/>
      <c r="V503" s="227"/>
      <c r="W503" s="227"/>
      <c r="X503" s="227"/>
      <c r="Y503" s="227"/>
      <c r="Z503" s="227"/>
      <c r="AA503" s="227"/>
      <c r="AB503" s="227"/>
      <c r="AC503" s="227"/>
      <c r="AD503" s="227"/>
      <c r="AE503" s="227"/>
      <c r="AF503" s="227"/>
      <c r="AG503" s="227"/>
      <c r="AH503" s="227"/>
      <c r="AI503" s="227"/>
      <c r="AJ503" s="227"/>
      <c r="AK503" s="227"/>
      <c r="AL503" s="227"/>
      <c r="AM503" s="227"/>
      <c r="AN503" s="227"/>
      <c r="AO503" s="227"/>
      <c r="AP503" s="227"/>
      <c r="AQ503" s="227"/>
      <c r="AR503" s="227"/>
    </row>
    <row r="504" spans="1:44" x14ac:dyDescent="0.2">
      <c r="A504" s="251"/>
      <c r="B504" s="1232" t="s">
        <v>130</v>
      </c>
      <c r="C504" s="254"/>
      <c r="D504" s="254"/>
      <c r="E504" s="254"/>
      <c r="F504" s="254"/>
      <c r="G504" s="2157"/>
      <c r="H504" s="1206"/>
      <c r="I504" s="1206"/>
      <c r="J504" s="2425"/>
      <c r="K504" s="2426"/>
      <c r="L504" s="2426"/>
      <c r="M504" s="227"/>
      <c r="N504" s="227"/>
      <c r="O504" s="227"/>
      <c r="P504" s="227"/>
      <c r="Q504" s="227"/>
      <c r="R504" s="227"/>
      <c r="S504" s="227"/>
      <c r="T504" s="227"/>
      <c r="U504" s="227"/>
      <c r="V504" s="227"/>
      <c r="W504" s="227"/>
      <c r="X504" s="227"/>
      <c r="Y504" s="227"/>
      <c r="Z504" s="227"/>
      <c r="AA504" s="227"/>
      <c r="AB504" s="227"/>
      <c r="AC504" s="227"/>
      <c r="AD504" s="227"/>
      <c r="AE504" s="227"/>
      <c r="AF504" s="227"/>
      <c r="AG504" s="227"/>
      <c r="AH504" s="227"/>
      <c r="AI504" s="227"/>
      <c r="AJ504" s="227"/>
      <c r="AK504" s="227"/>
      <c r="AL504" s="227"/>
      <c r="AM504" s="227"/>
      <c r="AN504" s="227"/>
      <c r="AO504" s="227"/>
      <c r="AP504" s="227"/>
      <c r="AQ504" s="227"/>
      <c r="AR504" s="227"/>
    </row>
    <row r="505" spans="1:44" x14ac:dyDescent="0.2">
      <c r="A505" s="251"/>
      <c r="B505" s="251"/>
      <c r="C505" s="254"/>
      <c r="D505" s="254"/>
      <c r="E505" s="254"/>
      <c r="F505" s="254"/>
      <c r="G505" s="2157"/>
      <c r="H505" s="1206"/>
      <c r="I505" s="1206"/>
      <c r="J505" s="2425"/>
      <c r="K505" s="2426"/>
      <c r="L505" s="2426"/>
      <c r="M505" s="227"/>
      <c r="N505" s="227"/>
      <c r="O505" s="227"/>
      <c r="P505" s="227"/>
      <c r="Q505" s="227"/>
      <c r="R505" s="227"/>
      <c r="S505" s="227"/>
      <c r="T505" s="227"/>
      <c r="U505" s="227"/>
      <c r="V505" s="227"/>
      <c r="W505" s="227"/>
      <c r="X505" s="227"/>
      <c r="Y505" s="227"/>
      <c r="Z505" s="227"/>
      <c r="AA505" s="227"/>
      <c r="AB505" s="227"/>
      <c r="AC505" s="227"/>
      <c r="AD505" s="227"/>
      <c r="AE505" s="227"/>
      <c r="AF505" s="227"/>
      <c r="AG505" s="227"/>
      <c r="AH505" s="227"/>
      <c r="AI505" s="227"/>
      <c r="AJ505" s="227"/>
      <c r="AK505" s="227"/>
      <c r="AL505" s="227"/>
      <c r="AM505" s="227"/>
      <c r="AN505" s="227"/>
      <c r="AO505" s="227"/>
      <c r="AP505" s="227"/>
      <c r="AQ505" s="227"/>
      <c r="AR505" s="227"/>
    </row>
    <row r="506" spans="1:44" x14ac:dyDescent="0.2">
      <c r="B506" s="254"/>
      <c r="C506" s="254"/>
      <c r="D506" s="254"/>
      <c r="E506" s="254"/>
      <c r="F506" s="254"/>
      <c r="G506" s="2157"/>
      <c r="H506" s="1206"/>
      <c r="I506" s="1206"/>
      <c r="J506" s="2425"/>
      <c r="K506" s="2426"/>
      <c r="L506" s="2426"/>
      <c r="M506" s="227"/>
      <c r="N506" s="227"/>
      <c r="O506" s="227"/>
      <c r="P506" s="227"/>
      <c r="Q506" s="227"/>
      <c r="R506" s="227"/>
      <c r="S506" s="227"/>
      <c r="T506" s="227"/>
      <c r="U506" s="227"/>
      <c r="V506" s="227"/>
      <c r="W506" s="227"/>
      <c r="X506" s="227"/>
      <c r="Y506" s="227"/>
      <c r="Z506" s="227"/>
      <c r="AA506" s="227"/>
      <c r="AB506" s="227"/>
      <c r="AC506" s="227"/>
      <c r="AD506" s="227"/>
      <c r="AE506" s="227"/>
      <c r="AF506" s="227"/>
      <c r="AG506" s="227"/>
      <c r="AH506" s="227"/>
      <c r="AI506" s="227"/>
      <c r="AJ506" s="227"/>
      <c r="AK506" s="227"/>
      <c r="AL506" s="227"/>
      <c r="AM506" s="227"/>
      <c r="AN506" s="227"/>
      <c r="AO506" s="227"/>
      <c r="AP506" s="227"/>
      <c r="AQ506" s="227"/>
      <c r="AR506" s="227"/>
    </row>
    <row r="507" spans="1:44" x14ac:dyDescent="0.2">
      <c r="A507" s="254"/>
      <c r="B507" s="254"/>
      <c r="C507" s="254"/>
      <c r="D507" s="254"/>
      <c r="E507" s="254"/>
      <c r="F507" s="254"/>
      <c r="G507" s="252"/>
      <c r="H507" s="242"/>
      <c r="I507" s="242"/>
      <c r="J507" s="2425"/>
      <c r="K507" s="2426"/>
      <c r="L507" s="2426"/>
      <c r="M507" s="227"/>
      <c r="N507" s="227"/>
      <c r="O507" s="227"/>
      <c r="P507" s="227"/>
      <c r="Q507" s="227"/>
      <c r="R507" s="227"/>
      <c r="S507" s="227"/>
      <c r="T507" s="227"/>
      <c r="U507" s="227"/>
      <c r="V507" s="227"/>
      <c r="W507" s="227"/>
      <c r="X507" s="227"/>
      <c r="Y507" s="227"/>
      <c r="Z507" s="227"/>
      <c r="AA507" s="227"/>
      <c r="AB507" s="227"/>
      <c r="AC507" s="227"/>
      <c r="AD507" s="227"/>
      <c r="AE507" s="227"/>
      <c r="AF507" s="227"/>
      <c r="AG507" s="227"/>
      <c r="AH507" s="227"/>
      <c r="AI507" s="227"/>
      <c r="AJ507" s="227"/>
      <c r="AK507" s="227"/>
      <c r="AL507" s="227"/>
      <c r="AM507" s="227"/>
      <c r="AN507" s="227"/>
      <c r="AO507" s="227"/>
      <c r="AP507" s="227"/>
      <c r="AQ507" s="227"/>
      <c r="AR507" s="227"/>
    </row>
    <row r="508" spans="1:44" ht="13.5" thickBot="1" x14ac:dyDescent="0.25">
      <c r="A508" s="239"/>
      <c r="B508" s="239"/>
      <c r="C508" s="239"/>
      <c r="D508" s="239"/>
      <c r="E508" s="239"/>
      <c r="F508" s="239"/>
      <c r="G508" s="249"/>
      <c r="H508" s="2161"/>
      <c r="I508" s="2161"/>
      <c r="J508" s="239"/>
      <c r="K508" s="239"/>
      <c r="L508" s="239"/>
      <c r="M508" s="227"/>
      <c r="N508" s="227"/>
      <c r="O508" s="227"/>
      <c r="P508" s="227"/>
      <c r="Q508" s="227"/>
      <c r="R508" s="227"/>
      <c r="S508" s="227"/>
      <c r="T508" s="227"/>
      <c r="U508" s="227"/>
      <c r="V508" s="227"/>
      <c r="W508" s="227"/>
      <c r="X508" s="227"/>
      <c r="Y508" s="227"/>
      <c r="Z508" s="227"/>
      <c r="AA508" s="227"/>
      <c r="AB508" s="227"/>
      <c r="AC508" s="227"/>
      <c r="AD508" s="227"/>
      <c r="AE508" s="227"/>
      <c r="AF508" s="227"/>
      <c r="AG508" s="227"/>
      <c r="AH508" s="227"/>
      <c r="AI508" s="227"/>
      <c r="AJ508" s="227"/>
      <c r="AK508" s="227"/>
      <c r="AL508" s="227"/>
      <c r="AM508" s="227"/>
      <c r="AN508" s="227"/>
      <c r="AO508" s="227"/>
      <c r="AP508" s="227"/>
      <c r="AQ508" s="227"/>
      <c r="AR508" s="227"/>
    </row>
    <row r="509" spans="1:44" ht="14.25" thickTop="1" thickBot="1" x14ac:dyDescent="0.25">
      <c r="A509" s="229"/>
      <c r="B509" s="230"/>
      <c r="C509" s="230"/>
      <c r="D509" s="231" t="s">
        <v>1671</v>
      </c>
      <c r="E509" s="230"/>
      <c r="F509" s="230"/>
      <c r="G509" s="232"/>
      <c r="H509" s="231"/>
      <c r="I509" s="231"/>
      <c r="J509" s="230"/>
      <c r="K509" s="230"/>
      <c r="L509" s="233" t="s">
        <v>671</v>
      </c>
      <c r="M509" s="227"/>
      <c r="N509" s="227"/>
      <c r="O509" s="227"/>
      <c r="P509" s="227"/>
      <c r="Q509" s="227"/>
      <c r="R509" s="227"/>
      <c r="S509" s="227"/>
      <c r="T509" s="227"/>
      <c r="U509" s="227"/>
      <c r="V509" s="227"/>
      <c r="W509" s="227"/>
      <c r="X509" s="227"/>
      <c r="Y509" s="227"/>
      <c r="Z509" s="227"/>
      <c r="AA509" s="227"/>
      <c r="AB509" s="227"/>
      <c r="AC509" s="227"/>
      <c r="AD509" s="227"/>
      <c r="AE509" s="227"/>
      <c r="AF509" s="227"/>
      <c r="AG509" s="227"/>
      <c r="AH509" s="227"/>
      <c r="AI509" s="227"/>
      <c r="AJ509" s="227"/>
      <c r="AK509" s="227"/>
      <c r="AL509" s="227"/>
      <c r="AM509" s="227"/>
      <c r="AN509" s="227"/>
      <c r="AO509" s="227"/>
      <c r="AP509" s="227"/>
      <c r="AQ509" s="227"/>
      <c r="AR509" s="227"/>
    </row>
    <row r="510" spans="1:44" ht="13.5" thickTop="1" x14ac:dyDescent="0.2">
      <c r="A510" s="234"/>
      <c r="B510" s="235"/>
      <c r="C510" s="235"/>
      <c r="D510" s="236"/>
      <c r="E510" s="235"/>
      <c r="F510" s="235"/>
      <c r="G510" s="237"/>
      <c r="H510" s="236"/>
      <c r="I510" s="236"/>
      <c r="J510" s="235"/>
      <c r="K510" s="235"/>
      <c r="L510" s="238"/>
      <c r="M510" s="227"/>
      <c r="N510" s="227"/>
      <c r="O510" s="227"/>
      <c r="P510" s="227"/>
      <c r="Q510" s="227"/>
      <c r="R510" s="227"/>
      <c r="S510" s="227"/>
      <c r="T510" s="227"/>
      <c r="U510" s="227"/>
      <c r="V510" s="227"/>
      <c r="W510" s="227"/>
      <c r="X510" s="227"/>
      <c r="Y510" s="227"/>
      <c r="Z510" s="227"/>
      <c r="AA510" s="227"/>
      <c r="AB510" s="227"/>
      <c r="AC510" s="227"/>
      <c r="AD510" s="227"/>
      <c r="AE510" s="227"/>
      <c r="AF510" s="227"/>
      <c r="AG510" s="227"/>
      <c r="AH510" s="227"/>
      <c r="AI510" s="227"/>
      <c r="AJ510" s="227"/>
      <c r="AK510" s="227"/>
      <c r="AL510" s="227"/>
      <c r="AM510" s="227"/>
      <c r="AN510" s="227"/>
      <c r="AO510" s="227"/>
      <c r="AP510" s="227"/>
      <c r="AQ510" s="227"/>
      <c r="AR510" s="227"/>
    </row>
    <row r="511" spans="1:44" x14ac:dyDescent="0.2">
      <c r="A511" s="1433">
        <f>+A446</f>
        <v>2014001</v>
      </c>
      <c r="B511" s="239"/>
      <c r="C511" s="2401" t="str">
        <f>G40</f>
        <v>SPECIMEN ECF</v>
      </c>
      <c r="D511" s="2402"/>
      <c r="E511" s="2402"/>
      <c r="F511" s="239"/>
      <c r="G511" s="2403" t="s">
        <v>431</v>
      </c>
      <c r="H511" s="2409"/>
      <c r="I511" s="2409"/>
      <c r="J511" s="2409"/>
      <c r="K511" s="2410"/>
      <c r="L511" s="242" t="s">
        <v>432</v>
      </c>
      <c r="M511" s="227"/>
      <c r="N511" s="227"/>
      <c r="O511" s="227"/>
      <c r="P511" s="227"/>
      <c r="Q511" s="227"/>
      <c r="R511" s="227"/>
      <c r="S511" s="227"/>
      <c r="T511" s="227"/>
      <c r="U511" s="227"/>
      <c r="V511" s="227"/>
      <c r="W511" s="227"/>
      <c r="X511" s="227"/>
      <c r="Y511" s="227"/>
      <c r="Z511" s="227"/>
      <c r="AA511" s="227"/>
      <c r="AB511" s="227"/>
      <c r="AC511" s="227"/>
      <c r="AD511" s="227"/>
      <c r="AE511" s="227"/>
      <c r="AF511" s="227"/>
      <c r="AG511" s="227"/>
      <c r="AH511" s="227"/>
      <c r="AI511" s="227"/>
      <c r="AJ511" s="227"/>
      <c r="AK511" s="227"/>
      <c r="AL511" s="227"/>
      <c r="AM511" s="227"/>
      <c r="AN511" s="227"/>
      <c r="AO511" s="227"/>
      <c r="AP511" s="227"/>
      <c r="AQ511" s="227"/>
      <c r="AR511" s="227"/>
    </row>
    <row r="512" spans="1:44" ht="13.5" thickBot="1" x14ac:dyDescent="0.25">
      <c r="A512" s="243"/>
      <c r="B512" s="244"/>
      <c r="C512" s="244"/>
      <c r="D512" s="245"/>
      <c r="E512" s="244"/>
      <c r="F512" s="244"/>
      <c r="G512" s="246"/>
      <c r="H512" s="245"/>
      <c r="I512" s="245"/>
      <c r="J512" s="244"/>
      <c r="K512" s="244"/>
      <c r="L512" s="247"/>
      <c r="M512" s="227"/>
      <c r="N512" s="227"/>
      <c r="O512" s="227"/>
      <c r="P512" s="227"/>
      <c r="Q512" s="227"/>
      <c r="R512" s="227"/>
      <c r="S512" s="227"/>
      <c r="T512" s="227"/>
      <c r="U512" s="227"/>
      <c r="V512" s="227"/>
      <c r="W512" s="227"/>
      <c r="X512" s="227"/>
      <c r="Y512" s="227"/>
      <c r="Z512" s="227"/>
      <c r="AA512" s="227"/>
      <c r="AB512" s="227"/>
      <c r="AC512" s="227"/>
      <c r="AD512" s="227"/>
      <c r="AE512" s="227"/>
      <c r="AF512" s="227"/>
      <c r="AG512" s="227"/>
      <c r="AH512" s="227"/>
      <c r="AI512" s="227"/>
      <c r="AJ512" s="227"/>
      <c r="AK512" s="227"/>
      <c r="AL512" s="227"/>
      <c r="AM512" s="227"/>
      <c r="AN512" s="227"/>
      <c r="AO512" s="227"/>
      <c r="AP512" s="227"/>
      <c r="AQ512" s="227"/>
      <c r="AR512" s="227"/>
    </row>
    <row r="513" spans="1:44" ht="14.25" thickTop="1" thickBot="1" x14ac:dyDescent="0.25">
      <c r="A513" s="248" t="s">
        <v>725</v>
      </c>
      <c r="B513" s="239"/>
      <c r="C513" s="239"/>
      <c r="D513" s="2161" t="s">
        <v>674</v>
      </c>
      <c r="E513" s="239"/>
      <c r="F513" s="239"/>
      <c r="G513" s="232"/>
      <c r="H513" s="259" t="s">
        <v>675</v>
      </c>
      <c r="I513" s="2161"/>
      <c r="J513" s="239"/>
      <c r="K513" s="239"/>
      <c r="L513" s="242" t="s">
        <v>1450</v>
      </c>
      <c r="M513" s="227"/>
      <c r="N513" s="227"/>
      <c r="O513" s="227"/>
      <c r="P513" s="227"/>
      <c r="Q513" s="227"/>
      <c r="R513" s="227"/>
      <c r="S513" s="227"/>
      <c r="T513" s="227"/>
      <c r="U513" s="227"/>
      <c r="V513" s="227"/>
      <c r="W513" s="227"/>
      <c r="X513" s="227"/>
      <c r="Y513" s="227"/>
      <c r="Z513" s="227"/>
      <c r="AA513" s="227"/>
      <c r="AB513" s="227"/>
      <c r="AC513" s="227"/>
      <c r="AD513" s="227"/>
      <c r="AE513" s="227"/>
      <c r="AF513" s="227"/>
      <c r="AG513" s="227"/>
      <c r="AH513" s="227"/>
      <c r="AI513" s="227"/>
      <c r="AJ513" s="227"/>
      <c r="AK513" s="227"/>
      <c r="AL513" s="227"/>
      <c r="AM513" s="227"/>
      <c r="AN513" s="227"/>
      <c r="AO513" s="227"/>
      <c r="AP513" s="227"/>
      <c r="AQ513" s="227"/>
      <c r="AR513" s="227"/>
    </row>
    <row r="514" spans="1:44" ht="13.5" thickTop="1" x14ac:dyDescent="0.2">
      <c r="A514" s="234"/>
      <c r="B514" s="235"/>
      <c r="C514" s="235"/>
      <c r="D514" s="235"/>
      <c r="E514" s="235"/>
      <c r="F514" s="250"/>
      <c r="G514" s="251"/>
      <c r="H514" s="236"/>
      <c r="I514" s="236"/>
      <c r="J514" s="235"/>
      <c r="K514" s="235"/>
      <c r="L514" s="238"/>
      <c r="M514" s="227"/>
      <c r="N514" s="227"/>
      <c r="O514" s="227"/>
      <c r="P514" s="227"/>
      <c r="Q514" s="227"/>
      <c r="R514" s="227"/>
      <c r="S514" s="227"/>
      <c r="T514" s="227"/>
      <c r="U514" s="227"/>
      <c r="V514" s="227"/>
      <c r="W514" s="227"/>
      <c r="X514" s="227"/>
      <c r="Y514" s="227"/>
      <c r="Z514" s="227"/>
      <c r="AA514" s="227"/>
      <c r="AB514" s="227"/>
      <c r="AC514" s="227"/>
      <c r="AD514" s="227"/>
      <c r="AE514" s="227"/>
      <c r="AF514" s="227"/>
      <c r="AG514" s="227"/>
      <c r="AH514" s="227"/>
      <c r="AI514" s="227"/>
      <c r="AJ514" s="227"/>
      <c r="AK514" s="227"/>
      <c r="AL514" s="227"/>
      <c r="AM514" s="227"/>
      <c r="AN514" s="227"/>
      <c r="AO514" s="227"/>
      <c r="AP514" s="227"/>
      <c r="AQ514" s="227"/>
      <c r="AR514" s="227"/>
    </row>
    <row r="515" spans="1:44" x14ac:dyDescent="0.2">
      <c r="A515" s="1292"/>
      <c r="B515" s="2406"/>
      <c r="C515" s="2407"/>
      <c r="D515" s="2407"/>
      <c r="E515" s="2407"/>
      <c r="F515" s="2420"/>
      <c r="G515" s="252"/>
      <c r="H515" s="2161"/>
      <c r="I515" s="1201"/>
      <c r="J515" s="239"/>
      <c r="K515" s="239"/>
      <c r="L515" s="584">
        <f>+L450</f>
        <v>41639</v>
      </c>
      <c r="M515" s="227"/>
      <c r="N515" s="227"/>
      <c r="O515" s="227"/>
      <c r="P515" s="227"/>
      <c r="Q515" s="227"/>
      <c r="R515" s="227"/>
      <c r="S515" s="227"/>
      <c r="T515" s="227"/>
      <c r="U515" s="227"/>
      <c r="V515" s="227"/>
      <c r="W515" s="227"/>
      <c r="X515" s="227"/>
      <c r="Y515" s="227"/>
      <c r="Z515" s="227"/>
      <c r="AA515" s="227"/>
      <c r="AB515" s="227"/>
      <c r="AC515" s="227"/>
      <c r="AD515" s="227"/>
      <c r="AE515" s="227"/>
      <c r="AF515" s="227"/>
      <c r="AG515" s="227"/>
      <c r="AH515" s="227"/>
      <c r="AI515" s="227"/>
      <c r="AJ515" s="227"/>
      <c r="AK515" s="227"/>
      <c r="AL515" s="227"/>
      <c r="AM515" s="227"/>
      <c r="AN515" s="227"/>
      <c r="AO515" s="227"/>
      <c r="AP515" s="227"/>
      <c r="AQ515" s="227"/>
      <c r="AR515" s="227"/>
    </row>
    <row r="516" spans="1:44" ht="13.5" thickBot="1" x14ac:dyDescent="0.25">
      <c r="A516" s="243"/>
      <c r="B516" s="244"/>
      <c r="C516" s="244"/>
      <c r="D516" s="244"/>
      <c r="E516" s="244"/>
      <c r="F516" s="244"/>
      <c r="G516" s="246"/>
      <c r="H516" s="245"/>
      <c r="I516" s="1202"/>
      <c r="J516" s="244"/>
      <c r="K516" s="244"/>
      <c r="L516" s="247"/>
      <c r="M516" s="227"/>
      <c r="N516" s="227"/>
      <c r="O516" s="227"/>
      <c r="P516" s="227"/>
      <c r="Q516" s="227"/>
      <c r="R516" s="227"/>
      <c r="S516" s="227"/>
      <c r="T516" s="227"/>
      <c r="U516" s="227"/>
      <c r="V516" s="227"/>
      <c r="W516" s="227"/>
      <c r="X516" s="227"/>
      <c r="Y516" s="227"/>
      <c r="Z516" s="227"/>
      <c r="AA516" s="227"/>
      <c r="AB516" s="227"/>
      <c r="AC516" s="227"/>
      <c r="AD516" s="227"/>
      <c r="AE516" s="227"/>
      <c r="AF516" s="227"/>
      <c r="AG516" s="227"/>
      <c r="AH516" s="227"/>
      <c r="AI516" s="227"/>
      <c r="AJ516" s="227"/>
      <c r="AK516" s="227"/>
      <c r="AL516" s="227"/>
      <c r="AM516" s="227"/>
      <c r="AN516" s="227"/>
      <c r="AO516" s="227"/>
      <c r="AP516" s="227"/>
      <c r="AQ516" s="227"/>
      <c r="AR516" s="227"/>
    </row>
    <row r="517" spans="1:44" ht="13.5" thickTop="1" x14ac:dyDescent="0.2">
      <c r="A517" s="2160" t="s">
        <v>429</v>
      </c>
      <c r="B517" s="2160"/>
      <c r="C517" s="2160"/>
      <c r="D517" s="2160"/>
      <c r="E517" s="2160"/>
      <c r="F517" s="2160"/>
      <c r="G517" s="252"/>
      <c r="H517" s="1203"/>
      <c r="I517" s="242"/>
      <c r="J517" s="254"/>
      <c r="K517" s="254"/>
      <c r="L517" s="254"/>
      <c r="M517" s="227"/>
      <c r="N517" s="227"/>
      <c r="O517" s="227"/>
      <c r="P517" s="227"/>
      <c r="Q517" s="227"/>
      <c r="R517" s="227"/>
      <c r="S517" s="227"/>
      <c r="T517" s="227"/>
      <c r="U517" s="227"/>
      <c r="V517" s="227"/>
      <c r="W517" s="227"/>
      <c r="X517" s="227"/>
      <c r="Y517" s="227"/>
      <c r="Z517" s="227"/>
      <c r="AA517" s="227"/>
      <c r="AB517" s="227"/>
      <c r="AC517" s="227"/>
      <c r="AD517" s="227"/>
      <c r="AE517" s="227"/>
      <c r="AF517" s="227"/>
      <c r="AG517" s="227"/>
      <c r="AH517" s="227"/>
      <c r="AI517" s="227"/>
      <c r="AJ517" s="227"/>
      <c r="AK517" s="227"/>
      <c r="AL517" s="227"/>
      <c r="AM517" s="227"/>
      <c r="AN517" s="227"/>
      <c r="AO517" s="227"/>
      <c r="AP517" s="227"/>
      <c r="AQ517" s="227"/>
      <c r="AR517" s="227"/>
    </row>
    <row r="518" spans="1:44" x14ac:dyDescent="0.2">
      <c r="A518" s="2160" t="s">
        <v>1207</v>
      </c>
      <c r="B518" s="2160"/>
      <c r="C518" s="2160"/>
      <c r="D518" s="2160"/>
      <c r="E518" s="2160"/>
      <c r="F518" s="2160"/>
      <c r="G518" s="252" t="s">
        <v>671</v>
      </c>
      <c r="H518" s="242" t="s">
        <v>1122</v>
      </c>
      <c r="I518" s="242" t="s">
        <v>1123</v>
      </c>
      <c r="J518" s="254" t="s">
        <v>676</v>
      </c>
      <c r="K518" s="254"/>
      <c r="L518" s="254"/>
      <c r="M518" s="227"/>
      <c r="N518" s="227"/>
      <c r="O518" s="227"/>
      <c r="P518" s="227"/>
      <c r="Q518" s="227"/>
      <c r="R518" s="227"/>
      <c r="S518" s="227"/>
      <c r="T518" s="227"/>
      <c r="U518" s="227"/>
      <c r="V518" s="227"/>
      <c r="W518" s="227"/>
      <c r="X518" s="227"/>
      <c r="Y518" s="227"/>
      <c r="Z518" s="227"/>
      <c r="AA518" s="227"/>
      <c r="AB518" s="227"/>
      <c r="AC518" s="227"/>
      <c r="AD518" s="227"/>
      <c r="AE518" s="227"/>
      <c r="AF518" s="227"/>
      <c r="AG518" s="227"/>
      <c r="AH518" s="227"/>
      <c r="AI518" s="227"/>
      <c r="AJ518" s="227"/>
      <c r="AK518" s="227"/>
      <c r="AL518" s="227"/>
      <c r="AM518" s="227"/>
      <c r="AN518" s="227"/>
      <c r="AO518" s="227"/>
      <c r="AP518" s="227"/>
      <c r="AQ518" s="227"/>
      <c r="AR518" s="227"/>
    </row>
    <row r="519" spans="1:44" ht="13.5" thickBot="1" x14ac:dyDescent="0.25">
      <c r="A519" s="2160" t="s">
        <v>1208</v>
      </c>
      <c r="B519" s="2160"/>
      <c r="C519" s="2160"/>
      <c r="D519" s="2160"/>
      <c r="E519" s="2160"/>
      <c r="F519" s="2160"/>
      <c r="G519" s="255" t="s">
        <v>677</v>
      </c>
      <c r="H519" s="1204"/>
      <c r="I519" s="1205"/>
      <c r="J519" s="244"/>
      <c r="K519" s="244"/>
      <c r="L519" s="244"/>
      <c r="M519" s="227"/>
      <c r="N519" s="227"/>
      <c r="O519" s="227"/>
      <c r="P519" s="227"/>
      <c r="Q519" s="227"/>
      <c r="R519" s="227"/>
      <c r="S519" s="227"/>
      <c r="T519" s="227"/>
      <c r="U519" s="227"/>
      <c r="V519" s="227"/>
      <c r="W519" s="227"/>
      <c r="X519" s="227"/>
      <c r="Y519" s="227"/>
      <c r="Z519" s="227"/>
      <c r="AA519" s="227"/>
      <c r="AB519" s="227"/>
      <c r="AC519" s="227"/>
      <c r="AD519" s="227"/>
      <c r="AE519" s="227"/>
      <c r="AF519" s="227"/>
      <c r="AG519" s="227"/>
      <c r="AH519" s="227"/>
      <c r="AI519" s="227"/>
      <c r="AJ519" s="227"/>
      <c r="AK519" s="227"/>
      <c r="AL519" s="227"/>
      <c r="AM519" s="227"/>
      <c r="AN519" s="227"/>
      <c r="AO519" s="227"/>
      <c r="AP519" s="227"/>
      <c r="AQ519" s="227"/>
      <c r="AR519" s="227"/>
    </row>
    <row r="520" spans="1:44" ht="13.5" thickTop="1" x14ac:dyDescent="0.2">
      <c r="A520" s="2160" t="s">
        <v>1466</v>
      </c>
      <c r="B520" s="2160"/>
      <c r="C520" s="2160"/>
      <c r="D520" s="2160"/>
      <c r="E520" s="2160"/>
      <c r="F520" s="2160"/>
      <c r="G520" s="252"/>
      <c r="H520" s="242"/>
      <c r="I520" s="242"/>
      <c r="J520" s="2392"/>
      <c r="K520" s="2393"/>
      <c r="L520" s="2393"/>
      <c r="M520" s="227"/>
      <c r="N520" s="227"/>
      <c r="O520" s="227"/>
      <c r="P520" s="227"/>
      <c r="Q520" s="227"/>
      <c r="R520" s="227"/>
      <c r="S520" s="227"/>
      <c r="T520" s="227"/>
      <c r="U520" s="227"/>
      <c r="V520" s="227"/>
      <c r="W520" s="227"/>
      <c r="X520" s="227"/>
      <c r="Y520" s="227"/>
      <c r="Z520" s="227"/>
      <c r="AA520" s="227"/>
      <c r="AB520" s="227"/>
      <c r="AC520" s="227"/>
      <c r="AD520" s="227"/>
      <c r="AE520" s="227"/>
      <c r="AF520" s="227"/>
      <c r="AG520" s="227"/>
      <c r="AH520" s="227"/>
      <c r="AI520" s="227"/>
      <c r="AJ520" s="227"/>
      <c r="AK520" s="227"/>
      <c r="AL520" s="227"/>
      <c r="AM520" s="227"/>
      <c r="AN520" s="227"/>
      <c r="AO520" s="227"/>
      <c r="AP520" s="227"/>
      <c r="AQ520" s="227"/>
      <c r="AR520" s="227"/>
    </row>
    <row r="521" spans="1:44" x14ac:dyDescent="0.2">
      <c r="A521" s="2427" t="s">
        <v>1467</v>
      </c>
      <c r="B521" s="2427"/>
      <c r="C521" s="2427"/>
      <c r="D521" s="2427"/>
      <c r="E521" s="2427"/>
      <c r="F521" s="2427"/>
      <c r="G521" s="2157"/>
      <c r="H521" s="242"/>
      <c r="I521" s="1206"/>
      <c r="J521" s="2394"/>
      <c r="K521" s="2408"/>
      <c r="L521" s="2408"/>
      <c r="M521" s="227"/>
      <c r="N521" s="227"/>
      <c r="O521" s="227"/>
      <c r="P521" s="227"/>
      <c r="Q521" s="227"/>
      <c r="R521" s="227"/>
      <c r="S521" s="227"/>
      <c r="T521" s="227"/>
      <c r="U521" s="227"/>
      <c r="V521" s="227"/>
      <c r="W521" s="227"/>
      <c r="X521" s="227"/>
      <c r="Y521" s="227"/>
      <c r="Z521" s="227"/>
      <c r="AA521" s="227"/>
      <c r="AB521" s="227"/>
      <c r="AC521" s="227"/>
      <c r="AD521" s="227"/>
      <c r="AE521" s="227"/>
      <c r="AF521" s="227"/>
      <c r="AG521" s="227"/>
      <c r="AH521" s="227"/>
      <c r="AI521" s="227"/>
      <c r="AJ521" s="227"/>
      <c r="AK521" s="227"/>
      <c r="AL521" s="227"/>
      <c r="AM521" s="227"/>
      <c r="AN521" s="227"/>
      <c r="AO521" s="227"/>
      <c r="AP521" s="227"/>
      <c r="AQ521" s="227"/>
      <c r="AR521" s="227"/>
    </row>
    <row r="522" spans="1:44" x14ac:dyDescent="0.2">
      <c r="B522" s="254"/>
      <c r="C522" s="254"/>
      <c r="D522" s="254"/>
      <c r="E522" s="254"/>
      <c r="F522" s="254"/>
      <c r="G522" s="2157"/>
      <c r="H522" s="242"/>
      <c r="I522" s="1206"/>
      <c r="J522" s="2394"/>
      <c r="K522" s="2408"/>
      <c r="L522" s="2408"/>
      <c r="M522" s="227"/>
      <c r="N522" s="227"/>
      <c r="O522" s="227"/>
      <c r="P522" s="227"/>
      <c r="Q522" s="227"/>
      <c r="R522" s="227"/>
      <c r="S522" s="227"/>
      <c r="T522" s="227"/>
      <c r="U522" s="227"/>
      <c r="V522" s="227"/>
      <c r="W522" s="227"/>
      <c r="X522" s="227"/>
      <c r="Y522" s="227"/>
      <c r="Z522" s="227"/>
      <c r="AA522" s="227"/>
      <c r="AB522" s="227"/>
      <c r="AC522" s="227"/>
      <c r="AD522" s="227"/>
      <c r="AE522" s="227"/>
      <c r="AF522" s="227"/>
      <c r="AG522" s="227"/>
      <c r="AH522" s="227"/>
      <c r="AI522" s="227"/>
      <c r="AJ522" s="227"/>
      <c r="AK522" s="227"/>
      <c r="AL522" s="227"/>
      <c r="AM522" s="227"/>
      <c r="AN522" s="227"/>
      <c r="AO522" s="227"/>
      <c r="AP522" s="227"/>
      <c r="AQ522" s="227"/>
      <c r="AR522" s="227"/>
    </row>
    <row r="523" spans="1:44" x14ac:dyDescent="0.2">
      <c r="A523" s="254" t="s">
        <v>678</v>
      </c>
      <c r="B523" s="254"/>
      <c r="C523" s="254"/>
      <c r="D523" s="254"/>
      <c r="E523" s="254"/>
      <c r="F523" s="1436" t="s">
        <v>464</v>
      </c>
      <c r="G523" s="2157"/>
      <c r="H523" s="1206"/>
      <c r="I523" s="1206"/>
      <c r="J523" s="2394"/>
      <c r="K523" s="2408"/>
      <c r="L523" s="2408"/>
      <c r="M523" s="227"/>
      <c r="N523" s="227"/>
      <c r="O523" s="227"/>
      <c r="P523" s="227"/>
      <c r="Q523" s="227"/>
      <c r="R523" s="227"/>
      <c r="S523" s="227"/>
      <c r="T523" s="227"/>
      <c r="U523" s="227"/>
      <c r="V523" s="227"/>
      <c r="W523" s="227"/>
      <c r="X523" s="227"/>
      <c r="Y523" s="227"/>
      <c r="Z523" s="227"/>
      <c r="AA523" s="227"/>
      <c r="AB523" s="227"/>
      <c r="AC523" s="227"/>
      <c r="AD523" s="227"/>
      <c r="AE523" s="227"/>
      <c r="AF523" s="227"/>
      <c r="AG523" s="227"/>
      <c r="AH523" s="227"/>
      <c r="AI523" s="227"/>
      <c r="AJ523" s="227"/>
      <c r="AK523" s="227"/>
      <c r="AL523" s="227"/>
      <c r="AM523" s="227"/>
      <c r="AN523" s="227"/>
      <c r="AO523" s="227"/>
      <c r="AP523" s="227"/>
      <c r="AQ523" s="227"/>
      <c r="AR523" s="227"/>
    </row>
    <row r="524" spans="1:44" x14ac:dyDescent="0.2">
      <c r="A524" s="254" t="s">
        <v>433</v>
      </c>
      <c r="B524" s="254"/>
      <c r="C524" s="254"/>
      <c r="D524" s="254"/>
      <c r="E524" s="254"/>
      <c r="F524" s="254"/>
      <c r="G524" s="2157"/>
      <c r="H524" s="1206"/>
      <c r="I524" s="1206"/>
      <c r="J524" s="2394"/>
      <c r="K524" s="2408"/>
      <c r="L524" s="2408"/>
      <c r="M524" s="227"/>
      <c r="N524" s="227"/>
      <c r="O524" s="227"/>
      <c r="P524" s="227"/>
      <c r="Q524" s="227"/>
      <c r="R524" s="227"/>
      <c r="S524" s="227"/>
      <c r="T524" s="227"/>
      <c r="U524" s="227"/>
      <c r="V524" s="227"/>
      <c r="W524" s="227"/>
      <c r="X524" s="227"/>
      <c r="Y524" s="227"/>
      <c r="Z524" s="227"/>
      <c r="AA524" s="227"/>
      <c r="AB524" s="227"/>
      <c r="AC524" s="227"/>
      <c r="AD524" s="227"/>
      <c r="AE524" s="227"/>
      <c r="AF524" s="227"/>
      <c r="AG524" s="227"/>
      <c r="AH524" s="227"/>
      <c r="AI524" s="227"/>
      <c r="AJ524" s="227"/>
      <c r="AK524" s="227"/>
      <c r="AL524" s="227"/>
      <c r="AM524" s="227"/>
      <c r="AN524" s="227"/>
      <c r="AO524" s="227"/>
      <c r="AP524" s="227"/>
      <c r="AQ524" s="227"/>
      <c r="AR524" s="227"/>
    </row>
    <row r="525" spans="1:44" x14ac:dyDescent="0.2">
      <c r="A525" s="254" t="s">
        <v>1204</v>
      </c>
      <c r="B525" s="254"/>
      <c r="C525" s="254"/>
      <c r="D525" s="254"/>
      <c r="E525" s="254"/>
      <c r="F525" s="254"/>
      <c r="G525" s="2157"/>
      <c r="H525" s="1206"/>
      <c r="I525" s="1206"/>
      <c r="J525" s="2394"/>
      <c r="K525" s="2408"/>
      <c r="L525" s="2408"/>
      <c r="M525" s="227"/>
      <c r="N525" s="227"/>
      <c r="O525" s="227"/>
      <c r="P525" s="227"/>
      <c r="Q525" s="227"/>
      <c r="R525" s="227"/>
      <c r="S525" s="227"/>
      <c r="T525" s="227"/>
      <c r="U525" s="227"/>
      <c r="V525" s="227"/>
      <c r="W525" s="227"/>
      <c r="X525" s="227"/>
      <c r="Y525" s="227"/>
      <c r="Z525" s="227"/>
      <c r="AA525" s="227"/>
      <c r="AB525" s="227"/>
      <c r="AC525" s="227"/>
      <c r="AD525" s="227"/>
      <c r="AE525" s="227"/>
      <c r="AF525" s="227"/>
      <c r="AG525" s="227"/>
      <c r="AH525" s="227"/>
      <c r="AI525" s="227"/>
      <c r="AJ525" s="227"/>
      <c r="AK525" s="227"/>
      <c r="AL525" s="227"/>
      <c r="AM525" s="227"/>
      <c r="AN525" s="227"/>
      <c r="AO525" s="227"/>
      <c r="AP525" s="227"/>
      <c r="AQ525" s="227"/>
      <c r="AR525" s="227"/>
    </row>
    <row r="526" spans="1:44" x14ac:dyDescent="0.2">
      <c r="A526" s="254" t="s">
        <v>1205</v>
      </c>
      <c r="B526" s="254"/>
      <c r="C526" s="254"/>
      <c r="D526" s="254"/>
      <c r="E526" s="254"/>
      <c r="F526" s="254"/>
      <c r="G526" s="2157"/>
      <c r="H526" s="1206"/>
      <c r="I526" s="1206"/>
      <c r="J526" s="2394"/>
      <c r="K526" s="2408"/>
      <c r="L526" s="2408"/>
      <c r="M526" s="227"/>
      <c r="N526" s="227"/>
      <c r="O526" s="227"/>
      <c r="P526" s="227"/>
      <c r="Q526" s="227"/>
      <c r="R526" s="227"/>
      <c r="S526" s="227"/>
      <c r="T526" s="227"/>
      <c r="U526" s="227"/>
      <c r="V526" s="227"/>
      <c r="W526" s="227"/>
      <c r="X526" s="227"/>
      <c r="Y526" s="227"/>
      <c r="Z526" s="227"/>
      <c r="AA526" s="227"/>
      <c r="AB526" s="227"/>
      <c r="AC526" s="227"/>
      <c r="AD526" s="227"/>
      <c r="AE526" s="227"/>
      <c r="AF526" s="227"/>
      <c r="AG526" s="227"/>
      <c r="AH526" s="227"/>
      <c r="AI526" s="227"/>
      <c r="AJ526" s="227"/>
      <c r="AK526" s="227"/>
      <c r="AL526" s="227"/>
      <c r="AM526" s="227"/>
      <c r="AN526" s="227"/>
      <c r="AO526" s="227"/>
      <c r="AP526" s="227"/>
      <c r="AQ526" s="227"/>
      <c r="AR526" s="227"/>
    </row>
    <row r="527" spans="1:44" x14ac:dyDescent="0.2">
      <c r="A527" s="254" t="str">
        <f>IF(E26ou27=0,"   - Justificatifs des immobilisations financières","")</f>
        <v xml:space="preserve">   - Justificatifs des immobilisations financières</v>
      </c>
      <c r="B527" s="254"/>
      <c r="C527" s="254"/>
      <c r="D527" s="254"/>
      <c r="E527" s="254"/>
      <c r="F527" s="254"/>
      <c r="G527" s="2157"/>
      <c r="H527" s="1206"/>
      <c r="I527" s="1206"/>
      <c r="J527" s="2394"/>
      <c r="K527" s="2408"/>
      <c r="L527" s="2408"/>
      <c r="M527" s="227"/>
      <c r="N527" s="227"/>
      <c r="O527" s="227"/>
      <c r="P527" s="227"/>
      <c r="Q527" s="227"/>
      <c r="R527" s="227"/>
      <c r="S527" s="227"/>
      <c r="T527" s="227"/>
      <c r="U527" s="227"/>
      <c r="V527" s="227"/>
      <c r="W527" s="227"/>
      <c r="X527" s="227"/>
      <c r="Y527" s="227"/>
      <c r="Z527" s="227"/>
      <c r="AA527" s="227"/>
      <c r="AB527" s="227"/>
      <c r="AC527" s="227"/>
      <c r="AD527" s="227"/>
      <c r="AE527" s="227"/>
      <c r="AF527" s="227"/>
      <c r="AG527" s="227"/>
      <c r="AH527" s="227"/>
      <c r="AI527" s="227"/>
      <c r="AJ527" s="227"/>
      <c r="AK527" s="227"/>
      <c r="AL527" s="227"/>
      <c r="AM527" s="227"/>
      <c r="AN527" s="227"/>
      <c r="AO527" s="227"/>
      <c r="AP527" s="227"/>
      <c r="AQ527" s="227"/>
      <c r="AR527" s="227"/>
    </row>
    <row r="528" spans="1:44" x14ac:dyDescent="0.2">
      <c r="A528" s="254" t="str">
        <f>IF(EXP=0,"   - dossier de l'expert-comptable","")</f>
        <v xml:space="preserve">   - dossier de l'expert-comptable</v>
      </c>
      <c r="B528" s="254"/>
      <c r="C528" s="254"/>
      <c r="D528" s="254"/>
      <c r="E528" s="254"/>
      <c r="F528" s="254"/>
      <c r="G528" s="2157"/>
      <c r="H528" s="1206"/>
      <c r="I528" s="1206"/>
      <c r="J528" s="2394"/>
      <c r="K528" s="2408"/>
      <c r="L528" s="2408"/>
      <c r="M528" s="227"/>
      <c r="N528" s="227"/>
      <c r="O528" s="227"/>
      <c r="P528" s="227"/>
      <c r="Q528" s="227"/>
      <c r="R528" s="227"/>
      <c r="S528" s="227"/>
      <c r="T528" s="227"/>
      <c r="U528" s="227"/>
      <c r="V528" s="227"/>
      <c r="W528" s="227"/>
      <c r="X528" s="227"/>
      <c r="Y528" s="227"/>
      <c r="Z528" s="227"/>
      <c r="AA528" s="227"/>
      <c r="AB528" s="227"/>
      <c r="AC528" s="227"/>
      <c r="AD528" s="227"/>
      <c r="AE528" s="227"/>
      <c r="AF528" s="227"/>
      <c r="AG528" s="227"/>
      <c r="AH528" s="227"/>
      <c r="AI528" s="227"/>
      <c r="AJ528" s="227"/>
      <c r="AK528" s="227"/>
      <c r="AL528" s="227"/>
      <c r="AM528" s="227"/>
      <c r="AN528" s="227"/>
      <c r="AO528" s="227"/>
      <c r="AP528" s="227"/>
      <c r="AQ528" s="227"/>
      <c r="AR528" s="227"/>
    </row>
    <row r="529" spans="1:44" x14ac:dyDescent="0.2">
      <c r="A529" s="254" t="s">
        <v>679</v>
      </c>
      <c r="B529" s="254"/>
      <c r="C529" s="254"/>
      <c r="D529" s="254"/>
      <c r="E529" s="254"/>
      <c r="F529" s="254"/>
      <c r="G529" s="2157"/>
      <c r="H529" s="1206"/>
      <c r="I529" s="1206"/>
      <c r="J529" s="2394"/>
      <c r="K529" s="2408"/>
      <c r="L529" s="2408"/>
      <c r="M529" s="227"/>
      <c r="N529" s="227"/>
      <c r="O529" s="227"/>
      <c r="P529" s="227"/>
      <c r="Q529" s="227"/>
      <c r="R529" s="227"/>
      <c r="S529" s="227"/>
      <c r="T529" s="227"/>
      <c r="U529" s="227"/>
      <c r="V529" s="227"/>
      <c r="W529" s="227"/>
      <c r="X529" s="227"/>
      <c r="Y529" s="227"/>
      <c r="Z529" s="227"/>
      <c r="AA529" s="227"/>
      <c r="AB529" s="227"/>
      <c r="AC529" s="227"/>
      <c r="AD529" s="227"/>
      <c r="AE529" s="227"/>
      <c r="AF529" s="227"/>
      <c r="AG529" s="227"/>
      <c r="AH529" s="227"/>
      <c r="AI529" s="227"/>
      <c r="AJ529" s="227"/>
      <c r="AK529" s="227"/>
      <c r="AL529" s="227"/>
      <c r="AM529" s="227"/>
      <c r="AN529" s="227"/>
      <c r="AO529" s="227"/>
      <c r="AP529" s="227"/>
      <c r="AQ529" s="227"/>
      <c r="AR529" s="227"/>
    </row>
    <row r="530" spans="1:44" x14ac:dyDescent="0.2">
      <c r="A530" s="254"/>
      <c r="B530" s="254" t="str">
        <f>IF(EXP=0,"(en relation avec le dossier de l'expert-comptable)","")</f>
        <v>(en relation avec le dossier de l'expert-comptable)</v>
      </c>
      <c r="C530" s="254"/>
      <c r="D530" s="254"/>
      <c r="E530" s="254"/>
      <c r="F530" s="254"/>
      <c r="G530" s="2157"/>
      <c r="H530" s="1206"/>
      <c r="I530" s="1206"/>
      <c r="J530" s="2394"/>
      <c r="K530" s="2408"/>
      <c r="L530" s="2408"/>
      <c r="M530" s="227"/>
      <c r="N530" s="227"/>
      <c r="O530" s="227"/>
      <c r="P530" s="227"/>
      <c r="Q530" s="227"/>
      <c r="R530" s="227"/>
      <c r="S530" s="227"/>
      <c r="T530" s="227"/>
      <c r="U530" s="227"/>
      <c r="V530" s="227"/>
      <c r="W530" s="227"/>
      <c r="X530" s="227"/>
      <c r="Y530" s="227"/>
      <c r="Z530" s="227"/>
      <c r="AA530" s="227"/>
      <c r="AB530" s="227"/>
      <c r="AC530" s="227"/>
      <c r="AD530" s="227"/>
      <c r="AE530" s="227"/>
      <c r="AF530" s="227"/>
      <c r="AG530" s="227"/>
      <c r="AH530" s="227"/>
      <c r="AI530" s="227"/>
      <c r="AJ530" s="227"/>
      <c r="AK530" s="227"/>
      <c r="AL530" s="227"/>
      <c r="AM530" s="227"/>
      <c r="AN530" s="227"/>
      <c r="AO530" s="227"/>
      <c r="AP530" s="227"/>
      <c r="AQ530" s="227"/>
      <c r="AR530" s="227"/>
    </row>
    <row r="531" spans="1:44" x14ac:dyDescent="0.2">
      <c r="A531" s="1350" t="s">
        <v>1143</v>
      </c>
      <c r="B531" s="254"/>
      <c r="C531" s="254"/>
      <c r="D531" s="254"/>
      <c r="E531" s="254"/>
      <c r="F531" s="254"/>
      <c r="G531" s="2157"/>
      <c r="H531" s="1206"/>
      <c r="I531" s="1206"/>
      <c r="J531" s="2394"/>
      <c r="K531" s="2408"/>
      <c r="L531" s="2408"/>
      <c r="M531" s="227"/>
      <c r="N531" s="227"/>
      <c r="O531" s="227"/>
      <c r="P531" s="227"/>
      <c r="Q531" s="227"/>
      <c r="R531" s="227"/>
      <c r="S531" s="227"/>
      <c r="T531" s="227"/>
      <c r="U531" s="227"/>
      <c r="V531" s="227"/>
      <c r="W531" s="227"/>
      <c r="X531" s="227"/>
      <c r="Y531" s="227"/>
      <c r="Z531" s="227"/>
      <c r="AA531" s="227"/>
      <c r="AB531" s="227"/>
      <c r="AC531" s="227"/>
      <c r="AD531" s="227"/>
      <c r="AE531" s="227"/>
      <c r="AF531" s="227"/>
      <c r="AG531" s="227"/>
      <c r="AH531" s="227"/>
      <c r="AI531" s="227"/>
      <c r="AJ531" s="227"/>
      <c r="AK531" s="227"/>
      <c r="AL531" s="227"/>
      <c r="AM531" s="227"/>
      <c r="AN531" s="227"/>
      <c r="AO531" s="227"/>
      <c r="AP531" s="227"/>
      <c r="AQ531" s="227"/>
      <c r="AR531" s="227"/>
    </row>
    <row r="532" spans="1:44" x14ac:dyDescent="0.2">
      <c r="A532" s="254"/>
      <c r="B532" s="254"/>
      <c r="C532" s="254"/>
      <c r="D532" s="254"/>
      <c r="E532" s="239"/>
      <c r="F532" s="239"/>
      <c r="G532" s="2157"/>
      <c r="H532" s="1206"/>
      <c r="I532" s="1206"/>
      <c r="J532" s="253"/>
      <c r="K532" s="256"/>
      <c r="L532" s="256"/>
      <c r="M532" s="227"/>
      <c r="N532" s="227"/>
      <c r="O532" s="227"/>
      <c r="P532" s="227"/>
      <c r="Q532" s="227"/>
      <c r="R532" s="227"/>
      <c r="S532" s="227"/>
      <c r="T532" s="227"/>
      <c r="U532" s="227"/>
      <c r="V532" s="227"/>
      <c r="W532" s="227"/>
      <c r="X532" s="227"/>
      <c r="Y532" s="227"/>
      <c r="Z532" s="227"/>
      <c r="AA532" s="227"/>
      <c r="AB532" s="227"/>
      <c r="AC532" s="227"/>
      <c r="AD532" s="227"/>
      <c r="AE532" s="227"/>
      <c r="AF532" s="227"/>
      <c r="AG532" s="227"/>
      <c r="AH532" s="227"/>
      <c r="AI532" s="227"/>
      <c r="AJ532" s="227"/>
      <c r="AK532" s="227"/>
      <c r="AL532" s="227"/>
      <c r="AM532" s="227"/>
      <c r="AN532" s="227"/>
      <c r="AO532" s="227"/>
      <c r="AP532" s="227"/>
      <c r="AQ532" s="227"/>
      <c r="AR532" s="227"/>
    </row>
    <row r="533" spans="1:44" x14ac:dyDescent="0.2">
      <c r="A533" s="254" t="str">
        <f>IF((VINGT+VINGTETUN+VINGTROIS)&lt;3,"    IMMOBILISATIONS CORPORELLES ET INCORPORELLES","")</f>
        <v xml:space="preserve">    IMMOBILISATIONS CORPORELLES ET INCORPORELLES</v>
      </c>
      <c r="B533" s="254"/>
      <c r="C533" s="254"/>
      <c r="D533" s="254"/>
      <c r="E533" s="254"/>
      <c r="F533" s="254"/>
      <c r="G533" s="2157"/>
      <c r="H533" s="1206"/>
      <c r="I533" s="1206"/>
      <c r="J533" s="2394"/>
      <c r="K533" s="2408"/>
      <c r="L533" s="2408"/>
      <c r="M533" s="227"/>
      <c r="N533" s="227"/>
      <c r="O533" s="227"/>
      <c r="P533" s="227"/>
      <c r="Q533" s="227"/>
      <c r="R533" s="227"/>
      <c r="S533" s="227"/>
      <c r="T533" s="227"/>
      <c r="U533" s="227"/>
      <c r="V533" s="227"/>
      <c r="W533" s="227"/>
      <c r="X533" s="227"/>
      <c r="Y533" s="227"/>
      <c r="Z533" s="227"/>
      <c r="AA533" s="227"/>
      <c r="AB533" s="227"/>
      <c r="AC533" s="227"/>
      <c r="AD533" s="227"/>
      <c r="AE533" s="227"/>
      <c r="AF533" s="227"/>
      <c r="AG533" s="227"/>
      <c r="AH533" s="227"/>
      <c r="AI533" s="227"/>
      <c r="AJ533" s="227"/>
      <c r="AK533" s="227"/>
      <c r="AL533" s="227"/>
      <c r="AM533" s="227"/>
      <c r="AN533" s="227"/>
      <c r="AO533" s="227"/>
      <c r="AP533" s="227"/>
      <c r="AQ533" s="227"/>
      <c r="AR533" s="227"/>
    </row>
    <row r="534" spans="1:44" x14ac:dyDescent="0.2">
      <c r="A534" s="254" t="str">
        <f>IF((VINGT+VINGTETUN+VINGTROIS)&lt;3,"   - Vérification, par épreuves, des acquisitions enregistrées avec les factures","")</f>
        <v xml:space="preserve">   - Vérification, par épreuves, des acquisitions enregistrées avec les factures</v>
      </c>
      <c r="B534" s="254"/>
      <c r="C534" s="254"/>
      <c r="D534" s="254"/>
      <c r="E534" s="254"/>
      <c r="F534" s="254"/>
      <c r="G534" s="2157"/>
      <c r="H534" s="1206"/>
      <c r="I534" s="1206"/>
      <c r="J534" s="2394"/>
      <c r="K534" s="2408"/>
      <c r="L534" s="2408"/>
      <c r="M534" s="227"/>
      <c r="N534" s="227"/>
      <c r="O534" s="227"/>
      <c r="P534" s="227"/>
      <c r="Q534" s="227"/>
      <c r="R534" s="227"/>
      <c r="S534" s="227"/>
      <c r="T534" s="227"/>
      <c r="U534" s="227"/>
      <c r="V534" s="227"/>
      <c r="W534" s="227"/>
      <c r="X534" s="227"/>
      <c r="Y534" s="227"/>
      <c r="Z534" s="227"/>
      <c r="AA534" s="227"/>
      <c r="AB534" s="227"/>
      <c r="AC534" s="227"/>
      <c r="AD534" s="227"/>
      <c r="AE534" s="227"/>
      <c r="AF534" s="227"/>
      <c r="AG534" s="227"/>
      <c r="AH534" s="227"/>
      <c r="AI534" s="227"/>
      <c r="AJ534" s="227"/>
      <c r="AK534" s="227"/>
      <c r="AL534" s="227"/>
      <c r="AM534" s="227"/>
      <c r="AN534" s="227"/>
      <c r="AO534" s="227"/>
      <c r="AP534" s="227"/>
      <c r="AQ534" s="227"/>
      <c r="AR534" s="227"/>
    </row>
    <row r="535" spans="1:44" x14ac:dyDescent="0.2">
      <c r="A535" s="254" t="str">
        <f>IF((VINGT+VINGTETUN+VINGTROIS)&lt;3,"    - Recherche, valorisation et traitement fiscal (TVA,...) d'éventuelles","")</f>
        <v xml:space="preserve">    - Recherche, valorisation et traitement fiscal (TVA,...) d'éventuelles</v>
      </c>
      <c r="B535" s="254"/>
      <c r="C535" s="254"/>
      <c r="D535" s="254"/>
      <c r="E535" s="254"/>
      <c r="F535" s="254"/>
      <c r="G535" s="2157"/>
      <c r="H535" s="1206"/>
      <c r="I535" s="1206"/>
      <c r="J535" s="2394"/>
      <c r="K535" s="2408"/>
      <c r="L535" s="2408"/>
      <c r="M535" s="227"/>
      <c r="N535" s="227"/>
      <c r="O535" s="227"/>
      <c r="P535" s="227"/>
      <c r="Q535" s="227"/>
      <c r="R535" s="227"/>
      <c r="S535" s="227"/>
      <c r="T535" s="227"/>
      <c r="U535" s="227"/>
      <c r="V535" s="227"/>
      <c r="W535" s="227"/>
      <c r="X535" s="227"/>
      <c r="Y535" s="227"/>
      <c r="Z535" s="227"/>
      <c r="AA535" s="227"/>
      <c r="AB535" s="227"/>
      <c r="AC535" s="227"/>
      <c r="AD535" s="227"/>
      <c r="AE535" s="227"/>
      <c r="AF535" s="227"/>
      <c r="AG535" s="227"/>
      <c r="AH535" s="227"/>
      <c r="AI535" s="227"/>
      <c r="AJ535" s="227"/>
      <c r="AK535" s="227"/>
      <c r="AL535" s="227"/>
      <c r="AM535" s="227"/>
      <c r="AN535" s="227"/>
      <c r="AO535" s="227"/>
      <c r="AP535" s="227"/>
      <c r="AQ535" s="227"/>
      <c r="AR535" s="227"/>
    </row>
    <row r="536" spans="1:44" x14ac:dyDescent="0.2">
      <c r="A536" s="254" t="str">
        <f>IF((VINGT+VINGTETUN+VINGTROIS)&lt;3,"     productions d'immobilisations","")</f>
        <v xml:space="preserve">     productions d'immobilisations</v>
      </c>
      <c r="B536" s="254"/>
      <c r="C536" s="254"/>
      <c r="D536" s="254"/>
      <c r="E536" s="254"/>
      <c r="F536" s="254"/>
      <c r="G536" s="2157"/>
      <c r="H536" s="1206"/>
      <c r="I536" s="1206"/>
      <c r="J536" s="2394"/>
      <c r="K536" s="2408"/>
      <c r="L536" s="2408"/>
      <c r="M536" s="227"/>
      <c r="N536" s="227"/>
      <c r="O536" s="227"/>
      <c r="P536" s="227"/>
      <c r="Q536" s="227"/>
      <c r="R536" s="227"/>
      <c r="S536" s="227"/>
      <c r="T536" s="227"/>
      <c r="U536" s="227"/>
      <c r="V536" s="227"/>
      <c r="W536" s="227"/>
      <c r="X536" s="227"/>
      <c r="Y536" s="227"/>
      <c r="Z536" s="227"/>
      <c r="AA536" s="227"/>
      <c r="AB536" s="227"/>
      <c r="AC536" s="227"/>
      <c r="AD536" s="227"/>
      <c r="AE536" s="227"/>
      <c r="AF536" s="227"/>
      <c r="AG536" s="227"/>
      <c r="AH536" s="227"/>
      <c r="AI536" s="227"/>
      <c r="AJ536" s="227"/>
      <c r="AK536" s="227"/>
      <c r="AL536" s="227"/>
      <c r="AM536" s="227"/>
      <c r="AN536" s="227"/>
      <c r="AO536" s="227"/>
      <c r="AP536" s="227"/>
      <c r="AQ536" s="227"/>
      <c r="AR536" s="227"/>
    </row>
    <row r="537" spans="1:44" x14ac:dyDescent="0.2">
      <c r="A537" s="254" t="str">
        <f>IF((VINGT+VINGTETUN+VINGTROIS)&lt;3,"    - Vérification du coûtd'entrée des immobilisations","")</f>
        <v xml:space="preserve">    - Vérification du coûtd'entrée des immobilisations</v>
      </c>
      <c r="B537" s="254"/>
      <c r="C537" s="254"/>
      <c r="D537" s="254"/>
      <c r="E537" s="254"/>
      <c r="F537" s="254"/>
      <c r="G537" s="2157"/>
      <c r="H537" s="1206"/>
      <c r="I537" s="1206"/>
      <c r="J537" s="2394"/>
      <c r="K537" s="2408"/>
      <c r="L537" s="2408"/>
      <c r="M537" s="227"/>
      <c r="N537" s="227"/>
      <c r="O537" s="227"/>
      <c r="P537" s="227"/>
      <c r="Q537" s="227"/>
      <c r="R537" s="227"/>
      <c r="S537" s="227"/>
      <c r="T537" s="227"/>
      <c r="U537" s="227"/>
      <c r="V537" s="227"/>
      <c r="W537" s="227"/>
      <c r="X537" s="227"/>
      <c r="Y537" s="227"/>
      <c r="Z537" s="227"/>
      <c r="AA537" s="227"/>
      <c r="AB537" s="227"/>
      <c r="AC537" s="227"/>
      <c r="AD537" s="227"/>
      <c r="AE537" s="227"/>
      <c r="AF537" s="227"/>
      <c r="AG537" s="227"/>
      <c r="AH537" s="227"/>
      <c r="AI537" s="227"/>
      <c r="AJ537" s="227"/>
      <c r="AK537" s="227"/>
      <c r="AL537" s="227"/>
      <c r="AM537" s="227"/>
      <c r="AN537" s="227"/>
      <c r="AO537" s="227"/>
      <c r="AP537" s="227"/>
      <c r="AQ537" s="227"/>
      <c r="AR537" s="227"/>
    </row>
    <row r="538" spans="1:44" x14ac:dyDescent="0.2">
      <c r="A538" s="254"/>
      <c r="B538" s="254"/>
      <c r="C538" s="254"/>
      <c r="D538" s="254"/>
      <c r="E538" s="254"/>
      <c r="F538" s="254"/>
      <c r="G538" s="2157"/>
      <c r="H538" s="1206"/>
      <c r="I538" s="1206"/>
      <c r="J538" s="2394"/>
      <c r="K538" s="2408"/>
      <c r="L538" s="2408"/>
      <c r="M538" s="227"/>
      <c r="N538" s="227"/>
      <c r="O538" s="227"/>
      <c r="P538" s="227"/>
      <c r="Q538" s="227"/>
      <c r="R538" s="227"/>
      <c r="S538" s="227"/>
      <c r="T538" s="227"/>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row>
    <row r="539" spans="1:44" x14ac:dyDescent="0.2">
      <c r="A539" s="254" t="str">
        <f>IF((VINGT+VINGTETUN+VINGTROIS)&lt;3,"    AMORTISSEMENT IMMOBILISATIONS CORP ET INCORPORELLES","")</f>
        <v xml:space="preserve">    AMORTISSEMENT IMMOBILISATIONS CORP ET INCORPORELLES</v>
      </c>
      <c r="B539" s="254"/>
      <c r="C539" s="254"/>
      <c r="D539" s="254"/>
      <c r="E539" s="254"/>
      <c r="F539" s="254"/>
      <c r="G539" s="2157"/>
      <c r="H539" s="1206"/>
      <c r="I539" s="1206"/>
      <c r="J539" s="2394"/>
      <c r="K539" s="2408"/>
      <c r="L539" s="2408"/>
      <c r="M539" s="227"/>
      <c r="N539" s="227"/>
      <c r="O539" s="227"/>
      <c r="P539" s="227"/>
      <c r="Q539" s="227"/>
      <c r="R539" s="227"/>
      <c r="S539" s="227"/>
      <c r="T539" s="227"/>
      <c r="U539" s="227"/>
      <c r="V539" s="227"/>
      <c r="W539" s="227"/>
      <c r="X539" s="227"/>
      <c r="Y539" s="227"/>
      <c r="Z539" s="227"/>
      <c r="AA539" s="227"/>
      <c r="AB539" s="227"/>
      <c r="AC539" s="227"/>
      <c r="AD539" s="227"/>
      <c r="AE539" s="227"/>
      <c r="AF539" s="227"/>
      <c r="AG539" s="227"/>
      <c r="AH539" s="227"/>
      <c r="AI539" s="227"/>
      <c r="AJ539" s="227"/>
      <c r="AK539" s="227"/>
      <c r="AL539" s="227"/>
      <c r="AM539" s="227"/>
      <c r="AN539" s="227"/>
      <c r="AO539" s="227"/>
      <c r="AP539" s="227"/>
      <c r="AQ539" s="227"/>
      <c r="AR539" s="227"/>
    </row>
    <row r="540" spans="1:44" x14ac:dyDescent="0.2">
      <c r="A540" s="254" t="str">
        <f>IF((VINGT+VINGTETUN+VINGTROIS)&lt;3,"   - Appréciation des durées d'utilisation et vérification des amortissements","")</f>
        <v xml:space="preserve">   - Appréciation des durées d'utilisation et vérification des amortissements</v>
      </c>
      <c r="B540" s="254"/>
      <c r="C540" s="254"/>
      <c r="D540" s="254"/>
      <c r="E540" s="254"/>
      <c r="F540" s="254"/>
      <c r="G540" s="2157"/>
      <c r="H540" s="1206"/>
      <c r="I540" s="1206"/>
      <c r="J540" s="2394"/>
      <c r="K540" s="2408"/>
      <c r="L540" s="2408"/>
      <c r="M540" s="227"/>
      <c r="N540" s="227"/>
      <c r="O540" s="227"/>
      <c r="P540" s="227"/>
      <c r="Q540" s="227"/>
      <c r="R540" s="227"/>
      <c r="S540" s="227"/>
      <c r="T540" s="227"/>
      <c r="U540" s="227"/>
      <c r="V540" s="227"/>
      <c r="W540" s="227"/>
      <c r="X540" s="227"/>
      <c r="Y540" s="227"/>
      <c r="Z540" s="227"/>
      <c r="AA540" s="227"/>
      <c r="AB540" s="227"/>
      <c r="AC540" s="227"/>
      <c r="AD540" s="227"/>
      <c r="AE540" s="227"/>
      <c r="AF540" s="227"/>
      <c r="AG540" s="227"/>
      <c r="AH540" s="227"/>
      <c r="AI540" s="227"/>
      <c r="AJ540" s="227"/>
      <c r="AK540" s="227"/>
      <c r="AL540" s="227"/>
      <c r="AM540" s="227"/>
      <c r="AN540" s="227"/>
      <c r="AO540" s="227"/>
      <c r="AP540" s="227"/>
      <c r="AQ540" s="227"/>
      <c r="AR540" s="227"/>
    </row>
    <row r="541" spans="1:44" x14ac:dyDescent="0.2">
      <c r="A541" s="254"/>
      <c r="B541" s="254"/>
      <c r="C541" s="254"/>
      <c r="D541" s="254"/>
      <c r="E541" s="254"/>
      <c r="F541" s="254"/>
      <c r="G541" s="2157"/>
      <c r="H541" s="1206"/>
      <c r="I541" s="1206"/>
      <c r="J541" s="2394"/>
      <c r="K541" s="2408"/>
      <c r="L541" s="2408"/>
      <c r="M541" s="227"/>
      <c r="N541" s="227"/>
      <c r="O541" s="227"/>
      <c r="P541" s="227"/>
      <c r="Q541" s="227"/>
      <c r="R541" s="227"/>
      <c r="S541" s="227"/>
      <c r="T541" s="227"/>
      <c r="U541" s="227"/>
      <c r="V541" s="227"/>
      <c r="W541" s="227"/>
      <c r="X541" s="227"/>
      <c r="Y541" s="227"/>
      <c r="Z541" s="227"/>
      <c r="AA541" s="227"/>
      <c r="AB541" s="227"/>
      <c r="AC541" s="227"/>
      <c r="AD541" s="227"/>
      <c r="AE541" s="227"/>
      <c r="AF541" s="227"/>
      <c r="AG541" s="227"/>
      <c r="AH541" s="227"/>
      <c r="AI541" s="227"/>
      <c r="AJ541" s="227"/>
      <c r="AK541" s="227"/>
      <c r="AL541" s="227"/>
      <c r="AM541" s="227"/>
      <c r="AN541" s="227"/>
      <c r="AO541" s="227"/>
      <c r="AP541" s="227"/>
      <c r="AQ541" s="227"/>
      <c r="AR541" s="227"/>
    </row>
    <row r="542" spans="1:44" x14ac:dyDescent="0.2">
      <c r="A542" s="254" t="str">
        <f>IF(E26ou27=0,"   IMMOBILISATIONS FINANCIERES","")</f>
        <v xml:space="preserve">   IMMOBILISATIONS FINANCIERES</v>
      </c>
      <c r="B542" s="254"/>
      <c r="C542" s="254"/>
      <c r="D542" s="254"/>
      <c r="E542" s="1436" t="s">
        <v>903</v>
      </c>
      <c r="F542" s="1436"/>
      <c r="G542" s="2157"/>
      <c r="H542" s="1206"/>
      <c r="I542" s="1206"/>
      <c r="J542" s="2394"/>
      <c r="K542" s="2408"/>
      <c r="L542" s="2408"/>
      <c r="M542" s="227"/>
      <c r="N542" s="227"/>
      <c r="O542" s="227"/>
      <c r="P542" s="227"/>
      <c r="Q542" s="227"/>
      <c r="R542" s="227"/>
      <c r="S542" s="227"/>
      <c r="T542" s="227"/>
      <c r="U542" s="227"/>
      <c r="V542" s="227"/>
      <c r="W542" s="227"/>
      <c r="X542" s="227"/>
      <c r="Y542" s="227"/>
      <c r="Z542" s="227"/>
      <c r="AA542" s="227"/>
      <c r="AB542" s="227"/>
      <c r="AC542" s="227"/>
      <c r="AD542" s="227"/>
      <c r="AE542" s="227"/>
      <c r="AF542" s="227"/>
      <c r="AG542" s="227"/>
      <c r="AH542" s="227"/>
      <c r="AI542" s="227"/>
      <c r="AJ542" s="227"/>
      <c r="AK542" s="227"/>
      <c r="AL542" s="227"/>
      <c r="AM542" s="227"/>
      <c r="AN542" s="227"/>
      <c r="AO542" s="227"/>
      <c r="AP542" s="227"/>
      <c r="AQ542" s="227"/>
      <c r="AR542" s="227"/>
    </row>
    <row r="543" spans="1:44" x14ac:dyDescent="0.2">
      <c r="A543" s="254" t="str">
        <f>IF(DEUXCENTSOIXANTEQUATORZE=0,"   - Prêts : analyse et justification des mouvements - Mise à jour du DP","")</f>
        <v xml:space="preserve">   - Prêts : analyse et justification des mouvements - Mise à jour du DP</v>
      </c>
      <c r="B543" s="254"/>
      <c r="C543" s="254"/>
      <c r="D543" s="254"/>
      <c r="E543" s="254"/>
      <c r="F543" s="254"/>
      <c r="G543" s="2157" t="str">
        <f>IF(DEUXCENTSOIXANTEQUATORZE=0,"S. - G1","")</f>
        <v>S. - G1</v>
      </c>
      <c r="H543" s="1206"/>
      <c r="I543" s="1206"/>
      <c r="J543" s="2394"/>
      <c r="K543" s="2408"/>
      <c r="L543" s="2408"/>
      <c r="M543" s="227"/>
      <c r="N543" s="227"/>
      <c r="O543" s="227"/>
      <c r="P543" s="227"/>
      <c r="Q543" s="227"/>
      <c r="R543" s="227"/>
      <c r="S543" s="227"/>
      <c r="T543" s="227"/>
      <c r="U543" s="227"/>
      <c r="V543" s="227"/>
      <c r="W543" s="227"/>
      <c r="X543" s="227"/>
      <c r="Y543" s="227"/>
      <c r="Z543" s="227"/>
      <c r="AA543" s="227"/>
      <c r="AB543" s="227"/>
      <c r="AC543" s="227"/>
      <c r="AD543" s="227"/>
      <c r="AE543" s="227"/>
      <c r="AF543" s="227"/>
      <c r="AG543" s="227"/>
      <c r="AH543" s="227"/>
      <c r="AI543" s="227"/>
      <c r="AJ543" s="227"/>
      <c r="AK543" s="227"/>
      <c r="AL543" s="227"/>
      <c r="AM543" s="227"/>
      <c r="AN543" s="227"/>
      <c r="AO543" s="227"/>
      <c r="AP543" s="227"/>
      <c r="AQ543" s="227"/>
      <c r="AR543" s="227"/>
    </row>
    <row r="544" spans="1:44" x14ac:dyDescent="0.2">
      <c r="A544" s="254" t="str">
        <f>IF(DEUXCENTSOIXANTEQUINZE=0,"   - Dépôts et cautionnements : analyse et justification des mouvements","")</f>
        <v xml:space="preserve">   - Dépôts et cautionnements : analyse et justification des mouvements</v>
      </c>
      <c r="B544" s="254"/>
      <c r="C544" s="254"/>
      <c r="D544" s="254"/>
      <c r="E544" s="254"/>
      <c r="F544" s="254"/>
      <c r="G544" s="2157" t="str">
        <f>IF(DEUXCENTSOIXANTEQUINZE=0,"S7","")</f>
        <v>S7</v>
      </c>
      <c r="H544" s="1206"/>
      <c r="I544" s="1206"/>
      <c r="J544" s="2394"/>
      <c r="K544" s="2408"/>
      <c r="L544" s="2408"/>
      <c r="M544" s="227"/>
      <c r="N544" s="227"/>
      <c r="O544" s="227"/>
      <c r="P544" s="227"/>
      <c r="Q544" s="227"/>
      <c r="R544" s="227"/>
      <c r="S544" s="227"/>
      <c r="T544" s="227"/>
      <c r="U544" s="227"/>
      <c r="V544" s="227"/>
      <c r="W544" s="227"/>
      <c r="X544" s="227"/>
      <c r="Y544" s="227"/>
      <c r="Z544" s="227"/>
      <c r="AA544" s="227"/>
      <c r="AB544" s="227"/>
      <c r="AC544" s="227"/>
      <c r="AD544" s="227"/>
      <c r="AE544" s="227"/>
      <c r="AF544" s="227"/>
      <c r="AG544" s="227"/>
      <c r="AH544" s="227"/>
      <c r="AI544" s="227"/>
      <c r="AJ544" s="227"/>
      <c r="AK544" s="227"/>
      <c r="AL544" s="227"/>
      <c r="AM544" s="227"/>
      <c r="AN544" s="227"/>
      <c r="AO544" s="227"/>
      <c r="AP544" s="227"/>
      <c r="AQ544" s="227"/>
      <c r="AR544" s="227"/>
    </row>
    <row r="545" spans="1:44" x14ac:dyDescent="0.2">
      <c r="A545" s="254" t="str">
        <f>IF(DEUXCENTSOIXANTEQUINZE=0,"     Mise à jour du dossier permanent","")</f>
        <v xml:space="preserve">     Mise à jour du dossier permanent</v>
      </c>
      <c r="B545" s="254"/>
      <c r="C545" s="254"/>
      <c r="D545" s="254"/>
      <c r="E545" s="254"/>
      <c r="F545" s="254"/>
      <c r="G545" s="2157"/>
      <c r="H545" s="1206"/>
      <c r="I545" s="1206"/>
      <c r="J545" s="2394"/>
      <c r="K545" s="2408"/>
      <c r="L545" s="2408"/>
      <c r="M545" s="227"/>
      <c r="N545" s="227"/>
      <c r="O545" s="227"/>
      <c r="P545" s="227"/>
      <c r="Q545" s="227"/>
      <c r="R545" s="227"/>
      <c r="S545" s="227"/>
      <c r="T545" s="227"/>
      <c r="U545" s="227"/>
      <c r="V545" s="227"/>
      <c r="W545" s="227"/>
      <c r="X545" s="227"/>
      <c r="Y545" s="227"/>
      <c r="Z545" s="227"/>
      <c r="AA545" s="227"/>
      <c r="AB545" s="227"/>
      <c r="AC545" s="227"/>
      <c r="AD545" s="227"/>
      <c r="AE545" s="227"/>
      <c r="AF545" s="227"/>
      <c r="AG545" s="227"/>
      <c r="AH545" s="227"/>
      <c r="AI545" s="227"/>
      <c r="AJ545" s="227"/>
      <c r="AK545" s="227"/>
      <c r="AL545" s="227"/>
      <c r="AM545" s="227"/>
      <c r="AN545" s="227"/>
      <c r="AO545" s="227"/>
      <c r="AP545" s="227"/>
      <c r="AQ545" s="227"/>
      <c r="AR545" s="227"/>
    </row>
    <row r="546" spans="1:44" x14ac:dyDescent="0.2">
      <c r="A546" s="254" t="str">
        <f>+IF(G10=0,"    - Récupérer les comptes annuels des sociétés du groupe","")</f>
        <v xml:space="preserve">    - Récupérer les comptes annuels des sociétés du groupe</v>
      </c>
      <c r="B546" s="254"/>
      <c r="C546" s="254"/>
      <c r="D546" s="254"/>
      <c r="E546" s="254"/>
      <c r="F546" s="254"/>
      <c r="G546" s="2157"/>
      <c r="H546" s="1206"/>
      <c r="I546" s="1206"/>
      <c r="J546" s="2394"/>
      <c r="K546" s="2408"/>
      <c r="L546" s="2408"/>
      <c r="M546" s="227"/>
      <c r="N546" s="227"/>
      <c r="O546" s="227"/>
      <c r="P546" s="227"/>
      <c r="Q546" s="227"/>
      <c r="R546" s="227"/>
      <c r="S546" s="227"/>
      <c r="T546" s="227"/>
      <c r="U546" s="227"/>
      <c r="V546" s="227"/>
      <c r="W546" s="227"/>
      <c r="X546" s="227"/>
      <c r="Y546" s="227"/>
      <c r="Z546" s="227"/>
      <c r="AA546" s="227"/>
      <c r="AB546" s="227"/>
      <c r="AC546" s="227"/>
      <c r="AD546" s="227"/>
      <c r="AE546" s="227"/>
      <c r="AF546" s="227"/>
      <c r="AG546" s="227"/>
      <c r="AH546" s="227"/>
      <c r="AI546" s="227"/>
      <c r="AJ546" s="227"/>
      <c r="AK546" s="227"/>
      <c r="AL546" s="227"/>
      <c r="AM546" s="227"/>
      <c r="AN546" s="227"/>
      <c r="AO546" s="227"/>
      <c r="AP546" s="227"/>
      <c r="AQ546" s="227"/>
      <c r="AR546" s="227"/>
    </row>
    <row r="547" spans="1:44" x14ac:dyDescent="0.2">
      <c r="A547" s="254"/>
      <c r="B547" s="254"/>
      <c r="C547" s="254"/>
      <c r="D547" s="254"/>
      <c r="E547" s="254"/>
      <c r="F547" s="254"/>
      <c r="G547" s="2157"/>
      <c r="H547" s="1206"/>
      <c r="I547" s="1206"/>
      <c r="J547" s="2394"/>
      <c r="K547" s="2408"/>
      <c r="L547" s="2408"/>
      <c r="M547" s="227"/>
      <c r="N547" s="227"/>
      <c r="O547" s="227"/>
      <c r="P547" s="227"/>
      <c r="Q547" s="227"/>
      <c r="R547" s="227"/>
      <c r="S547" s="227"/>
      <c r="T547" s="227"/>
      <c r="U547" s="227"/>
      <c r="V547" s="227"/>
      <c r="W547" s="227"/>
      <c r="X547" s="227"/>
      <c r="Y547" s="227"/>
      <c r="Z547" s="227"/>
      <c r="AA547" s="227"/>
      <c r="AB547" s="227"/>
      <c r="AC547" s="227"/>
      <c r="AD547" s="227"/>
      <c r="AE547" s="227"/>
      <c r="AF547" s="227"/>
      <c r="AG547" s="227"/>
      <c r="AH547" s="227"/>
      <c r="AI547" s="227"/>
      <c r="AJ547" s="227"/>
      <c r="AK547" s="227"/>
      <c r="AL547" s="227"/>
      <c r="AM547" s="227"/>
      <c r="AN547" s="227"/>
      <c r="AO547" s="227"/>
      <c r="AP547" s="227"/>
      <c r="AQ547" s="227"/>
      <c r="AR547" s="227"/>
    </row>
    <row r="548" spans="1:44" x14ac:dyDescent="0.2">
      <c r="A548" s="254"/>
      <c r="B548" s="254"/>
      <c r="C548" s="254"/>
      <c r="D548" s="254"/>
      <c r="E548" s="254"/>
      <c r="F548" s="254"/>
      <c r="G548" s="2157"/>
      <c r="H548" s="1206"/>
      <c r="I548" s="1206"/>
      <c r="J548" s="2394"/>
      <c r="K548" s="2408"/>
      <c r="L548" s="2408"/>
      <c r="M548" s="227"/>
      <c r="N548" s="227"/>
      <c r="O548" s="227"/>
      <c r="P548" s="227"/>
      <c r="Q548" s="227"/>
      <c r="R548" s="227"/>
      <c r="S548" s="227"/>
      <c r="T548" s="227"/>
      <c r="U548" s="227"/>
      <c r="V548" s="227"/>
      <c r="W548" s="227"/>
      <c r="X548" s="227"/>
      <c r="Y548" s="227"/>
      <c r="Z548" s="227"/>
      <c r="AA548" s="227"/>
      <c r="AB548" s="227"/>
      <c r="AC548" s="227"/>
      <c r="AD548" s="227"/>
      <c r="AE548" s="227"/>
      <c r="AF548" s="227"/>
      <c r="AG548" s="227"/>
      <c r="AH548" s="227"/>
      <c r="AI548" s="227"/>
      <c r="AJ548" s="227"/>
      <c r="AK548" s="227"/>
      <c r="AL548" s="227"/>
      <c r="AM548" s="227"/>
      <c r="AN548" s="227"/>
      <c r="AO548" s="227"/>
      <c r="AP548" s="227"/>
      <c r="AQ548" s="227"/>
      <c r="AR548" s="227"/>
    </row>
    <row r="549" spans="1:44" x14ac:dyDescent="0.2">
      <c r="A549" s="254" t="str">
        <f>IF(SEPTCENTSOIXANTEQUINZE=0,"   CESSIONS D'IMMOBILISATIONS","")</f>
        <v xml:space="preserve">   CESSIONS D'IMMOBILISATIONS</v>
      </c>
      <c r="B549" s="254"/>
      <c r="C549" s="254"/>
      <c r="D549" s="254"/>
      <c r="E549" s="254"/>
      <c r="F549" s="254"/>
      <c r="G549" s="2157"/>
      <c r="H549" s="1206"/>
      <c r="I549" s="1206"/>
      <c r="J549" s="2394"/>
      <c r="K549" s="2408"/>
      <c r="L549" s="2408"/>
      <c r="M549" s="227"/>
      <c r="N549" s="227"/>
      <c r="O549" s="227"/>
      <c r="P549" s="227"/>
      <c r="Q549" s="227"/>
      <c r="R549" s="227"/>
      <c r="S549" s="227"/>
      <c r="T549" s="227"/>
      <c r="U549" s="227"/>
      <c r="V549" s="227"/>
      <c r="W549" s="227"/>
      <c r="X549" s="227"/>
      <c r="Y549" s="227"/>
      <c r="Z549" s="227"/>
      <c r="AA549" s="227"/>
      <c r="AB549" s="227"/>
      <c r="AC549" s="227"/>
      <c r="AD549" s="227"/>
      <c r="AE549" s="227"/>
      <c r="AF549" s="227"/>
      <c r="AG549" s="227"/>
      <c r="AH549" s="227"/>
      <c r="AI549" s="227"/>
      <c r="AJ549" s="227"/>
      <c r="AK549" s="227"/>
      <c r="AL549" s="227"/>
      <c r="AM549" s="227"/>
      <c r="AN549" s="227"/>
      <c r="AO549" s="227"/>
      <c r="AP549" s="227"/>
      <c r="AQ549" s="227"/>
      <c r="AR549" s="227"/>
    </row>
    <row r="550" spans="1:44" x14ac:dyDescent="0.2">
      <c r="A550" s="254" t="str">
        <f>IF(SEPTCENTSOIXANTEQUINZE=0,"   - Calcul et analyse des plus ou moins values de cession et vérification","")</f>
        <v xml:space="preserve">   - Calcul et analyse des plus ou moins values de cession et vérification</v>
      </c>
      <c r="B550" s="254"/>
      <c r="C550" s="254"/>
      <c r="D550" s="254"/>
      <c r="E550" s="254"/>
      <c r="F550" s="254"/>
      <c r="G550" s="2157"/>
      <c r="H550" s="1206"/>
      <c r="I550" s="1206"/>
      <c r="J550" s="2394"/>
      <c r="K550" s="2408"/>
      <c r="L550" s="2408"/>
      <c r="M550" s="227"/>
      <c r="N550" s="227"/>
      <c r="O550" s="227"/>
      <c r="P550" s="227"/>
      <c r="Q550" s="227"/>
      <c r="R550" s="227"/>
      <c r="S550" s="227"/>
      <c r="T550" s="227"/>
      <c r="U550" s="227"/>
      <c r="V550" s="227"/>
      <c r="W550" s="227"/>
      <c r="X550" s="227"/>
      <c r="Y550" s="227"/>
      <c r="Z550" s="227"/>
      <c r="AA550" s="227"/>
      <c r="AB550" s="227"/>
      <c r="AC550" s="227"/>
      <c r="AD550" s="227"/>
      <c r="AE550" s="227"/>
      <c r="AF550" s="227"/>
      <c r="AG550" s="227"/>
      <c r="AH550" s="227"/>
      <c r="AI550" s="227"/>
      <c r="AJ550" s="227"/>
      <c r="AK550" s="227"/>
      <c r="AL550" s="227"/>
      <c r="AM550" s="227"/>
      <c r="AN550" s="227"/>
      <c r="AO550" s="227"/>
      <c r="AP550" s="227"/>
      <c r="AQ550" s="227"/>
      <c r="AR550" s="227"/>
    </row>
    <row r="551" spans="1:44" x14ac:dyDescent="0.2">
      <c r="A551" s="254" t="str">
        <f>IF(SEPTCENTSOIXANTEQUINZE=0,"     de l'imposition éventuelle à la TVA","")</f>
        <v xml:space="preserve">     de l'imposition éventuelle à la TVA</v>
      </c>
      <c r="B551" s="254"/>
      <c r="C551" s="254"/>
      <c r="D551" s="254"/>
      <c r="E551" s="254"/>
      <c r="F551" s="254"/>
      <c r="G551" s="352" t="s">
        <v>7</v>
      </c>
      <c r="H551" s="1206"/>
      <c r="I551" s="1206"/>
      <c r="J551" s="2394"/>
      <c r="K551" s="2408"/>
      <c r="L551" s="2408"/>
      <c r="M551" s="227"/>
      <c r="N551" s="227"/>
      <c r="O551" s="227"/>
      <c r="P551" s="227"/>
      <c r="Q551" s="227"/>
      <c r="R551" s="227"/>
      <c r="S551" s="227"/>
      <c r="T551" s="227"/>
      <c r="U551" s="227"/>
      <c r="V551" s="227"/>
      <c r="W551" s="227"/>
      <c r="X551" s="227"/>
      <c r="Y551" s="227"/>
      <c r="Z551" s="227"/>
      <c r="AA551" s="227"/>
      <c r="AB551" s="227"/>
      <c r="AC551" s="227"/>
      <c r="AD551" s="227"/>
      <c r="AE551" s="227"/>
      <c r="AF551" s="227"/>
      <c r="AG551" s="227"/>
      <c r="AH551" s="227"/>
      <c r="AI551" s="227"/>
      <c r="AJ551" s="227"/>
      <c r="AK551" s="227"/>
      <c r="AL551" s="227"/>
      <c r="AM551" s="227"/>
      <c r="AN551" s="227"/>
      <c r="AO551" s="227"/>
      <c r="AP551" s="227"/>
      <c r="AQ551" s="227"/>
      <c r="AR551" s="227"/>
    </row>
    <row r="552" spans="1:44" ht="13.5" x14ac:dyDescent="0.25">
      <c r="A552" s="254" t="str">
        <f>IF(SEPTCENTSOIXANTEQUINZE=0,"   - Vérifier si les cessions constituent des conventions","")</f>
        <v xml:space="preserve">   - Vérifier si les cessions constituent des conventions</v>
      </c>
      <c r="B552" s="254"/>
      <c r="C552" s="257"/>
      <c r="D552" s="254"/>
      <c r="E552" s="254"/>
      <c r="F552" s="254"/>
      <c r="G552" s="2157"/>
      <c r="H552" s="1206"/>
      <c r="I552" s="1206"/>
      <c r="J552" s="2394"/>
      <c r="K552" s="2408"/>
      <c r="L552" s="2408"/>
      <c r="M552" s="227"/>
      <c r="N552" s="227"/>
      <c r="O552" s="227"/>
      <c r="P552" s="227"/>
      <c r="Q552" s="227"/>
      <c r="R552" s="227"/>
      <c r="S552" s="227"/>
      <c r="T552" s="227"/>
      <c r="U552" s="227"/>
      <c r="V552" s="227"/>
      <c r="W552" s="227"/>
      <c r="X552" s="227"/>
      <c r="Y552" s="227"/>
      <c r="Z552" s="227"/>
      <c r="AA552" s="227"/>
      <c r="AB552" s="227"/>
      <c r="AC552" s="227"/>
      <c r="AD552" s="227"/>
      <c r="AE552" s="227"/>
      <c r="AF552" s="227"/>
      <c r="AG552" s="227"/>
      <c r="AH552" s="227"/>
      <c r="AI552" s="227"/>
      <c r="AJ552" s="227"/>
      <c r="AK552" s="227"/>
      <c r="AL552" s="227"/>
      <c r="AM552" s="227"/>
      <c r="AN552" s="227"/>
      <c r="AO552" s="227"/>
      <c r="AP552" s="227"/>
      <c r="AQ552" s="227"/>
      <c r="AR552" s="227"/>
    </row>
    <row r="553" spans="1:44" x14ac:dyDescent="0.2">
      <c r="A553" s="254"/>
      <c r="B553" s="254"/>
      <c r="C553" s="254"/>
      <c r="D553" s="254"/>
      <c r="E553" s="254"/>
      <c r="F553" s="254"/>
      <c r="G553" s="2157"/>
      <c r="H553" s="1206"/>
      <c r="I553" s="1206"/>
      <c r="J553" s="2394"/>
      <c r="K553" s="2408"/>
      <c r="L553" s="2408"/>
      <c r="M553" s="227"/>
      <c r="N553" s="227"/>
      <c r="O553" s="227"/>
      <c r="P553" s="227"/>
      <c r="Q553" s="227"/>
      <c r="R553" s="227"/>
      <c r="S553" s="227"/>
      <c r="T553" s="227"/>
      <c r="U553" s="227"/>
      <c r="V553" s="227"/>
      <c r="W553" s="227"/>
      <c r="X553" s="227"/>
      <c r="Y553" s="227"/>
      <c r="Z553" s="227"/>
      <c r="AA553" s="227"/>
      <c r="AB553" s="227"/>
      <c r="AC553" s="227"/>
      <c r="AD553" s="227"/>
      <c r="AE553" s="227"/>
      <c r="AF553" s="227"/>
      <c r="AG553" s="227"/>
      <c r="AH553" s="227"/>
      <c r="AI553" s="227"/>
      <c r="AJ553" s="227"/>
      <c r="AK553" s="227"/>
      <c r="AL553" s="227"/>
      <c r="AM553" s="227"/>
      <c r="AN553" s="227"/>
      <c r="AO553" s="227"/>
      <c r="AP553" s="227"/>
      <c r="AQ553" s="227"/>
      <c r="AR553" s="227"/>
    </row>
    <row r="554" spans="1:44" x14ac:dyDescent="0.2">
      <c r="A554" s="254" t="s">
        <v>679</v>
      </c>
      <c r="B554" s="254"/>
      <c r="C554" s="254"/>
      <c r="D554" s="254"/>
      <c r="E554" s="254"/>
      <c r="F554" s="254"/>
      <c r="G554" s="2157"/>
      <c r="H554" s="1206"/>
      <c r="I554" s="1206"/>
      <c r="J554" s="2394"/>
      <c r="K554" s="2408"/>
      <c r="L554" s="2408"/>
      <c r="M554" s="227"/>
      <c r="N554" s="227"/>
      <c r="O554" s="227"/>
      <c r="P554" s="227"/>
      <c r="Q554" s="227"/>
      <c r="R554" s="227"/>
      <c r="S554" s="227"/>
      <c r="T554" s="227"/>
      <c r="U554" s="227"/>
      <c r="V554" s="227"/>
      <c r="W554" s="227"/>
      <c r="X554" s="227"/>
      <c r="Y554" s="227"/>
      <c r="Z554" s="227"/>
      <c r="AA554" s="227"/>
      <c r="AB554" s="227"/>
      <c r="AC554" s="227"/>
      <c r="AD554" s="227"/>
      <c r="AE554" s="227"/>
      <c r="AF554" s="227"/>
      <c r="AG554" s="227"/>
      <c r="AH554" s="227"/>
      <c r="AI554" s="227"/>
      <c r="AJ554" s="227"/>
      <c r="AK554" s="227"/>
      <c r="AL554" s="227"/>
      <c r="AM554" s="227"/>
      <c r="AN554" s="227"/>
      <c r="AO554" s="227"/>
      <c r="AP554" s="227"/>
      <c r="AQ554" s="227"/>
      <c r="AR554" s="227"/>
    </row>
    <row r="555" spans="1:44" x14ac:dyDescent="0.2">
      <c r="A555" s="254" t="s">
        <v>1567</v>
      </c>
      <c r="B555" s="254"/>
      <c r="C555" s="254"/>
      <c r="D555" s="254"/>
      <c r="E555" s="254"/>
      <c r="F555" s="254"/>
      <c r="G555" s="2157"/>
      <c r="H555" s="1206"/>
      <c r="I555" s="1206"/>
      <c r="J555" s="2394"/>
      <c r="K555" s="2408"/>
      <c r="L555" s="2408"/>
      <c r="M555" s="227"/>
      <c r="N555" s="227"/>
      <c r="O555" s="227"/>
      <c r="P555" s="227"/>
      <c r="Q555" s="227"/>
      <c r="R555" s="227"/>
      <c r="S555" s="227"/>
      <c r="T555" s="227"/>
      <c r="U555" s="227"/>
      <c r="V555" s="227"/>
      <c r="W555" s="227"/>
      <c r="X555" s="227"/>
      <c r="Y555" s="227"/>
      <c r="Z555" s="227"/>
      <c r="AA555" s="227"/>
      <c r="AB555" s="227"/>
      <c r="AC555" s="227"/>
      <c r="AD555" s="227"/>
      <c r="AE555" s="227"/>
      <c r="AF555" s="227"/>
      <c r="AG555" s="227"/>
      <c r="AH555" s="227"/>
      <c r="AI555" s="227"/>
      <c r="AJ555" s="227"/>
      <c r="AK555" s="227"/>
      <c r="AL555" s="227"/>
      <c r="AM555" s="227"/>
      <c r="AN555" s="227"/>
      <c r="AO555" s="227"/>
      <c r="AP555" s="227"/>
      <c r="AQ555" s="227"/>
      <c r="AR555" s="227"/>
    </row>
    <row r="556" spans="1:44" x14ac:dyDescent="0.2">
      <c r="A556" s="251" t="s">
        <v>1568</v>
      </c>
      <c r="B556" s="254"/>
      <c r="C556" s="254"/>
      <c r="D556" s="254"/>
      <c r="E556" s="254"/>
      <c r="F556" s="254"/>
      <c r="G556" s="2157"/>
      <c r="H556" s="1206"/>
      <c r="I556" s="1206"/>
      <c r="J556" s="2394"/>
      <c r="K556" s="2408"/>
      <c r="L556" s="2408"/>
      <c r="M556" s="227"/>
      <c r="N556" s="227"/>
      <c r="O556" s="227"/>
      <c r="P556" s="227"/>
      <c r="Q556" s="227"/>
      <c r="R556" s="227"/>
      <c r="S556" s="227"/>
      <c r="T556" s="227"/>
      <c r="U556" s="227"/>
      <c r="V556" s="227"/>
      <c r="W556" s="227"/>
      <c r="X556" s="227"/>
      <c r="Y556" s="227"/>
      <c r="Z556" s="227"/>
      <c r="AA556" s="227"/>
      <c r="AB556" s="227"/>
      <c r="AC556" s="227"/>
      <c r="AD556" s="227"/>
      <c r="AE556" s="227"/>
      <c r="AF556" s="227"/>
      <c r="AG556" s="227"/>
      <c r="AH556" s="227"/>
      <c r="AI556" s="227"/>
      <c r="AJ556" s="227"/>
      <c r="AK556" s="227"/>
      <c r="AL556" s="227"/>
      <c r="AM556" s="227"/>
      <c r="AN556" s="227"/>
      <c r="AO556" s="227"/>
      <c r="AP556" s="227"/>
      <c r="AQ556" s="227"/>
      <c r="AR556" s="227"/>
    </row>
    <row r="557" spans="1:44" x14ac:dyDescent="0.2">
      <c r="A557" s="254" t="s">
        <v>1206</v>
      </c>
      <c r="B557" s="254"/>
      <c r="C557" s="254"/>
      <c r="D557" s="254"/>
      <c r="E557" s="254"/>
      <c r="F557" s="239"/>
      <c r="G557" s="2157"/>
      <c r="H557" s="1206"/>
      <c r="I557" s="1206"/>
      <c r="J557" s="253"/>
      <c r="K557" s="256"/>
      <c r="L557" s="256"/>
      <c r="M557" s="227"/>
      <c r="N557" s="227"/>
      <c r="O557" s="227"/>
      <c r="P557" s="227"/>
      <c r="Q557" s="227"/>
      <c r="R557" s="227"/>
      <c r="S557" s="227"/>
      <c r="T557" s="227"/>
      <c r="U557" s="227"/>
      <c r="V557" s="227"/>
      <c r="W557" s="227"/>
      <c r="X557" s="227"/>
      <c r="Y557" s="227"/>
      <c r="Z557" s="227"/>
      <c r="AA557" s="227"/>
      <c r="AB557" s="227"/>
      <c r="AC557" s="227"/>
      <c r="AD557" s="227"/>
      <c r="AE557" s="227"/>
      <c r="AF557" s="227"/>
      <c r="AG557" s="227"/>
      <c r="AH557" s="227"/>
      <c r="AI557" s="227"/>
      <c r="AJ557" s="227"/>
      <c r="AK557" s="227"/>
      <c r="AL557" s="227"/>
      <c r="AM557" s="227"/>
      <c r="AN557" s="227"/>
      <c r="AO557" s="227"/>
      <c r="AP557" s="227"/>
      <c r="AQ557" s="227"/>
      <c r="AR557" s="227"/>
    </row>
    <row r="558" spans="1:44" x14ac:dyDescent="0.2">
      <c r="A558" s="254"/>
      <c r="B558" s="254"/>
      <c r="C558" s="254"/>
      <c r="D558" s="254"/>
      <c r="E558" s="254"/>
      <c r="F558" s="239"/>
      <c r="G558" s="2157"/>
      <c r="H558" s="1206"/>
      <c r="I558" s="1206"/>
      <c r="J558" s="253"/>
      <c r="K558" s="256"/>
      <c r="L558" s="256"/>
      <c r="M558" s="227"/>
      <c r="N558" s="227"/>
      <c r="O558" s="227"/>
      <c r="P558" s="227"/>
      <c r="Q558" s="227"/>
      <c r="R558" s="227"/>
      <c r="S558" s="227"/>
      <c r="T558" s="227"/>
      <c r="U558" s="227"/>
      <c r="V558" s="227"/>
      <c r="W558" s="227"/>
      <c r="X558" s="227"/>
      <c r="Y558" s="227"/>
      <c r="Z558" s="227"/>
      <c r="AA558" s="227"/>
      <c r="AB558" s="227"/>
      <c r="AC558" s="227"/>
      <c r="AD558" s="227"/>
      <c r="AE558" s="227"/>
      <c r="AF558" s="227"/>
      <c r="AG558" s="227"/>
      <c r="AH558" s="227"/>
      <c r="AI558" s="227"/>
      <c r="AJ558" s="227"/>
      <c r="AK558" s="227"/>
      <c r="AL558" s="227"/>
      <c r="AM558" s="227"/>
      <c r="AN558" s="227"/>
      <c r="AO558" s="227"/>
      <c r="AP558" s="227"/>
      <c r="AQ558" s="227"/>
      <c r="AR558" s="227"/>
    </row>
    <row r="559" spans="1:44" x14ac:dyDescent="0.2">
      <c r="A559" s="254"/>
      <c r="B559" s="254"/>
      <c r="C559" s="254"/>
      <c r="D559" s="254"/>
      <c r="E559" s="254"/>
      <c r="F559" s="239"/>
      <c r="G559" s="2157"/>
      <c r="H559" s="1206"/>
      <c r="I559" s="1206"/>
      <c r="J559" s="253"/>
      <c r="K559" s="256"/>
      <c r="L559" s="256"/>
      <c r="M559" s="227"/>
      <c r="N559" s="227"/>
      <c r="O559" s="227"/>
      <c r="P559" s="227"/>
      <c r="Q559" s="227"/>
      <c r="R559" s="227"/>
      <c r="S559" s="227"/>
      <c r="T559" s="227"/>
      <c r="U559" s="227"/>
      <c r="V559" s="227"/>
      <c r="W559" s="227"/>
      <c r="X559" s="227"/>
      <c r="Y559" s="227"/>
      <c r="Z559" s="227"/>
      <c r="AA559" s="227"/>
      <c r="AB559" s="227"/>
      <c r="AC559" s="227"/>
      <c r="AD559" s="227"/>
      <c r="AE559" s="227"/>
      <c r="AF559" s="227"/>
      <c r="AG559" s="227"/>
      <c r="AH559" s="227"/>
      <c r="AI559" s="227"/>
      <c r="AJ559" s="227"/>
      <c r="AK559" s="227"/>
      <c r="AL559" s="227"/>
      <c r="AM559" s="227"/>
      <c r="AN559" s="227"/>
      <c r="AO559" s="227"/>
      <c r="AP559" s="227"/>
      <c r="AQ559" s="227"/>
      <c r="AR559" s="227"/>
    </row>
    <row r="560" spans="1:44" x14ac:dyDescent="0.2">
      <c r="A560" s="254"/>
      <c r="B560" s="254"/>
      <c r="C560" s="254"/>
      <c r="D560" s="254"/>
      <c r="E560" s="239"/>
      <c r="F560" s="239"/>
      <c r="G560" s="2157"/>
      <c r="H560" s="1206"/>
      <c r="I560" s="1206"/>
      <c r="J560" s="253"/>
      <c r="K560" s="256"/>
      <c r="L560" s="256"/>
      <c r="M560" s="227"/>
      <c r="N560" s="227"/>
      <c r="O560" s="227"/>
      <c r="P560" s="227"/>
      <c r="Q560" s="227"/>
      <c r="R560" s="227"/>
      <c r="S560" s="227"/>
      <c r="T560" s="227"/>
      <c r="U560" s="227"/>
      <c r="V560" s="227"/>
      <c r="W560" s="227"/>
      <c r="X560" s="227"/>
      <c r="Y560" s="227"/>
      <c r="Z560" s="227"/>
      <c r="AA560" s="227"/>
      <c r="AB560" s="227"/>
      <c r="AC560" s="227"/>
      <c r="AD560" s="227"/>
      <c r="AE560" s="227"/>
      <c r="AF560" s="227"/>
      <c r="AG560" s="227"/>
      <c r="AH560" s="227"/>
      <c r="AI560" s="227"/>
      <c r="AJ560" s="227"/>
      <c r="AK560" s="227"/>
      <c r="AL560" s="227"/>
      <c r="AM560" s="227"/>
      <c r="AN560" s="227"/>
      <c r="AO560" s="227"/>
      <c r="AP560" s="227"/>
      <c r="AQ560" s="227"/>
      <c r="AR560" s="227"/>
    </row>
    <row r="561" spans="1:44" x14ac:dyDescent="0.2">
      <c r="B561" s="254"/>
      <c r="C561" s="254"/>
      <c r="D561" s="254"/>
      <c r="E561" s="239"/>
      <c r="F561" s="239"/>
      <c r="G561" s="2157"/>
      <c r="H561" s="1206"/>
      <c r="I561" s="1206"/>
      <c r="J561" s="253"/>
      <c r="K561" s="256"/>
      <c r="L561" s="256"/>
      <c r="M561" s="227"/>
      <c r="N561" s="227"/>
      <c r="O561" s="227"/>
      <c r="P561" s="227"/>
      <c r="Q561" s="227"/>
      <c r="R561" s="227"/>
      <c r="S561" s="227"/>
      <c r="T561" s="227"/>
      <c r="U561" s="227"/>
      <c r="V561" s="227"/>
      <c r="W561" s="227"/>
      <c r="X561" s="227"/>
      <c r="Y561" s="227"/>
      <c r="Z561" s="227"/>
      <c r="AA561" s="227"/>
      <c r="AB561" s="227"/>
      <c r="AC561" s="227"/>
      <c r="AD561" s="227"/>
      <c r="AE561" s="227"/>
      <c r="AF561" s="227"/>
      <c r="AG561" s="227"/>
      <c r="AH561" s="227"/>
      <c r="AI561" s="227"/>
      <c r="AJ561" s="227"/>
      <c r="AK561" s="227"/>
      <c r="AL561" s="227"/>
      <c r="AM561" s="227"/>
      <c r="AN561" s="227"/>
      <c r="AO561" s="227"/>
      <c r="AP561" s="227"/>
      <c r="AQ561" s="227"/>
      <c r="AR561" s="227"/>
    </row>
    <row r="562" spans="1:44" x14ac:dyDescent="0.2">
      <c r="A562" s="254"/>
      <c r="B562" s="254"/>
      <c r="C562" s="254"/>
      <c r="D562" s="254"/>
      <c r="E562" s="254"/>
      <c r="F562" s="254"/>
      <c r="G562" s="2157"/>
      <c r="H562" s="1206"/>
      <c r="I562" s="1206"/>
      <c r="K562" s="256"/>
      <c r="L562" s="256"/>
      <c r="M562" s="227"/>
      <c r="N562" s="227"/>
      <c r="O562" s="227"/>
      <c r="P562" s="227"/>
      <c r="Q562" s="227"/>
      <c r="R562" s="227"/>
      <c r="S562" s="227"/>
      <c r="T562" s="227"/>
      <c r="U562" s="227"/>
      <c r="V562" s="227"/>
      <c r="W562" s="227"/>
      <c r="X562" s="227"/>
      <c r="Y562" s="227"/>
      <c r="Z562" s="227"/>
      <c r="AA562" s="227"/>
      <c r="AB562" s="227"/>
      <c r="AC562" s="227"/>
      <c r="AD562" s="227"/>
      <c r="AE562" s="227"/>
      <c r="AF562" s="227"/>
      <c r="AG562" s="227"/>
      <c r="AH562" s="227"/>
      <c r="AI562" s="227"/>
      <c r="AJ562" s="227"/>
      <c r="AK562" s="227"/>
      <c r="AL562" s="227"/>
      <c r="AM562" s="227"/>
      <c r="AN562" s="227"/>
      <c r="AO562" s="227"/>
      <c r="AP562" s="227"/>
      <c r="AQ562" s="227"/>
      <c r="AR562" s="227"/>
    </row>
    <row r="563" spans="1:44" x14ac:dyDescent="0.2">
      <c r="A563" s="254" t="s">
        <v>1562</v>
      </c>
      <c r="C563" s="254"/>
      <c r="D563" s="254"/>
      <c r="E563" s="254"/>
      <c r="F563" s="254"/>
      <c r="G563" s="2157"/>
      <c r="H563" s="1206"/>
      <c r="I563" s="1206"/>
      <c r="J563" s="256"/>
      <c r="K563" s="256"/>
      <c r="L563" s="256"/>
      <c r="M563" s="227"/>
      <c r="N563" s="227"/>
      <c r="O563" s="227"/>
      <c r="P563" s="227"/>
      <c r="Q563" s="227"/>
      <c r="R563" s="227"/>
      <c r="S563" s="227"/>
      <c r="T563" s="227"/>
      <c r="U563" s="227"/>
      <c r="V563" s="227"/>
      <c r="W563" s="227"/>
      <c r="X563" s="227"/>
      <c r="Y563" s="227"/>
      <c r="Z563" s="227"/>
      <c r="AA563" s="227"/>
      <c r="AB563" s="227"/>
      <c r="AC563" s="227"/>
      <c r="AD563" s="227"/>
      <c r="AE563" s="227"/>
      <c r="AF563" s="227"/>
      <c r="AG563" s="227"/>
      <c r="AH563" s="227"/>
      <c r="AI563" s="227"/>
      <c r="AJ563" s="227"/>
      <c r="AK563" s="227"/>
      <c r="AL563" s="227"/>
      <c r="AM563" s="227"/>
      <c r="AN563" s="227"/>
      <c r="AO563" s="227"/>
      <c r="AP563" s="227"/>
      <c r="AQ563" s="227"/>
      <c r="AR563" s="227"/>
    </row>
    <row r="564" spans="1:44" x14ac:dyDescent="0.2">
      <c r="B564" s="254"/>
      <c r="C564" s="254"/>
      <c r="D564" s="254"/>
      <c r="E564" s="254"/>
      <c r="F564" s="254"/>
      <c r="G564" s="2157"/>
      <c r="H564" s="1206"/>
      <c r="I564" s="1206"/>
      <c r="J564" s="256"/>
      <c r="K564" s="256"/>
      <c r="L564" s="256"/>
      <c r="M564" s="227"/>
      <c r="N564" s="227"/>
      <c r="O564" s="227"/>
      <c r="P564" s="227"/>
      <c r="Q564" s="227"/>
      <c r="R564" s="227"/>
      <c r="S564" s="227"/>
      <c r="T564" s="227"/>
      <c r="U564" s="227"/>
      <c r="V564" s="227"/>
      <c r="W564" s="227"/>
      <c r="X564" s="227"/>
      <c r="Y564" s="227"/>
      <c r="Z564" s="227"/>
      <c r="AA564" s="227"/>
      <c r="AB564" s="227"/>
      <c r="AC564" s="227"/>
      <c r="AD564" s="227"/>
      <c r="AE564" s="227"/>
      <c r="AF564" s="227"/>
      <c r="AG564" s="227"/>
      <c r="AH564" s="227"/>
      <c r="AI564" s="227"/>
      <c r="AJ564" s="227"/>
      <c r="AK564" s="227"/>
      <c r="AL564" s="227"/>
      <c r="AM564" s="227"/>
      <c r="AN564" s="227"/>
      <c r="AO564" s="227"/>
      <c r="AP564" s="227"/>
      <c r="AQ564" s="227"/>
      <c r="AR564" s="227"/>
    </row>
    <row r="565" spans="1:44" x14ac:dyDescent="0.2">
      <c r="A565" s="256"/>
      <c r="B565" s="254"/>
      <c r="C565" s="254"/>
      <c r="D565" s="254"/>
      <c r="E565" s="254"/>
      <c r="F565" s="254"/>
      <c r="G565" s="2157"/>
      <c r="H565" s="1206"/>
      <c r="I565" s="1206"/>
      <c r="J565" s="256"/>
      <c r="K565" s="256"/>
      <c r="L565" s="256"/>
      <c r="M565" s="227"/>
      <c r="N565" s="227"/>
      <c r="O565" s="227"/>
      <c r="P565" s="227"/>
      <c r="Q565" s="227"/>
      <c r="R565" s="227"/>
      <c r="S565" s="227"/>
      <c r="T565" s="227"/>
      <c r="U565" s="227"/>
      <c r="V565" s="227"/>
      <c r="W565" s="227"/>
      <c r="X565" s="227"/>
      <c r="Y565" s="227"/>
      <c r="Z565" s="227"/>
      <c r="AA565" s="227"/>
      <c r="AB565" s="227"/>
      <c r="AC565" s="227"/>
      <c r="AD565" s="227"/>
      <c r="AE565" s="227"/>
      <c r="AF565" s="227"/>
      <c r="AG565" s="227"/>
      <c r="AH565" s="227"/>
      <c r="AI565" s="227"/>
      <c r="AJ565" s="227"/>
      <c r="AK565" s="227"/>
      <c r="AL565" s="227"/>
      <c r="AM565" s="227"/>
      <c r="AN565" s="227"/>
      <c r="AO565" s="227"/>
      <c r="AP565" s="227"/>
      <c r="AQ565" s="227"/>
      <c r="AR565" s="227"/>
    </row>
    <row r="566" spans="1:44" x14ac:dyDescent="0.2">
      <c r="A566" s="256"/>
      <c r="B566" s="1230" t="s">
        <v>131</v>
      </c>
      <c r="C566" s="254"/>
      <c r="D566" s="254"/>
      <c r="E566" s="254"/>
      <c r="F566" s="254"/>
      <c r="G566" s="2157"/>
      <c r="H566" s="1206"/>
      <c r="I566" s="1206"/>
      <c r="J566" s="256"/>
      <c r="K566" s="256"/>
      <c r="L566" s="256"/>
      <c r="M566" s="227"/>
      <c r="N566" s="227"/>
      <c r="O566" s="227"/>
      <c r="P566" s="227"/>
      <c r="Q566" s="227"/>
      <c r="R566" s="227"/>
      <c r="S566" s="227"/>
      <c r="T566" s="227"/>
      <c r="U566" s="227"/>
      <c r="V566" s="227"/>
      <c r="W566" s="227"/>
      <c r="X566" s="227"/>
      <c r="Y566" s="227"/>
      <c r="Z566" s="227"/>
      <c r="AA566" s="227"/>
      <c r="AB566" s="227"/>
      <c r="AC566" s="227"/>
      <c r="AD566" s="227"/>
      <c r="AE566" s="227"/>
      <c r="AF566" s="227"/>
      <c r="AG566" s="227"/>
      <c r="AH566" s="227"/>
      <c r="AI566" s="227"/>
      <c r="AJ566" s="227"/>
      <c r="AK566" s="227"/>
      <c r="AL566" s="227"/>
      <c r="AM566" s="227"/>
      <c r="AN566" s="227"/>
      <c r="AO566" s="227"/>
      <c r="AP566" s="227"/>
      <c r="AQ566" s="227"/>
      <c r="AR566" s="227"/>
    </row>
    <row r="567" spans="1:44" x14ac:dyDescent="0.2">
      <c r="A567" s="256"/>
      <c r="B567" s="254"/>
      <c r="C567" s="254"/>
      <c r="D567" s="254"/>
      <c r="E567" s="254"/>
      <c r="F567" s="254"/>
      <c r="G567" s="2157"/>
      <c r="H567" s="1206"/>
      <c r="I567" s="1206"/>
      <c r="J567" s="256"/>
      <c r="K567" s="256"/>
      <c r="L567" s="256"/>
      <c r="M567" s="227"/>
      <c r="N567" s="227"/>
      <c r="O567" s="227"/>
      <c r="P567" s="227"/>
      <c r="Q567" s="227"/>
      <c r="R567" s="227"/>
      <c r="S567" s="227"/>
      <c r="T567" s="227"/>
      <c r="U567" s="227"/>
      <c r="V567" s="227"/>
      <c r="W567" s="227"/>
      <c r="X567" s="227"/>
      <c r="Y567" s="227"/>
      <c r="Z567" s="227"/>
      <c r="AA567" s="227"/>
      <c r="AB567" s="227"/>
      <c r="AC567" s="227"/>
      <c r="AD567" s="227"/>
      <c r="AE567" s="227"/>
      <c r="AF567" s="227"/>
      <c r="AG567" s="227"/>
      <c r="AH567" s="227"/>
      <c r="AI567" s="227"/>
      <c r="AJ567" s="227"/>
      <c r="AK567" s="227"/>
      <c r="AL567" s="227"/>
      <c r="AM567" s="227"/>
      <c r="AN567" s="227"/>
      <c r="AO567" s="227"/>
      <c r="AP567" s="227"/>
      <c r="AQ567" s="227"/>
      <c r="AR567" s="227"/>
    </row>
    <row r="568" spans="1:44" x14ac:dyDescent="0.2">
      <c r="A568" s="256"/>
      <c r="B568" s="254"/>
      <c r="C568" s="254"/>
      <c r="D568" s="254"/>
      <c r="E568" s="254"/>
      <c r="F568" s="254"/>
      <c r="G568" s="2157"/>
      <c r="H568" s="1206"/>
      <c r="I568" s="1206"/>
      <c r="J568" s="256"/>
      <c r="K568" s="256"/>
      <c r="L568" s="256"/>
      <c r="M568" s="227"/>
      <c r="N568" s="227"/>
      <c r="O568" s="227"/>
      <c r="P568" s="227"/>
      <c r="Q568" s="227"/>
      <c r="R568" s="227"/>
      <c r="S568" s="227"/>
      <c r="T568" s="227"/>
      <c r="U568" s="227"/>
      <c r="V568" s="227"/>
      <c r="W568" s="227"/>
      <c r="X568" s="227"/>
      <c r="Y568" s="227"/>
      <c r="Z568" s="227"/>
      <c r="AA568" s="227"/>
      <c r="AB568" s="227"/>
      <c r="AC568" s="227"/>
      <c r="AD568" s="227"/>
      <c r="AE568" s="227"/>
      <c r="AF568" s="227"/>
      <c r="AG568" s="227"/>
      <c r="AH568" s="227"/>
      <c r="AI568" s="227"/>
      <c r="AJ568" s="227"/>
      <c r="AK568" s="227"/>
      <c r="AL568" s="227"/>
      <c r="AM568" s="227"/>
      <c r="AN568" s="227"/>
      <c r="AO568" s="227"/>
      <c r="AP568" s="227"/>
      <c r="AQ568" s="227"/>
      <c r="AR568" s="227"/>
    </row>
    <row r="569" spans="1:44" x14ac:dyDescent="0.2">
      <c r="B569" s="254"/>
      <c r="C569" s="254"/>
      <c r="D569" s="254"/>
      <c r="E569" s="239"/>
      <c r="F569" s="239"/>
      <c r="G569" s="2157"/>
      <c r="H569" s="1206"/>
      <c r="I569" s="1206"/>
      <c r="J569" s="253"/>
      <c r="K569" s="256"/>
      <c r="L569" s="256"/>
      <c r="M569" s="227"/>
      <c r="N569" s="227"/>
      <c r="O569" s="227"/>
      <c r="P569" s="227"/>
      <c r="Q569" s="227"/>
      <c r="R569" s="227"/>
      <c r="S569" s="227"/>
      <c r="T569" s="227"/>
      <c r="U569" s="227"/>
      <c r="V569" s="227"/>
      <c r="W569" s="227"/>
      <c r="X569" s="227"/>
      <c r="Y569" s="227"/>
      <c r="Z569" s="227"/>
      <c r="AA569" s="227"/>
      <c r="AB569" s="227"/>
      <c r="AC569" s="227"/>
      <c r="AD569" s="227"/>
      <c r="AE569" s="227"/>
      <c r="AF569" s="227"/>
      <c r="AG569" s="227"/>
      <c r="AH569" s="227"/>
      <c r="AI569" s="227"/>
      <c r="AJ569" s="227"/>
      <c r="AK569" s="227"/>
      <c r="AL569" s="227"/>
      <c r="AM569" s="227"/>
      <c r="AN569" s="227"/>
      <c r="AO569" s="227"/>
      <c r="AP569" s="227"/>
      <c r="AQ569" s="227"/>
      <c r="AR569" s="227"/>
    </row>
    <row r="570" spans="1:44" x14ac:dyDescent="0.2">
      <c r="A570" s="254"/>
      <c r="B570" s="254"/>
      <c r="C570" s="254"/>
      <c r="D570" s="254"/>
      <c r="E570" s="239"/>
      <c r="F570" s="239"/>
      <c r="G570" s="2157"/>
      <c r="H570" s="1206"/>
      <c r="I570" s="1206"/>
      <c r="J570" s="253"/>
      <c r="K570" s="256"/>
      <c r="L570" s="256"/>
      <c r="M570" s="227"/>
      <c r="N570" s="227"/>
      <c r="O570" s="227"/>
      <c r="P570" s="227"/>
      <c r="Q570" s="227"/>
      <c r="R570" s="227"/>
      <c r="S570" s="227"/>
      <c r="T570" s="227"/>
      <c r="U570" s="227"/>
      <c r="V570" s="227"/>
      <c r="W570" s="227"/>
      <c r="X570" s="227"/>
      <c r="Y570" s="227"/>
      <c r="Z570" s="227"/>
      <c r="AA570" s="227"/>
      <c r="AB570" s="227"/>
      <c r="AC570" s="227"/>
      <c r="AD570" s="227"/>
      <c r="AE570" s="227"/>
      <c r="AF570" s="227"/>
      <c r="AG570" s="227"/>
      <c r="AH570" s="227"/>
      <c r="AI570" s="227"/>
      <c r="AJ570" s="227"/>
      <c r="AK570" s="227"/>
      <c r="AL570" s="227"/>
      <c r="AM570" s="227"/>
      <c r="AN570" s="227"/>
      <c r="AO570" s="227"/>
      <c r="AP570" s="227"/>
      <c r="AQ570" s="227"/>
      <c r="AR570" s="227"/>
    </row>
    <row r="571" spans="1:44" x14ac:dyDescent="0.2">
      <c r="A571" s="256"/>
      <c r="B571" s="254"/>
      <c r="C571" s="254"/>
      <c r="D571" s="254"/>
      <c r="E571" s="254"/>
      <c r="F571" s="254"/>
      <c r="G571" s="2157"/>
      <c r="H571" s="1206"/>
      <c r="I571" s="1206"/>
      <c r="J571" s="256"/>
      <c r="K571" s="256"/>
      <c r="L571" s="256"/>
      <c r="M571" s="227"/>
      <c r="N571" s="227"/>
      <c r="O571" s="227"/>
      <c r="P571" s="227"/>
      <c r="Q571" s="227"/>
      <c r="R571" s="227"/>
      <c r="S571" s="227"/>
      <c r="T571" s="227"/>
      <c r="U571" s="227"/>
      <c r="V571" s="227"/>
      <c r="W571" s="227"/>
      <c r="X571" s="227"/>
      <c r="Y571" s="227"/>
      <c r="Z571" s="227"/>
      <c r="AA571" s="227"/>
      <c r="AB571" s="227"/>
      <c r="AC571" s="227"/>
      <c r="AD571" s="227"/>
      <c r="AE571" s="227"/>
      <c r="AF571" s="227"/>
      <c r="AG571" s="227"/>
      <c r="AH571" s="227"/>
      <c r="AI571" s="227"/>
      <c r="AJ571" s="227"/>
      <c r="AK571" s="227"/>
      <c r="AL571" s="227"/>
      <c r="AM571" s="227"/>
      <c r="AN571" s="227"/>
      <c r="AO571" s="227"/>
      <c r="AP571" s="227"/>
      <c r="AQ571" s="227"/>
      <c r="AR571" s="227"/>
    </row>
    <row r="572" spans="1:44" x14ac:dyDescent="0.2">
      <c r="A572" s="254"/>
      <c r="B572" s="254"/>
      <c r="C572" s="254"/>
      <c r="D572" s="254"/>
      <c r="E572" s="254"/>
      <c r="F572" s="254"/>
      <c r="G572" s="252"/>
      <c r="H572" s="242"/>
      <c r="I572" s="242"/>
      <c r="J572" s="254"/>
      <c r="K572" s="254"/>
      <c r="L572" s="254"/>
      <c r="M572" s="227"/>
      <c r="N572" s="227"/>
      <c r="O572" s="227"/>
      <c r="P572" s="227"/>
      <c r="Q572" s="227"/>
      <c r="R572" s="227"/>
      <c r="S572" s="227"/>
      <c r="T572" s="227"/>
      <c r="U572" s="227"/>
      <c r="V572" s="227"/>
      <c r="W572" s="227"/>
      <c r="X572" s="227"/>
      <c r="Y572" s="227"/>
      <c r="Z572" s="227"/>
      <c r="AA572" s="227"/>
      <c r="AB572" s="227"/>
      <c r="AC572" s="227"/>
      <c r="AD572" s="227"/>
      <c r="AE572" s="227"/>
      <c r="AF572" s="227"/>
      <c r="AG572" s="227"/>
      <c r="AH572" s="227"/>
      <c r="AI572" s="227"/>
      <c r="AJ572" s="227"/>
      <c r="AK572" s="227"/>
      <c r="AL572" s="227"/>
      <c r="AM572" s="227"/>
      <c r="AN572" s="227"/>
      <c r="AO572" s="227"/>
      <c r="AP572" s="227"/>
      <c r="AQ572" s="227"/>
      <c r="AR572" s="227"/>
    </row>
    <row r="573" spans="1:44" ht="13.5" thickBot="1" x14ac:dyDescent="0.25">
      <c r="A573" s="239"/>
      <c r="B573" s="239"/>
      <c r="C573" s="239"/>
      <c r="D573" s="239"/>
      <c r="E573" s="239"/>
      <c r="F573" s="239"/>
      <c r="G573" s="249"/>
      <c r="H573" s="2161"/>
      <c r="I573" s="2161"/>
      <c r="J573" s="239"/>
      <c r="K573" s="239"/>
      <c r="L573" s="239"/>
      <c r="M573" s="227"/>
      <c r="N573" s="227"/>
      <c r="O573" s="227"/>
      <c r="P573" s="227"/>
      <c r="Q573" s="227"/>
      <c r="R573" s="227"/>
      <c r="S573" s="227"/>
      <c r="T573" s="227"/>
      <c r="U573" s="227"/>
      <c r="V573" s="227"/>
      <c r="W573" s="227"/>
      <c r="X573" s="227"/>
      <c r="Y573" s="227"/>
      <c r="Z573" s="227"/>
      <c r="AA573" s="227"/>
      <c r="AB573" s="227"/>
      <c r="AC573" s="227"/>
      <c r="AD573" s="227"/>
      <c r="AE573" s="227"/>
      <c r="AF573" s="227"/>
      <c r="AG573" s="227"/>
      <c r="AH573" s="227"/>
      <c r="AI573" s="227"/>
      <c r="AJ573" s="227"/>
      <c r="AK573" s="227"/>
      <c r="AL573" s="227"/>
      <c r="AM573" s="227"/>
      <c r="AN573" s="227"/>
      <c r="AO573" s="227"/>
      <c r="AP573" s="227"/>
      <c r="AQ573" s="227"/>
      <c r="AR573" s="227"/>
    </row>
    <row r="574" spans="1:44" ht="14.25" thickTop="1" thickBot="1" x14ac:dyDescent="0.25">
      <c r="A574" s="229"/>
      <c r="B574" s="230"/>
      <c r="C574" s="230"/>
      <c r="D574" s="231" t="s">
        <v>1671</v>
      </c>
      <c r="E574" s="230"/>
      <c r="F574" s="230"/>
      <c r="G574" s="232"/>
      <c r="H574" s="231"/>
      <c r="I574" s="231"/>
      <c r="J574" s="230"/>
      <c r="K574" s="230"/>
      <c r="L574" s="233" t="s">
        <v>671</v>
      </c>
      <c r="M574" s="227"/>
      <c r="N574" s="227"/>
      <c r="O574" s="227"/>
      <c r="P574" s="227"/>
      <c r="Q574" s="227"/>
      <c r="R574" s="227"/>
      <c r="S574" s="227"/>
      <c r="T574" s="227"/>
      <c r="U574" s="227"/>
      <c r="V574" s="227"/>
      <c r="W574" s="227"/>
      <c r="X574" s="227"/>
      <c r="Y574" s="227"/>
      <c r="Z574" s="227"/>
      <c r="AA574" s="227"/>
      <c r="AB574" s="227"/>
      <c r="AC574" s="227"/>
      <c r="AD574" s="227"/>
      <c r="AE574" s="227"/>
      <c r="AF574" s="227"/>
      <c r="AG574" s="227"/>
      <c r="AH574" s="227"/>
      <c r="AI574" s="227"/>
      <c r="AJ574" s="227"/>
      <c r="AK574" s="227"/>
      <c r="AL574" s="227"/>
      <c r="AM574" s="227"/>
      <c r="AN574" s="227"/>
      <c r="AO574" s="227"/>
      <c r="AP574" s="227"/>
      <c r="AQ574" s="227"/>
      <c r="AR574" s="227"/>
    </row>
    <row r="575" spans="1:44" ht="13.5" thickTop="1" x14ac:dyDescent="0.2">
      <c r="A575" s="234"/>
      <c r="B575" s="235"/>
      <c r="C575" s="235"/>
      <c r="D575" s="236"/>
      <c r="E575" s="235"/>
      <c r="F575" s="235"/>
      <c r="G575" s="237"/>
      <c r="H575" s="236"/>
      <c r="I575" s="236"/>
      <c r="J575" s="235"/>
      <c r="K575" s="235"/>
      <c r="L575" s="238"/>
      <c r="M575" s="227"/>
      <c r="N575" s="227"/>
      <c r="O575" s="227"/>
      <c r="P575" s="227"/>
      <c r="Q575" s="227"/>
      <c r="R575" s="227"/>
      <c r="S575" s="227"/>
      <c r="T575" s="227"/>
      <c r="U575" s="227"/>
      <c r="V575" s="227"/>
      <c r="W575" s="227"/>
      <c r="X575" s="227"/>
      <c r="Y575" s="227"/>
      <c r="Z575" s="227"/>
      <c r="AA575" s="227"/>
      <c r="AB575" s="227"/>
      <c r="AC575" s="227"/>
      <c r="AD575" s="227"/>
      <c r="AE575" s="227"/>
      <c r="AF575" s="227"/>
      <c r="AG575" s="227"/>
      <c r="AH575" s="227"/>
      <c r="AI575" s="227"/>
      <c r="AJ575" s="227"/>
      <c r="AK575" s="227"/>
      <c r="AL575" s="227"/>
      <c r="AM575" s="227"/>
      <c r="AN575" s="227"/>
      <c r="AO575" s="227"/>
      <c r="AP575" s="227"/>
      <c r="AQ575" s="227"/>
      <c r="AR575" s="227"/>
    </row>
    <row r="576" spans="1:44" x14ac:dyDescent="0.2">
      <c r="A576" s="1433">
        <f>+A511</f>
        <v>2014001</v>
      </c>
      <c r="B576" s="239"/>
      <c r="C576" s="2401" t="str">
        <f>G40</f>
        <v>SPECIMEN ECF</v>
      </c>
      <c r="D576" s="2402"/>
      <c r="E576" s="2402"/>
      <c r="F576" s="239"/>
      <c r="G576" s="2403" t="s">
        <v>1468</v>
      </c>
      <c r="H576" s="2409"/>
      <c r="I576" s="2409"/>
      <c r="J576" s="2409"/>
      <c r="K576" s="2410"/>
      <c r="L576" s="242" t="s">
        <v>1469</v>
      </c>
      <c r="M576" s="227"/>
      <c r="N576" s="227"/>
      <c r="O576" s="227"/>
      <c r="P576" s="227"/>
      <c r="Q576" s="227"/>
      <c r="R576" s="227"/>
      <c r="S576" s="227"/>
      <c r="T576" s="227"/>
      <c r="U576" s="227"/>
      <c r="V576" s="227"/>
      <c r="W576" s="227"/>
      <c r="X576" s="227"/>
      <c r="Y576" s="227"/>
      <c r="Z576" s="227"/>
      <c r="AA576" s="227"/>
      <c r="AB576" s="227"/>
      <c r="AC576" s="227"/>
      <c r="AD576" s="227"/>
      <c r="AE576" s="227"/>
      <c r="AF576" s="227"/>
      <c r="AG576" s="227"/>
      <c r="AH576" s="227"/>
      <c r="AI576" s="227"/>
      <c r="AJ576" s="227"/>
      <c r="AK576" s="227"/>
      <c r="AL576" s="227"/>
      <c r="AM576" s="227"/>
      <c r="AN576" s="227"/>
      <c r="AO576" s="227"/>
      <c r="AP576" s="227"/>
      <c r="AQ576" s="227"/>
      <c r="AR576" s="227"/>
    </row>
    <row r="577" spans="1:44" ht="13.5" thickBot="1" x14ac:dyDescent="0.25">
      <c r="A577" s="243"/>
      <c r="B577" s="244"/>
      <c r="C577" s="244"/>
      <c r="D577" s="245"/>
      <c r="E577" s="244"/>
      <c r="F577" s="244"/>
      <c r="G577" s="246"/>
      <c r="H577" s="245"/>
      <c r="I577" s="245"/>
      <c r="J577" s="244"/>
      <c r="K577" s="244"/>
      <c r="L577" s="247"/>
      <c r="M577" s="227"/>
      <c r="N577" s="227"/>
      <c r="O577" s="227"/>
      <c r="P577" s="227"/>
      <c r="Q577" s="227"/>
      <c r="R577" s="227"/>
      <c r="S577" s="227"/>
      <c r="T577" s="227"/>
      <c r="U577" s="227"/>
      <c r="V577" s="227"/>
      <c r="W577" s="227"/>
      <c r="X577" s="227"/>
      <c r="Y577" s="227"/>
      <c r="Z577" s="227"/>
      <c r="AA577" s="227"/>
      <c r="AB577" s="227"/>
      <c r="AC577" s="227"/>
      <c r="AD577" s="227"/>
      <c r="AE577" s="227"/>
      <c r="AF577" s="227"/>
      <c r="AG577" s="227"/>
      <c r="AH577" s="227"/>
      <c r="AI577" s="227"/>
      <c r="AJ577" s="227"/>
      <c r="AK577" s="227"/>
      <c r="AL577" s="227"/>
      <c r="AM577" s="227"/>
      <c r="AN577" s="227"/>
      <c r="AO577" s="227"/>
      <c r="AP577" s="227"/>
      <c r="AQ577" s="227"/>
      <c r="AR577" s="227"/>
    </row>
    <row r="578" spans="1:44" ht="14.25" thickTop="1" thickBot="1" x14ac:dyDescent="0.25">
      <c r="A578" s="248" t="s">
        <v>725</v>
      </c>
      <c r="B578" s="239"/>
      <c r="C578" s="239"/>
      <c r="D578" s="2161" t="s">
        <v>674</v>
      </c>
      <c r="E578" s="239"/>
      <c r="F578" s="239"/>
      <c r="G578" s="232"/>
      <c r="H578" s="259" t="s">
        <v>675</v>
      </c>
      <c r="I578" s="2161"/>
      <c r="J578" s="239"/>
      <c r="K578" s="239"/>
      <c r="L578" s="242" t="s">
        <v>1450</v>
      </c>
      <c r="M578" s="227"/>
      <c r="N578" s="227"/>
      <c r="O578" s="227"/>
      <c r="P578" s="227"/>
      <c r="Q578" s="227"/>
      <c r="R578" s="227"/>
      <c r="S578" s="227"/>
      <c r="T578" s="227"/>
      <c r="U578" s="227"/>
      <c r="V578" s="227"/>
      <c r="W578" s="227"/>
      <c r="X578" s="227"/>
      <c r="Y578" s="227"/>
      <c r="Z578" s="227"/>
      <c r="AA578" s="227"/>
      <c r="AB578" s="227"/>
      <c r="AC578" s="227"/>
      <c r="AD578" s="227"/>
      <c r="AE578" s="227"/>
      <c r="AF578" s="227"/>
      <c r="AG578" s="227"/>
      <c r="AH578" s="227"/>
      <c r="AI578" s="227"/>
      <c r="AJ578" s="227"/>
      <c r="AK578" s="227"/>
      <c r="AL578" s="227"/>
      <c r="AM578" s="227"/>
      <c r="AN578" s="227"/>
      <c r="AO578" s="227"/>
      <c r="AP578" s="227"/>
      <c r="AQ578" s="227"/>
      <c r="AR578" s="227"/>
    </row>
    <row r="579" spans="1:44" ht="13.5" thickTop="1" x14ac:dyDescent="0.2">
      <c r="A579" s="234"/>
      <c r="B579" s="235"/>
      <c r="C579" s="235"/>
      <c r="D579" s="235"/>
      <c r="E579" s="235"/>
      <c r="F579" s="250"/>
      <c r="G579" s="251"/>
      <c r="H579" s="236"/>
      <c r="I579" s="236"/>
      <c r="J579" s="235"/>
      <c r="K579" s="235"/>
      <c r="L579" s="238"/>
      <c r="M579" s="227"/>
      <c r="N579" s="227"/>
      <c r="O579" s="227"/>
      <c r="P579" s="227"/>
      <c r="Q579" s="227"/>
      <c r="R579" s="227"/>
      <c r="S579" s="227"/>
      <c r="T579" s="227"/>
      <c r="U579" s="227"/>
      <c r="V579" s="227"/>
      <c r="W579" s="227"/>
      <c r="X579" s="227"/>
      <c r="Y579" s="227"/>
      <c r="Z579" s="227"/>
      <c r="AA579" s="227"/>
      <c r="AB579" s="227"/>
      <c r="AC579" s="227"/>
      <c r="AD579" s="227"/>
      <c r="AE579" s="227"/>
      <c r="AF579" s="227"/>
      <c r="AG579" s="227"/>
      <c r="AH579" s="227"/>
      <c r="AI579" s="227"/>
      <c r="AJ579" s="227"/>
      <c r="AK579" s="227"/>
      <c r="AL579" s="227"/>
      <c r="AM579" s="227"/>
      <c r="AN579" s="227"/>
      <c r="AO579" s="227"/>
      <c r="AP579" s="227"/>
      <c r="AQ579" s="227"/>
      <c r="AR579" s="227"/>
    </row>
    <row r="580" spans="1:44" x14ac:dyDescent="0.2">
      <c r="A580" s="1292"/>
      <c r="B580" s="2406"/>
      <c r="C580" s="2407"/>
      <c r="D580" s="2407"/>
      <c r="E580" s="2407"/>
      <c r="F580" s="2420"/>
      <c r="G580" s="252"/>
      <c r="H580" s="2161"/>
      <c r="I580" s="1201"/>
      <c r="J580" s="239"/>
      <c r="K580" s="239"/>
      <c r="L580" s="584">
        <f>+L515</f>
        <v>41639</v>
      </c>
      <c r="M580" s="227"/>
      <c r="N580" s="227"/>
      <c r="O580" s="227"/>
      <c r="P580" s="227"/>
      <c r="Q580" s="227"/>
      <c r="R580" s="227"/>
      <c r="S580" s="227"/>
      <c r="T580" s="227"/>
      <c r="U580" s="227"/>
      <c r="V580" s="227"/>
      <c r="W580" s="227"/>
      <c r="X580" s="227"/>
      <c r="Y580" s="227"/>
      <c r="Z580" s="227"/>
      <c r="AA580" s="227"/>
      <c r="AB580" s="227"/>
      <c r="AC580" s="227"/>
      <c r="AD580" s="227"/>
      <c r="AE580" s="227"/>
      <c r="AF580" s="227"/>
      <c r="AG580" s="227"/>
      <c r="AH580" s="227"/>
      <c r="AI580" s="227"/>
      <c r="AJ580" s="227"/>
      <c r="AK580" s="227"/>
      <c r="AL580" s="227"/>
      <c r="AM580" s="227"/>
      <c r="AN580" s="227"/>
      <c r="AO580" s="227"/>
      <c r="AP580" s="227"/>
      <c r="AQ580" s="227"/>
      <c r="AR580" s="227"/>
    </row>
    <row r="581" spans="1:44" ht="13.5" thickBot="1" x14ac:dyDescent="0.25">
      <c r="A581" s="243"/>
      <c r="B581" s="244"/>
      <c r="C581" s="244"/>
      <c r="D581" s="244"/>
      <c r="E581" s="244"/>
      <c r="F581" s="244"/>
      <c r="G581" s="246"/>
      <c r="H581" s="245"/>
      <c r="I581" s="1202"/>
      <c r="J581" s="244"/>
      <c r="K581" s="244"/>
      <c r="L581" s="247"/>
      <c r="M581" s="227"/>
      <c r="N581" s="227"/>
      <c r="O581" s="227"/>
      <c r="P581" s="227"/>
      <c r="Q581" s="227"/>
      <c r="R581" s="227"/>
      <c r="S581" s="227"/>
      <c r="T581" s="227"/>
      <c r="U581" s="227"/>
      <c r="V581" s="227"/>
      <c r="W581" s="227"/>
      <c r="X581" s="227"/>
      <c r="Y581" s="227"/>
      <c r="Z581" s="227"/>
      <c r="AA581" s="227"/>
      <c r="AB581" s="227"/>
      <c r="AC581" s="227"/>
      <c r="AD581" s="227"/>
      <c r="AE581" s="227"/>
      <c r="AF581" s="227"/>
      <c r="AG581" s="227"/>
      <c r="AH581" s="227"/>
      <c r="AI581" s="227"/>
      <c r="AJ581" s="227"/>
      <c r="AK581" s="227"/>
      <c r="AL581" s="227"/>
      <c r="AM581" s="227"/>
      <c r="AN581" s="227"/>
      <c r="AO581" s="227"/>
      <c r="AP581" s="227"/>
      <c r="AQ581" s="227"/>
      <c r="AR581" s="227"/>
    </row>
    <row r="582" spans="1:44" ht="13.5" customHeight="1" thickTop="1" x14ac:dyDescent="0.2">
      <c r="A582" s="2428" t="s">
        <v>2037</v>
      </c>
      <c r="B582" s="2428"/>
      <c r="C582" s="2428"/>
      <c r="D582" s="2428"/>
      <c r="E582" s="2428"/>
      <c r="F582" s="2429"/>
      <c r="G582" s="252"/>
      <c r="H582" s="1203"/>
      <c r="I582" s="242"/>
      <c r="J582" s="254"/>
      <c r="K582" s="254"/>
      <c r="L582" s="254"/>
      <c r="M582" s="227"/>
      <c r="N582" s="227"/>
      <c r="O582" s="227"/>
      <c r="P582" s="227"/>
      <c r="Q582" s="227"/>
      <c r="R582" s="227"/>
      <c r="S582" s="227"/>
      <c r="T582" s="227"/>
      <c r="U582" s="227"/>
      <c r="V582" s="227"/>
      <c r="W582" s="227"/>
      <c r="X582" s="227"/>
      <c r="Y582" s="227"/>
      <c r="Z582" s="227"/>
      <c r="AA582" s="227"/>
      <c r="AB582" s="227"/>
      <c r="AC582" s="227"/>
      <c r="AD582" s="227"/>
      <c r="AE582" s="227"/>
      <c r="AF582" s="227"/>
      <c r="AG582" s="227"/>
      <c r="AH582" s="227"/>
      <c r="AI582" s="227"/>
      <c r="AJ582" s="227"/>
      <c r="AK582" s="227"/>
      <c r="AL582" s="227"/>
      <c r="AM582" s="227"/>
      <c r="AN582" s="227"/>
      <c r="AO582" s="227"/>
      <c r="AP582" s="227"/>
      <c r="AQ582" s="227"/>
      <c r="AR582" s="227"/>
    </row>
    <row r="583" spans="1:44" x14ac:dyDescent="0.2">
      <c r="A583" s="2389"/>
      <c r="B583" s="2389"/>
      <c r="C583" s="2389"/>
      <c r="D583" s="2389"/>
      <c r="E583" s="2389"/>
      <c r="F583" s="2415"/>
      <c r="G583" s="252" t="s">
        <v>671</v>
      </c>
      <c r="H583" s="242" t="s">
        <v>1122</v>
      </c>
      <c r="I583" s="242" t="s">
        <v>1123</v>
      </c>
      <c r="J583" s="254" t="s">
        <v>676</v>
      </c>
      <c r="K583" s="254"/>
      <c r="L583" s="254"/>
      <c r="M583" s="227"/>
      <c r="N583" s="227"/>
      <c r="O583" s="227"/>
      <c r="P583" s="227"/>
      <c r="Q583" s="227"/>
      <c r="R583" s="227"/>
      <c r="S583" s="227"/>
      <c r="T583" s="227"/>
      <c r="U583" s="227"/>
      <c r="V583" s="227"/>
      <c r="W583" s="227"/>
      <c r="X583" s="227"/>
      <c r="Y583" s="227"/>
      <c r="Z583" s="227"/>
      <c r="AA583" s="227"/>
      <c r="AB583" s="227"/>
      <c r="AC583" s="227"/>
      <c r="AD583" s="227"/>
      <c r="AE583" s="227"/>
      <c r="AF583" s="227"/>
      <c r="AG583" s="227"/>
      <c r="AH583" s="227"/>
      <c r="AI583" s="227"/>
      <c r="AJ583" s="227"/>
      <c r="AK583" s="227"/>
      <c r="AL583" s="227"/>
      <c r="AM583" s="227"/>
      <c r="AN583" s="227"/>
      <c r="AO583" s="227"/>
      <c r="AP583" s="227"/>
      <c r="AQ583" s="227"/>
      <c r="AR583" s="227"/>
    </row>
    <row r="584" spans="1:44" ht="13.5" thickBot="1" x14ac:dyDescent="0.25">
      <c r="A584" s="2389"/>
      <c r="B584" s="2389"/>
      <c r="C584" s="2389"/>
      <c r="D584" s="2389"/>
      <c r="E584" s="2389"/>
      <c r="F584" s="2415"/>
      <c r="G584" s="255" t="s">
        <v>677</v>
      </c>
      <c r="H584" s="1204"/>
      <c r="I584" s="1205"/>
      <c r="J584" s="244"/>
      <c r="K584" s="244"/>
      <c r="L584" s="244"/>
      <c r="M584" s="227"/>
      <c r="N584" s="227"/>
      <c r="O584" s="227"/>
      <c r="P584" s="227"/>
      <c r="Q584" s="227"/>
      <c r="R584" s="227"/>
      <c r="S584" s="227"/>
      <c r="T584" s="227"/>
      <c r="U584" s="227"/>
      <c r="V584" s="227"/>
      <c r="W584" s="227"/>
      <c r="X584" s="227"/>
      <c r="Y584" s="227"/>
      <c r="Z584" s="227"/>
      <c r="AA584" s="227"/>
      <c r="AB584" s="227"/>
      <c r="AC584" s="227"/>
      <c r="AD584" s="227"/>
      <c r="AE584" s="227"/>
      <c r="AF584" s="227"/>
      <c r="AG584" s="227"/>
      <c r="AH584" s="227"/>
      <c r="AI584" s="227"/>
      <c r="AJ584" s="227"/>
      <c r="AK584" s="227"/>
      <c r="AL584" s="227"/>
      <c r="AM584" s="227"/>
      <c r="AN584" s="227"/>
      <c r="AO584" s="227"/>
      <c r="AP584" s="227"/>
      <c r="AQ584" s="227"/>
      <c r="AR584" s="227"/>
    </row>
    <row r="585" spans="1:44" ht="13.5" thickTop="1" x14ac:dyDescent="0.2">
      <c r="A585" s="2430"/>
      <c r="B585" s="2430"/>
      <c r="C585" s="2430"/>
      <c r="D585" s="2430"/>
      <c r="E585" s="2430"/>
      <c r="F585" s="2431"/>
      <c r="G585" s="252"/>
      <c r="H585" s="242"/>
      <c r="I585" s="242"/>
      <c r="J585" s="2394" t="str">
        <f>IF(EXP=0,"Limitation à des procédures","")</f>
        <v>Limitation à des procédures</v>
      </c>
      <c r="K585" s="2395"/>
      <c r="L585" s="2395"/>
      <c r="M585" s="227"/>
      <c r="N585" s="227"/>
      <c r="O585" s="227"/>
      <c r="P585" s="227"/>
      <c r="Q585" s="227"/>
      <c r="R585" s="227"/>
      <c r="S585" s="227"/>
      <c r="T585" s="227"/>
      <c r="U585" s="227"/>
      <c r="V585" s="227"/>
      <c r="W585" s="227"/>
      <c r="X585" s="227"/>
      <c r="Y585" s="227"/>
      <c r="Z585" s="227"/>
      <c r="AA585" s="227"/>
      <c r="AB585" s="227"/>
      <c r="AC585" s="227"/>
      <c r="AD585" s="227"/>
      <c r="AE585" s="227"/>
      <c r="AF585" s="227"/>
      <c r="AG585" s="227"/>
      <c r="AH585" s="227"/>
      <c r="AI585" s="227"/>
      <c r="AJ585" s="227"/>
      <c r="AK585" s="227"/>
      <c r="AL585" s="227"/>
      <c r="AM585" s="227"/>
      <c r="AN585" s="227"/>
      <c r="AO585" s="227"/>
      <c r="AP585" s="227"/>
      <c r="AQ585" s="227"/>
      <c r="AR585" s="227"/>
    </row>
    <row r="586" spans="1:44" ht="12.75" customHeight="1" x14ac:dyDescent="0.2">
      <c r="A586" s="2389" t="s">
        <v>482</v>
      </c>
      <c r="B586" s="2430"/>
      <c r="C586" s="2430"/>
      <c r="D586" s="2430"/>
      <c r="E586" s="2430"/>
      <c r="F586" s="2430"/>
      <c r="G586" s="2157"/>
      <c r="H586" s="242"/>
      <c r="I586" s="1206"/>
      <c r="J586" s="2394" t="str">
        <f>IF(EXP=0,"analytiques vu les travaux","")</f>
        <v>analytiques vu les travaux</v>
      </c>
      <c r="K586" s="2395"/>
      <c r="L586" s="2395"/>
      <c r="M586" s="227"/>
      <c r="N586" s="227"/>
      <c r="O586" s="227"/>
      <c r="P586" s="227"/>
      <c r="Q586" s="227"/>
      <c r="R586" s="227"/>
      <c r="S586" s="227"/>
      <c r="T586" s="227"/>
      <c r="U586" s="227"/>
      <c r="V586" s="227"/>
      <c r="W586" s="227"/>
      <c r="X586" s="227"/>
      <c r="Y586" s="227"/>
      <c r="Z586" s="227"/>
      <c r="AA586" s="227"/>
      <c r="AB586" s="227"/>
      <c r="AC586" s="227"/>
      <c r="AD586" s="227"/>
      <c r="AE586" s="227"/>
      <c r="AF586" s="227"/>
      <c r="AG586" s="227"/>
      <c r="AH586" s="227"/>
      <c r="AI586" s="227"/>
      <c r="AJ586" s="227"/>
      <c r="AK586" s="227"/>
      <c r="AL586" s="227"/>
      <c r="AM586" s="227"/>
      <c r="AN586" s="227"/>
      <c r="AO586" s="227"/>
      <c r="AP586" s="227"/>
      <c r="AQ586" s="227"/>
      <c r="AR586" s="227"/>
    </row>
    <row r="587" spans="1:44" x14ac:dyDescent="0.2">
      <c r="A587" s="2430"/>
      <c r="B587" s="2430"/>
      <c r="C587" s="2430"/>
      <c r="D587" s="2430"/>
      <c r="E587" s="2430"/>
      <c r="F587" s="2430"/>
      <c r="G587" s="2157"/>
      <c r="H587" s="242"/>
      <c r="I587" s="1206"/>
      <c r="J587" s="2394" t="str">
        <f>IF(EXP=0,"de l’expert-comptable ","")</f>
        <v xml:space="preserve">de l’expert-comptable </v>
      </c>
      <c r="K587" s="2395"/>
      <c r="L587" s="2395"/>
      <c r="M587" s="227"/>
      <c r="N587" s="227"/>
      <c r="O587" s="227"/>
      <c r="P587" s="227"/>
      <c r="Q587" s="227"/>
      <c r="R587" s="227"/>
      <c r="S587" s="227"/>
      <c r="T587" s="227"/>
      <c r="U587" s="227"/>
      <c r="V587" s="227"/>
      <c r="W587" s="227"/>
      <c r="X587" s="227"/>
      <c r="Y587" s="227"/>
      <c r="Z587" s="227"/>
      <c r="AA587" s="227"/>
      <c r="AB587" s="227"/>
      <c r="AC587" s="227"/>
      <c r="AD587" s="227"/>
      <c r="AE587" s="227"/>
      <c r="AF587" s="227"/>
      <c r="AG587" s="227"/>
      <c r="AH587" s="227"/>
      <c r="AI587" s="227"/>
      <c r="AJ587" s="227"/>
      <c r="AK587" s="227"/>
      <c r="AL587" s="227"/>
      <c r="AM587" s="227"/>
      <c r="AN587" s="227"/>
      <c r="AO587" s="227"/>
      <c r="AP587" s="227"/>
      <c r="AQ587" s="227"/>
      <c r="AR587" s="227"/>
    </row>
    <row r="588" spans="1:44" x14ac:dyDescent="0.2">
      <c r="A588" s="2430"/>
      <c r="B588" s="2430"/>
      <c r="C588" s="2430"/>
      <c r="D588" s="2430"/>
      <c r="E588" s="2430"/>
      <c r="F588" s="2430"/>
      <c r="G588" s="2157"/>
      <c r="H588" s="242"/>
      <c r="I588" s="1206"/>
      <c r="J588" s="2394"/>
      <c r="K588" s="2395"/>
      <c r="L588" s="2395"/>
      <c r="M588" s="227"/>
      <c r="N588" s="227"/>
      <c r="O588" s="227"/>
      <c r="P588" s="227"/>
      <c r="Q588" s="227"/>
      <c r="R588" s="227"/>
      <c r="S588" s="227"/>
      <c r="T588" s="227"/>
      <c r="U588" s="227"/>
      <c r="V588" s="227"/>
      <c r="W588" s="227"/>
      <c r="X588" s="227"/>
      <c r="Y588" s="227"/>
      <c r="Z588" s="227"/>
      <c r="AA588" s="227"/>
      <c r="AB588" s="227"/>
      <c r="AC588" s="227"/>
      <c r="AD588" s="227"/>
      <c r="AE588" s="227"/>
      <c r="AF588" s="227"/>
      <c r="AG588" s="227"/>
      <c r="AH588" s="227"/>
      <c r="AI588" s="227"/>
      <c r="AJ588" s="227"/>
      <c r="AK588" s="227"/>
      <c r="AL588" s="227"/>
      <c r="AM588" s="227"/>
      <c r="AN588" s="227"/>
      <c r="AO588" s="227"/>
      <c r="AP588" s="227"/>
      <c r="AQ588" s="227"/>
      <c r="AR588" s="227"/>
    </row>
    <row r="589" spans="1:44" x14ac:dyDescent="0.2">
      <c r="A589" s="256"/>
      <c r="B589" s="254"/>
      <c r="C589" s="239"/>
      <c r="D589" s="258"/>
      <c r="E589" s="258"/>
      <c r="F589" s="254"/>
      <c r="G589" s="2157"/>
      <c r="H589" s="1206"/>
      <c r="I589" s="1206"/>
      <c r="J589" s="253"/>
      <c r="K589" s="253"/>
      <c r="L589" s="253"/>
      <c r="M589" s="227"/>
      <c r="N589" s="227"/>
      <c r="O589" s="227"/>
      <c r="P589" s="227"/>
      <c r="Q589" s="227"/>
      <c r="R589" s="227"/>
      <c r="S589" s="227"/>
      <c r="T589" s="227"/>
      <c r="U589" s="227"/>
      <c r="V589" s="227"/>
      <c r="W589" s="227"/>
      <c r="X589" s="227"/>
      <c r="Y589" s="227"/>
      <c r="Z589" s="227"/>
      <c r="AA589" s="227"/>
      <c r="AB589" s="227"/>
      <c r="AC589" s="227"/>
      <c r="AD589" s="227"/>
      <c r="AE589" s="227"/>
      <c r="AF589" s="227"/>
      <c r="AG589" s="227"/>
      <c r="AH589" s="227"/>
      <c r="AI589" s="227"/>
      <c r="AJ589" s="227"/>
      <c r="AK589" s="227"/>
      <c r="AL589" s="227"/>
      <c r="AM589" s="227"/>
      <c r="AN589" s="227"/>
      <c r="AO589" s="227"/>
      <c r="AP589" s="227"/>
      <c r="AQ589" s="227"/>
      <c r="AR589" s="227"/>
    </row>
    <row r="590" spans="1:44" x14ac:dyDescent="0.2">
      <c r="A590" s="251"/>
      <c r="B590" s="254"/>
      <c r="C590" s="239"/>
      <c r="D590" s="258"/>
      <c r="E590" s="258"/>
      <c r="F590" s="254"/>
      <c r="G590" s="2157"/>
      <c r="H590" s="1206"/>
      <c r="I590" s="1206"/>
      <c r="J590" s="253"/>
      <c r="K590" s="253"/>
      <c r="L590" s="253"/>
      <c r="M590" s="227"/>
      <c r="N590" s="227"/>
      <c r="O590" s="227"/>
      <c r="P590" s="227"/>
      <c r="Q590" s="227"/>
      <c r="R590" s="227"/>
      <c r="S590" s="227"/>
      <c r="T590" s="227"/>
      <c r="U590" s="227"/>
      <c r="V590" s="227"/>
      <c r="W590" s="227"/>
      <c r="X590" s="227"/>
      <c r="Y590" s="227"/>
      <c r="Z590" s="227"/>
      <c r="AA590" s="227"/>
      <c r="AB590" s="227"/>
      <c r="AC590" s="227"/>
      <c r="AD590" s="227"/>
      <c r="AE590" s="227"/>
      <c r="AF590" s="227"/>
      <c r="AG590" s="227"/>
      <c r="AH590" s="227"/>
      <c r="AI590" s="227"/>
      <c r="AJ590" s="227"/>
      <c r="AK590" s="227"/>
      <c r="AL590" s="227"/>
      <c r="AM590" s="227"/>
      <c r="AN590" s="227"/>
      <c r="AO590" s="227"/>
      <c r="AP590" s="227"/>
      <c r="AQ590" s="227"/>
      <c r="AR590" s="227"/>
    </row>
    <row r="591" spans="1:44" x14ac:dyDescent="0.2">
      <c r="A591" s="254" t="s">
        <v>678</v>
      </c>
      <c r="B591" s="254"/>
      <c r="C591" s="254"/>
      <c r="D591" s="254"/>
      <c r="E591" s="254"/>
      <c r="F591" s="1436" t="s">
        <v>464</v>
      </c>
      <c r="G591" s="2157"/>
      <c r="H591" s="242"/>
      <c r="I591" s="1206"/>
      <c r="J591" s="2394"/>
      <c r="K591" s="2408"/>
      <c r="L591" s="2408"/>
      <c r="M591" s="227"/>
      <c r="N591" s="227"/>
      <c r="O591" s="227"/>
      <c r="P591" s="227"/>
      <c r="Q591" s="227"/>
      <c r="R591" s="227"/>
      <c r="S591" s="227"/>
      <c r="T591" s="227"/>
      <c r="U591" s="227"/>
      <c r="V591" s="227"/>
      <c r="W591" s="227"/>
      <c r="X591" s="227"/>
      <c r="Y591" s="227"/>
      <c r="Z591" s="227"/>
      <c r="AA591" s="227"/>
      <c r="AB591" s="227"/>
      <c r="AC591" s="227"/>
      <c r="AD591" s="227"/>
      <c r="AE591" s="227"/>
      <c r="AF591" s="227"/>
      <c r="AG591" s="227"/>
      <c r="AH591" s="227"/>
      <c r="AI591" s="227"/>
      <c r="AJ591" s="227"/>
      <c r="AK591" s="227"/>
      <c r="AL591" s="227"/>
      <c r="AM591" s="227"/>
      <c r="AN591" s="227"/>
      <c r="AO591" s="227"/>
      <c r="AP591" s="227"/>
      <c r="AQ591" s="227"/>
      <c r="AR591" s="227"/>
    </row>
    <row r="592" spans="1:44" x14ac:dyDescent="0.2">
      <c r="A592" s="254" t="str">
        <f>IF(SIXCENTQUARANTEETUN=0,"   - Livre de paie","")</f>
        <v xml:space="preserve">   - Livre de paie</v>
      </c>
      <c r="B592" s="254"/>
      <c r="C592" s="254"/>
      <c r="D592" s="254"/>
      <c r="E592" s="254"/>
      <c r="F592" s="254"/>
      <c r="G592" s="2157"/>
      <c r="H592" s="1206"/>
      <c r="I592" s="1206"/>
      <c r="J592" s="2394"/>
      <c r="K592" s="2408"/>
      <c r="L592" s="2408"/>
      <c r="M592" s="227"/>
      <c r="N592" s="227"/>
      <c r="O592" s="227"/>
      <c r="P592" s="227"/>
      <c r="Q592" s="227"/>
      <c r="R592" s="227"/>
      <c r="S592" s="227"/>
      <c r="T592" s="227"/>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row>
    <row r="593" spans="1:44" x14ac:dyDescent="0.2">
      <c r="A593" s="254" t="str">
        <f>IF(SIXCENTQUARANTEETUN=0,"   - DADS","")</f>
        <v xml:space="preserve">   - DADS</v>
      </c>
      <c r="B593" s="254"/>
      <c r="C593" s="254"/>
      <c r="D593" s="254"/>
      <c r="E593" s="254"/>
      <c r="F593" s="254"/>
      <c r="G593" s="2157"/>
      <c r="H593" s="1206"/>
      <c r="I593" s="1206"/>
      <c r="J593" s="2154"/>
      <c r="K593" s="2155"/>
      <c r="L593" s="2155"/>
      <c r="M593" s="227"/>
      <c r="N593" s="227"/>
      <c r="O593" s="227"/>
      <c r="P593" s="227"/>
      <c r="Q593" s="227"/>
      <c r="R593" s="227"/>
      <c r="S593" s="227"/>
      <c r="T593" s="227"/>
      <c r="U593" s="227"/>
      <c r="V593" s="227"/>
      <c r="W593" s="227"/>
      <c r="X593" s="227"/>
      <c r="Y593" s="227"/>
      <c r="Z593" s="227"/>
      <c r="AA593" s="227"/>
      <c r="AB593" s="227"/>
      <c r="AC593" s="227"/>
      <c r="AD593" s="227"/>
      <c r="AE593" s="227"/>
      <c r="AF593" s="227"/>
      <c r="AG593" s="227"/>
      <c r="AH593" s="227"/>
      <c r="AI593" s="227"/>
      <c r="AJ593" s="227"/>
      <c r="AK593" s="227"/>
      <c r="AL593" s="227"/>
      <c r="AM593" s="227"/>
      <c r="AN593" s="227"/>
      <c r="AO593" s="227"/>
      <c r="AP593" s="227"/>
      <c r="AQ593" s="227"/>
      <c r="AR593" s="227"/>
    </row>
    <row r="594" spans="1:44" x14ac:dyDescent="0.2">
      <c r="A594" s="254" t="str">
        <f>IF(SIXCENTQUARANTEETUN+SA&lt;2,"   - Procès verbal du conseil d'administration ou AGO sur rémunérations","")</f>
        <v xml:space="preserve">   - Procès verbal du conseil d'administration ou AGO sur rémunérations</v>
      </c>
      <c r="B594" s="254"/>
      <c r="C594" s="254"/>
      <c r="D594" s="254"/>
      <c r="E594" s="254"/>
      <c r="F594" s="254"/>
      <c r="G594" s="2157"/>
      <c r="H594" s="1206"/>
      <c r="I594" s="1206"/>
      <c r="J594" s="2154"/>
      <c r="K594" s="2155"/>
      <c r="L594" s="2155"/>
      <c r="M594" s="227"/>
      <c r="N594" s="227"/>
      <c r="O594" s="227"/>
      <c r="P594" s="227"/>
      <c r="Q594" s="227"/>
      <c r="R594" s="227"/>
      <c r="S594" s="227"/>
      <c r="T594" s="227"/>
      <c r="U594" s="227"/>
      <c r="V594" s="227"/>
      <c r="W594" s="227"/>
      <c r="X594" s="227"/>
      <c r="Y594" s="227"/>
      <c r="Z594" s="227"/>
      <c r="AA594" s="227"/>
      <c r="AB594" s="227"/>
      <c r="AC594" s="227"/>
      <c r="AD594" s="227"/>
      <c r="AE594" s="227"/>
      <c r="AF594" s="227"/>
      <c r="AG594" s="227"/>
      <c r="AH594" s="227"/>
      <c r="AI594" s="227"/>
      <c r="AJ594" s="227"/>
      <c r="AK594" s="227"/>
      <c r="AL594" s="227"/>
      <c r="AM594" s="227"/>
      <c r="AN594" s="227"/>
      <c r="AO594" s="227"/>
      <c r="AP594" s="227"/>
      <c r="AQ594" s="227"/>
      <c r="AR594" s="227"/>
    </row>
    <row r="595" spans="1:44" x14ac:dyDescent="0.2">
      <c r="A595" s="254" t="str">
        <f>IF(SIXCENTQUARANTEETUN=0,"   - Déclarations sociales dernière période","")</f>
        <v xml:space="preserve">   - Déclarations sociales dernière période</v>
      </c>
      <c r="B595" s="254"/>
      <c r="C595" s="254"/>
      <c r="D595" s="254"/>
      <c r="E595" s="254"/>
      <c r="F595" s="254"/>
      <c r="G595" s="2157"/>
      <c r="H595" s="1206"/>
      <c r="I595" s="1206"/>
      <c r="J595" s="2154"/>
      <c r="K595" s="2155"/>
      <c r="L595" s="2155"/>
      <c r="M595" s="227"/>
      <c r="N595" s="227"/>
      <c r="O595" s="227"/>
      <c r="P595" s="227"/>
      <c r="Q595" s="227"/>
      <c r="R595" s="227"/>
      <c r="S595" s="227"/>
      <c r="T595" s="227"/>
      <c r="U595" s="227"/>
      <c r="V595" s="227"/>
      <c r="W595" s="227"/>
      <c r="X595" s="227"/>
      <c r="Y595" s="227"/>
      <c r="Z595" s="227"/>
      <c r="AA595" s="227"/>
      <c r="AB595" s="227"/>
      <c r="AC595" s="227"/>
      <c r="AD595" s="227"/>
      <c r="AE595" s="227"/>
      <c r="AF595" s="227"/>
      <c r="AG595" s="227"/>
      <c r="AH595" s="227"/>
      <c r="AI595" s="227"/>
      <c r="AJ595" s="227"/>
      <c r="AK595" s="227"/>
      <c r="AL595" s="227"/>
      <c r="AM595" s="227"/>
      <c r="AN595" s="227"/>
      <c r="AO595" s="227"/>
      <c r="AP595" s="227"/>
      <c r="AQ595" s="227"/>
      <c r="AR595" s="227"/>
    </row>
    <row r="596" spans="1:44" x14ac:dyDescent="0.2">
      <c r="A596" s="254" t="s">
        <v>1470</v>
      </c>
      <c r="B596" s="254"/>
      <c r="C596" s="254"/>
      <c r="D596" s="254"/>
      <c r="E596" s="254"/>
      <c r="F596" s="254"/>
      <c r="G596" s="2157"/>
      <c r="H596" s="1206"/>
      <c r="I596" s="1206"/>
      <c r="J596" s="2154"/>
      <c r="K596" s="2155"/>
      <c r="L596" s="2155"/>
      <c r="M596" s="227"/>
      <c r="N596" s="227"/>
      <c r="O596" s="227"/>
      <c r="P596" s="227"/>
      <c r="Q596" s="227"/>
      <c r="R596" s="227"/>
      <c r="S596" s="227"/>
      <c r="T596" s="227"/>
      <c r="U596" s="227"/>
      <c r="V596" s="227"/>
      <c r="W596" s="227"/>
      <c r="X596" s="227"/>
      <c r="Y596" s="227"/>
      <c r="Z596" s="227"/>
      <c r="AA596" s="227"/>
      <c r="AB596" s="227"/>
      <c r="AC596" s="227"/>
      <c r="AD596" s="227"/>
      <c r="AE596" s="227"/>
      <c r="AF596" s="227"/>
      <c r="AG596" s="227"/>
      <c r="AH596" s="227"/>
      <c r="AI596" s="227"/>
      <c r="AJ596" s="227"/>
      <c r="AK596" s="227"/>
      <c r="AL596" s="227"/>
      <c r="AM596" s="227"/>
      <c r="AN596" s="227"/>
      <c r="AO596" s="227"/>
      <c r="AP596" s="227"/>
      <c r="AQ596" s="227"/>
      <c r="AR596" s="227"/>
    </row>
    <row r="597" spans="1:44" x14ac:dyDescent="0.2">
      <c r="A597" s="254" t="str">
        <f>IF(EXP=0,"   - dossier de l'expert-comptable","")</f>
        <v xml:space="preserve">   - dossier de l'expert-comptable</v>
      </c>
      <c r="B597" s="254"/>
      <c r="C597" s="254"/>
      <c r="D597" s="254"/>
      <c r="E597" s="254"/>
      <c r="F597" s="254"/>
      <c r="G597" s="2157"/>
      <c r="H597" s="1206"/>
      <c r="I597" s="1206"/>
      <c r="J597" s="2154"/>
      <c r="K597" s="2155"/>
      <c r="L597" s="2155"/>
      <c r="M597" s="227"/>
      <c r="N597" s="227"/>
      <c r="O597" s="227"/>
      <c r="P597" s="227"/>
      <c r="Q597" s="227"/>
      <c r="R597" s="227"/>
      <c r="S597" s="227"/>
      <c r="T597" s="227"/>
      <c r="U597" s="227"/>
      <c r="V597" s="227"/>
      <c r="W597" s="227"/>
      <c r="X597" s="227"/>
      <c r="Y597" s="227"/>
      <c r="Z597" s="227"/>
      <c r="AA597" s="227"/>
      <c r="AB597" s="227"/>
      <c r="AC597" s="227"/>
      <c r="AD597" s="227"/>
      <c r="AE597" s="227"/>
      <c r="AF597" s="227"/>
      <c r="AG597" s="227"/>
      <c r="AH597" s="227"/>
      <c r="AI597" s="227"/>
      <c r="AJ597" s="227"/>
      <c r="AK597" s="227"/>
      <c r="AL597" s="227"/>
      <c r="AM597" s="227"/>
      <c r="AN597" s="227"/>
      <c r="AO597" s="227"/>
      <c r="AP597" s="227"/>
      <c r="AQ597" s="227"/>
      <c r="AR597" s="227"/>
    </row>
    <row r="598" spans="1:44" x14ac:dyDescent="0.2">
      <c r="A598" s="254"/>
      <c r="B598" s="254"/>
      <c r="C598" s="239"/>
      <c r="D598" s="258"/>
      <c r="E598" s="258"/>
      <c r="F598" s="254"/>
      <c r="G598" s="2157"/>
      <c r="H598" s="1206"/>
      <c r="I598" s="1206"/>
      <c r="J598" s="253"/>
      <c r="K598" s="253"/>
      <c r="L598" s="253"/>
      <c r="M598" s="227"/>
      <c r="N598" s="227"/>
      <c r="O598" s="227"/>
      <c r="P598" s="227"/>
      <c r="Q598" s="227"/>
      <c r="R598" s="227"/>
      <c r="S598" s="227"/>
      <c r="T598" s="227"/>
      <c r="U598" s="227"/>
      <c r="V598" s="227"/>
      <c r="W598" s="227"/>
      <c r="X598" s="227"/>
      <c r="Y598" s="227"/>
      <c r="Z598" s="227"/>
      <c r="AA598" s="227"/>
      <c r="AB598" s="227"/>
      <c r="AC598" s="227"/>
      <c r="AD598" s="227"/>
      <c r="AE598" s="227"/>
      <c r="AF598" s="227"/>
      <c r="AG598" s="227"/>
      <c r="AH598" s="227"/>
      <c r="AI598" s="227"/>
      <c r="AJ598" s="227"/>
      <c r="AK598" s="227"/>
      <c r="AL598" s="227"/>
      <c r="AM598" s="227"/>
      <c r="AN598" s="227"/>
      <c r="AO598" s="227"/>
      <c r="AP598" s="227"/>
      <c r="AQ598" s="227"/>
      <c r="AR598" s="227"/>
    </row>
    <row r="599" spans="1:44" x14ac:dyDescent="0.2">
      <c r="A599" s="254" t="s">
        <v>679</v>
      </c>
      <c r="B599" s="254"/>
      <c r="C599" s="254"/>
      <c r="D599" s="254"/>
      <c r="E599" s="254"/>
      <c r="F599" s="254"/>
      <c r="G599" s="2157"/>
      <c r="H599" s="1206"/>
      <c r="I599" s="1206"/>
      <c r="J599" s="2394"/>
      <c r="K599" s="2408"/>
      <c r="L599" s="2408"/>
      <c r="M599" s="227"/>
      <c r="N599" s="227"/>
      <c r="O599" s="227"/>
      <c r="P599" s="227"/>
      <c r="Q599" s="227"/>
      <c r="R599" s="227"/>
      <c r="S599" s="227"/>
      <c r="T599" s="227"/>
      <c r="U599" s="227"/>
      <c r="V599" s="227"/>
      <c r="W599" s="227"/>
      <c r="X599" s="227"/>
      <c r="Y599" s="227"/>
      <c r="Z599" s="227"/>
      <c r="AA599" s="227"/>
      <c r="AB599" s="227"/>
      <c r="AC599" s="227"/>
      <c r="AD599" s="227"/>
      <c r="AE599" s="227"/>
      <c r="AF599" s="227"/>
      <c r="AG599" s="227"/>
      <c r="AH599" s="227"/>
      <c r="AI599" s="227"/>
      <c r="AJ599" s="227"/>
      <c r="AK599" s="227"/>
      <c r="AL599" s="227"/>
      <c r="AM599" s="227"/>
      <c r="AN599" s="227"/>
      <c r="AO599" s="227"/>
      <c r="AP599" s="227"/>
      <c r="AQ599" s="227"/>
      <c r="AR599" s="227"/>
    </row>
    <row r="600" spans="1:44" x14ac:dyDescent="0.2">
      <c r="A600" s="254"/>
      <c r="B600" s="254" t="str">
        <f>IF(EXP=0,"(en relation avec le dossier de l'expert-comptable)","")</f>
        <v>(en relation avec le dossier de l'expert-comptable)</v>
      </c>
      <c r="C600" s="254"/>
      <c r="D600" s="254"/>
      <c r="E600" s="254"/>
      <c r="F600" s="254"/>
      <c r="G600" s="2157"/>
      <c r="H600" s="1206"/>
      <c r="I600" s="1206"/>
      <c r="J600" s="2394"/>
      <c r="K600" s="2408"/>
      <c r="L600" s="2408"/>
      <c r="M600" s="227"/>
      <c r="N600" s="227"/>
      <c r="O600" s="227"/>
      <c r="P600" s="227"/>
      <c r="Q600" s="227"/>
      <c r="R600" s="227"/>
      <c r="S600" s="227"/>
      <c r="T600" s="227"/>
      <c r="U600" s="227"/>
      <c r="V600" s="227"/>
      <c r="W600" s="227"/>
      <c r="X600" s="227"/>
      <c r="Y600" s="227"/>
      <c r="Z600" s="227"/>
      <c r="AA600" s="227"/>
      <c r="AB600" s="227"/>
      <c r="AC600" s="227"/>
      <c r="AD600" s="227"/>
      <c r="AE600" s="227"/>
      <c r="AF600" s="227"/>
      <c r="AG600" s="227"/>
      <c r="AH600" s="227"/>
      <c r="AI600" s="227"/>
      <c r="AJ600" s="227"/>
      <c r="AK600" s="227"/>
      <c r="AL600" s="227"/>
      <c r="AM600" s="227"/>
      <c r="AN600" s="227"/>
      <c r="AO600" s="227"/>
      <c r="AP600" s="227"/>
      <c r="AQ600" s="227"/>
      <c r="AR600" s="227"/>
    </row>
    <row r="601" spans="1:44" x14ac:dyDescent="0.2">
      <c r="A601" s="254" t="str">
        <f>IF(SIXCENTQUARANTEETUN=0,"   - Comparaison des rubriques N / N-1","")</f>
        <v xml:space="preserve">   - Comparaison des rubriques N / N-1</v>
      </c>
      <c r="B601" s="254"/>
      <c r="C601" s="254"/>
      <c r="D601" s="254"/>
      <c r="E601" s="254"/>
      <c r="F601" s="254"/>
      <c r="G601" s="352" t="s">
        <v>483</v>
      </c>
      <c r="H601" s="1206"/>
      <c r="I601" s="1206"/>
      <c r="J601" s="2394"/>
      <c r="K601" s="2408"/>
      <c r="L601" s="2408"/>
      <c r="M601" s="227"/>
      <c r="N601" s="227"/>
      <c r="O601" s="227"/>
      <c r="P601" s="227"/>
      <c r="Q601" s="227"/>
      <c r="R601" s="227"/>
      <c r="S601" s="227"/>
      <c r="T601" s="227"/>
      <c r="U601" s="227"/>
      <c r="V601" s="227"/>
      <c r="W601" s="227"/>
      <c r="X601" s="227"/>
      <c r="Y601" s="227"/>
      <c r="Z601" s="227"/>
      <c r="AA601" s="227"/>
      <c r="AB601" s="227"/>
      <c r="AC601" s="227"/>
      <c r="AD601" s="227"/>
      <c r="AE601" s="227"/>
      <c r="AF601" s="227"/>
      <c r="AG601" s="227"/>
      <c r="AH601" s="227"/>
      <c r="AI601" s="227"/>
      <c r="AJ601" s="227"/>
      <c r="AK601" s="227"/>
      <c r="AL601" s="227"/>
      <c r="AM601" s="227"/>
      <c r="AN601" s="227"/>
      <c r="AO601" s="227"/>
      <c r="AP601" s="227"/>
      <c r="AQ601" s="227"/>
      <c r="AR601" s="227"/>
    </row>
    <row r="602" spans="1:44" x14ac:dyDescent="0.2">
      <c r="A602" s="254" t="str">
        <f>IF(SIXCENTQUARANTEETUN=0,"   - Rapprochement salaires avec livre de paie et DADS","")</f>
        <v xml:space="preserve">   - Rapprochement salaires avec livre de paie et DADS</v>
      </c>
      <c r="B602" s="254"/>
      <c r="C602" s="254"/>
      <c r="D602" s="254"/>
      <c r="E602" s="254"/>
      <c r="F602" s="254"/>
      <c r="G602" s="352" t="str">
        <f>IF(SIXCENTQUARANTEETUN=0,"H1","")</f>
        <v>H1</v>
      </c>
      <c r="H602" s="1206"/>
      <c r="I602" s="1206"/>
      <c r="J602" s="2154"/>
      <c r="K602" s="2155"/>
      <c r="L602" s="2155"/>
      <c r="M602" s="227"/>
      <c r="N602" s="227"/>
      <c r="O602" s="227"/>
      <c r="P602" s="227"/>
      <c r="Q602" s="227"/>
      <c r="R602" s="227"/>
      <c r="S602" s="227"/>
      <c r="T602" s="227"/>
      <c r="U602" s="227"/>
      <c r="V602" s="227"/>
      <c r="W602" s="227"/>
      <c r="X602" s="227"/>
      <c r="Y602" s="227"/>
      <c r="Z602" s="227"/>
      <c r="AA602" s="227"/>
      <c r="AB602" s="227"/>
      <c r="AC602" s="227"/>
      <c r="AD602" s="227"/>
      <c r="AE602" s="227"/>
      <c r="AF602" s="227"/>
      <c r="AG602" s="227"/>
      <c r="AH602" s="227"/>
      <c r="AI602" s="227"/>
      <c r="AJ602" s="227"/>
      <c r="AK602" s="227"/>
      <c r="AL602" s="227"/>
      <c r="AM602" s="227"/>
      <c r="AN602" s="227"/>
      <c r="AO602" s="227"/>
      <c r="AP602" s="227"/>
      <c r="AQ602" s="227"/>
      <c r="AR602" s="227"/>
    </row>
    <row r="603" spans="1:44" x14ac:dyDescent="0.2">
      <c r="A603" s="1300" t="str">
        <f>IF(SIXCENTQUARANTEETUN=0,"   - Vérifier quelques additions et reports","")</f>
        <v xml:space="preserve">   - Vérifier quelques additions et reports</v>
      </c>
      <c r="B603" s="1300"/>
      <c r="C603" s="1300"/>
      <c r="D603" s="1300"/>
      <c r="E603" s="1300"/>
      <c r="F603" s="1300"/>
      <c r="G603" s="2157"/>
      <c r="H603" s="1206"/>
      <c r="I603" s="1206"/>
      <c r="J603" s="2154"/>
      <c r="K603" s="2155"/>
      <c r="L603" s="2155"/>
      <c r="M603" s="227"/>
      <c r="N603" s="227"/>
      <c r="O603" s="227"/>
      <c r="P603" s="227"/>
      <c r="Q603" s="227"/>
      <c r="R603" s="227"/>
      <c r="S603" s="227"/>
      <c r="T603" s="227"/>
      <c r="U603" s="227"/>
      <c r="V603" s="227"/>
      <c r="W603" s="227"/>
      <c r="X603" s="227"/>
      <c r="Y603" s="227"/>
      <c r="Z603" s="227"/>
      <c r="AA603" s="227"/>
      <c r="AB603" s="227"/>
      <c r="AC603" s="227"/>
      <c r="AD603" s="227"/>
      <c r="AE603" s="227"/>
      <c r="AF603" s="227"/>
      <c r="AG603" s="227"/>
      <c r="AH603" s="227"/>
      <c r="AI603" s="227"/>
      <c r="AJ603" s="227"/>
      <c r="AK603" s="227"/>
      <c r="AL603" s="227"/>
      <c r="AM603" s="227"/>
      <c r="AN603" s="227"/>
      <c r="AO603" s="227"/>
      <c r="AP603" s="227"/>
      <c r="AQ603" s="227"/>
      <c r="AR603" s="227"/>
    </row>
    <row r="604" spans="1:44" x14ac:dyDescent="0.2">
      <c r="A604" s="1300" t="str">
        <f>IF(EXP=0,"","  - Vérification arithmétique du cadre récapitulatif")</f>
        <v/>
      </c>
      <c r="B604" s="1300"/>
      <c r="C604" s="1300"/>
      <c r="D604" s="1300"/>
      <c r="E604" s="1300"/>
      <c r="F604" s="1300"/>
      <c r="G604" s="2157"/>
      <c r="H604" s="1206"/>
      <c r="I604" s="1206"/>
      <c r="J604" s="2154"/>
      <c r="K604" s="2155"/>
      <c r="L604" s="2155"/>
      <c r="M604" s="227"/>
      <c r="N604" s="227"/>
      <c r="O604" s="227"/>
      <c r="P604" s="227"/>
      <c r="Q604" s="227"/>
      <c r="R604" s="227"/>
      <c r="S604" s="227"/>
      <c r="T604" s="227"/>
      <c r="U604" s="227"/>
      <c r="V604" s="227"/>
      <c r="W604" s="227"/>
      <c r="X604" s="227"/>
      <c r="Y604" s="227"/>
      <c r="Z604" s="227"/>
      <c r="AA604" s="227"/>
      <c r="AB604" s="227"/>
      <c r="AC604" s="227"/>
      <c r="AD604" s="227"/>
      <c r="AE604" s="227"/>
      <c r="AF604" s="227"/>
      <c r="AG604" s="227"/>
      <c r="AH604" s="227"/>
      <c r="AI604" s="227"/>
      <c r="AJ604" s="227"/>
      <c r="AK604" s="227"/>
      <c r="AL604" s="227"/>
      <c r="AM604" s="227"/>
      <c r="AN604" s="227"/>
      <c r="AO604" s="227"/>
      <c r="AP604" s="227"/>
      <c r="AQ604" s="227"/>
      <c r="AR604" s="227"/>
    </row>
    <row r="605" spans="1:44" x14ac:dyDescent="0.2">
      <c r="A605" s="254"/>
      <c r="B605" s="254"/>
      <c r="C605" s="254"/>
      <c r="D605" s="254"/>
      <c r="E605" s="254"/>
      <c r="F605" s="254"/>
      <c r="G605" s="2157"/>
      <c r="H605" s="1206"/>
      <c r="I605" s="1206"/>
      <c r="J605" s="2154"/>
      <c r="K605" s="2155"/>
      <c r="L605" s="2155"/>
      <c r="M605" s="227"/>
      <c r="N605" s="227"/>
      <c r="O605" s="227"/>
      <c r="P605" s="227"/>
      <c r="Q605" s="227"/>
      <c r="R605" s="227"/>
      <c r="S605" s="227"/>
      <c r="T605" s="227"/>
      <c r="U605" s="227"/>
      <c r="V605" s="227"/>
      <c r="W605" s="227"/>
      <c r="X605" s="227"/>
      <c r="Y605" s="227"/>
      <c r="Z605" s="227"/>
      <c r="AA605" s="227"/>
      <c r="AB605" s="227"/>
      <c r="AC605" s="227"/>
      <c r="AD605" s="227"/>
      <c r="AE605" s="227"/>
      <c r="AF605" s="227"/>
      <c r="AG605" s="227"/>
      <c r="AH605" s="227"/>
      <c r="AI605" s="227"/>
      <c r="AJ605" s="227"/>
      <c r="AK605" s="227"/>
      <c r="AL605" s="227"/>
      <c r="AM605" s="227"/>
      <c r="AN605" s="227"/>
      <c r="AO605" s="227"/>
      <c r="AP605" s="227"/>
      <c r="AQ605" s="227"/>
      <c r="AR605" s="227"/>
    </row>
    <row r="606" spans="1:44" x14ac:dyDescent="0.2">
      <c r="A606" s="254" t="str">
        <f>IF(SIXCENTQUARANTEETUN=0,"   - Suivi de la rémunération des dirigeants","")</f>
        <v xml:space="preserve">   - Suivi de la rémunération des dirigeants</v>
      </c>
      <c r="B606" s="254"/>
      <c r="C606" s="254"/>
      <c r="D606" s="254"/>
      <c r="E606" s="254"/>
      <c r="F606" s="254"/>
      <c r="G606" s="352" t="s">
        <v>8</v>
      </c>
      <c r="H606" s="1206"/>
      <c r="I606" s="1206"/>
      <c r="J606" s="2154"/>
      <c r="K606" s="2155"/>
      <c r="L606" s="2155"/>
      <c r="M606" s="227"/>
      <c r="N606" s="227"/>
      <c r="O606" s="227"/>
      <c r="P606" s="227"/>
      <c r="Q606" s="227"/>
      <c r="R606" s="227"/>
      <c r="S606" s="227"/>
      <c r="T606" s="227"/>
      <c r="U606" s="227"/>
      <c r="V606" s="227"/>
      <c r="W606" s="227"/>
      <c r="X606" s="227"/>
      <c r="Y606" s="227"/>
      <c r="Z606" s="227"/>
      <c r="AA606" s="227"/>
      <c r="AB606" s="227"/>
      <c r="AC606" s="227"/>
      <c r="AD606" s="227"/>
      <c r="AE606" s="227"/>
      <c r="AF606" s="227"/>
      <c r="AG606" s="227"/>
      <c r="AH606" s="227"/>
      <c r="AI606" s="227"/>
      <c r="AJ606" s="227"/>
      <c r="AK606" s="227"/>
      <c r="AL606" s="227"/>
      <c r="AM606" s="227"/>
      <c r="AN606" s="227"/>
      <c r="AO606" s="227"/>
      <c r="AP606" s="227"/>
      <c r="AQ606" s="227"/>
      <c r="AR606" s="227"/>
    </row>
    <row r="607" spans="1:44" x14ac:dyDescent="0.2">
      <c r="A607" s="254" t="str">
        <f>IF(EXP=1,"   - Dettes sociales : justifications de tous les soldes, recoupement avec","")</f>
        <v/>
      </c>
      <c r="B607" s="254"/>
      <c r="C607" s="254"/>
      <c r="D607" s="254"/>
      <c r="E607" s="254"/>
      <c r="F607" s="254"/>
      <c r="G607" s="2157"/>
      <c r="H607" s="1206"/>
      <c r="I607" s="1206"/>
      <c r="J607" s="2154"/>
      <c r="K607" s="2155"/>
      <c r="L607" s="2155"/>
      <c r="M607" s="227"/>
      <c r="N607" s="227"/>
      <c r="O607" s="227"/>
      <c r="P607" s="227"/>
      <c r="Q607" s="227"/>
      <c r="R607" s="227"/>
      <c r="S607" s="227"/>
      <c r="T607" s="227"/>
      <c r="U607" s="227"/>
      <c r="V607" s="227"/>
      <c r="W607" s="227"/>
      <c r="X607" s="227"/>
      <c r="Y607" s="227"/>
      <c r="Z607" s="227"/>
      <c r="AA607" s="227"/>
      <c r="AB607" s="227"/>
      <c r="AC607" s="227"/>
      <c r="AD607" s="227"/>
      <c r="AE607" s="227"/>
      <c r="AF607" s="227"/>
      <c r="AG607" s="227"/>
      <c r="AH607" s="227"/>
      <c r="AI607" s="227"/>
      <c r="AJ607" s="227"/>
      <c r="AK607" s="227"/>
      <c r="AL607" s="227"/>
      <c r="AM607" s="227"/>
      <c r="AN607" s="227"/>
      <c r="AO607" s="227"/>
      <c r="AP607" s="227"/>
      <c r="AQ607" s="227"/>
      <c r="AR607" s="227"/>
    </row>
    <row r="608" spans="1:44" x14ac:dyDescent="0.2">
      <c r="A608" s="254" t="str">
        <f>IF(EXP=1,"     déclarations du dernier mois ou trimestre","")</f>
        <v/>
      </c>
      <c r="B608" s="254"/>
      <c r="C608" s="254"/>
      <c r="D608" s="254"/>
      <c r="E608" s="254"/>
      <c r="F608" s="254"/>
      <c r="G608" s="352" t="str">
        <f>+IF(A608="","",H3)</f>
        <v/>
      </c>
      <c r="H608" s="1206"/>
      <c r="I608" s="1206"/>
      <c r="J608" s="2154"/>
      <c r="K608" s="2155"/>
      <c r="L608" s="2155"/>
      <c r="M608" s="227"/>
      <c r="N608" s="227"/>
      <c r="O608" s="227"/>
      <c r="P608" s="227"/>
      <c r="Q608" s="227"/>
      <c r="R608" s="227"/>
      <c r="S608" s="227"/>
      <c r="T608" s="227"/>
      <c r="U608" s="227"/>
      <c r="V608" s="227"/>
      <c r="W608" s="227"/>
      <c r="X608" s="227"/>
      <c r="Y608" s="227"/>
      <c r="Z608" s="227"/>
      <c r="AA608" s="227"/>
      <c r="AB608" s="227"/>
      <c r="AC608" s="227"/>
      <c r="AD608" s="227"/>
      <c r="AE608" s="227"/>
      <c r="AF608" s="227"/>
      <c r="AG608" s="227"/>
      <c r="AH608" s="227"/>
      <c r="AI608" s="227"/>
      <c r="AJ608" s="227"/>
      <c r="AK608" s="227"/>
      <c r="AL608" s="227"/>
      <c r="AM608" s="227"/>
      <c r="AN608" s="227"/>
      <c r="AO608" s="227"/>
      <c r="AP608" s="227"/>
      <c r="AQ608" s="227"/>
      <c r="AR608" s="227"/>
    </row>
    <row r="609" spans="1:44" x14ac:dyDescent="0.2">
      <c r="A609" s="254" t="str">
        <f>IF(SIXCENTQUARANTEETUN=0,"   - Demande d'explication sur les retards de paiement et vérif  intérêts de retard","")</f>
        <v xml:space="preserve">   - Demande d'explication sur les retards de paiement et vérif  intérêts de retard</v>
      </c>
      <c r="B609" s="254"/>
      <c r="C609" s="254"/>
      <c r="D609" s="254"/>
      <c r="E609" s="254"/>
      <c r="F609" s="254"/>
      <c r="G609" s="2157"/>
      <c r="H609" s="1206"/>
      <c r="I609" s="1206"/>
      <c r="J609" s="2154"/>
      <c r="K609" s="2155"/>
      <c r="L609" s="2155"/>
      <c r="M609" s="227"/>
      <c r="N609" s="227"/>
      <c r="O609" s="227"/>
      <c r="P609" s="227"/>
      <c r="Q609" s="227"/>
      <c r="R609" s="227"/>
      <c r="S609" s="227"/>
      <c r="T609" s="227"/>
      <c r="U609" s="227"/>
      <c r="V609" s="227"/>
      <c r="W609" s="227"/>
      <c r="X609" s="227"/>
      <c r="Y609" s="227"/>
      <c r="Z609" s="227"/>
      <c r="AA609" s="227"/>
      <c r="AB609" s="227"/>
      <c r="AC609" s="227"/>
      <c r="AD609" s="227"/>
      <c r="AE609" s="227"/>
      <c r="AF609" s="227"/>
      <c r="AG609" s="227"/>
      <c r="AH609" s="227"/>
      <c r="AI609" s="227"/>
      <c r="AJ609" s="227"/>
      <c r="AK609" s="227"/>
      <c r="AL609" s="227"/>
      <c r="AM609" s="227"/>
      <c r="AN609" s="227"/>
      <c r="AO609" s="227"/>
      <c r="AP609" s="227"/>
      <c r="AQ609" s="227"/>
      <c r="AR609" s="227"/>
    </row>
    <row r="610" spans="1:44" x14ac:dyDescent="0.2">
      <c r="A610" s="254" t="str">
        <f>IF(SIXCENTQUARANTEETUN=0,"   - Vérification de l'apurement des avances et acomptes au personnel","")</f>
        <v xml:space="preserve">   - Vérification de l'apurement des avances et acomptes au personnel</v>
      </c>
      <c r="B610" s="254"/>
      <c r="C610" s="254"/>
      <c r="D610" s="254"/>
      <c r="E610" s="254"/>
      <c r="F610" s="254"/>
      <c r="G610" s="2157"/>
      <c r="H610" s="1206"/>
      <c r="I610" s="1206"/>
      <c r="J610" s="2154"/>
      <c r="K610" s="2155"/>
      <c r="L610" s="2155"/>
      <c r="M610" s="227"/>
      <c r="N610" s="227"/>
      <c r="O610" s="227"/>
      <c r="P610" s="227"/>
      <c r="Q610" s="227"/>
      <c r="R610" s="227"/>
      <c r="S610" s="227"/>
      <c r="T610" s="227"/>
      <c r="U610" s="227"/>
      <c r="V610" s="227"/>
      <c r="W610" s="227"/>
      <c r="X610" s="227"/>
      <c r="Y610" s="227"/>
      <c r="Z610" s="227"/>
      <c r="AA610" s="227"/>
      <c r="AB610" s="227"/>
      <c r="AC610" s="227"/>
      <c r="AD610" s="227"/>
      <c r="AE610" s="227"/>
      <c r="AF610" s="227"/>
      <c r="AG610" s="227"/>
      <c r="AH610" s="227"/>
      <c r="AI610" s="227"/>
      <c r="AJ610" s="227"/>
      <c r="AK610" s="227"/>
      <c r="AL610" s="227"/>
      <c r="AM610" s="227"/>
      <c r="AN610" s="227"/>
      <c r="AO610" s="227"/>
      <c r="AP610" s="227"/>
      <c r="AQ610" s="227"/>
      <c r="AR610" s="227"/>
    </row>
    <row r="611" spans="1:44" x14ac:dyDescent="0.2">
      <c r="A611" s="254" t="str">
        <f>IF(EXP=1,"   - Contrôle des avantages en nature (évaluation et comptabilisation)","")</f>
        <v/>
      </c>
      <c r="B611" s="254"/>
      <c r="C611" s="254"/>
      <c r="D611" s="254"/>
      <c r="E611" s="254"/>
      <c r="F611" s="254"/>
      <c r="G611" s="2157"/>
      <c r="H611" s="1206"/>
      <c r="I611" s="1206"/>
      <c r="J611" s="2154"/>
      <c r="K611" s="2155"/>
      <c r="L611" s="2155"/>
      <c r="M611" s="227"/>
      <c r="N611" s="227"/>
      <c r="O611" s="227"/>
      <c r="P611" s="227"/>
      <c r="Q611" s="227"/>
      <c r="R611" s="227"/>
      <c r="S611" s="227"/>
      <c r="T611" s="227"/>
      <c r="U611" s="227"/>
      <c r="V611" s="227"/>
      <c r="W611" s="227"/>
      <c r="X611" s="227"/>
      <c r="Y611" s="227"/>
      <c r="Z611" s="227"/>
      <c r="AA611" s="227"/>
      <c r="AB611" s="227"/>
      <c r="AC611" s="227"/>
      <c r="AD611" s="227"/>
      <c r="AE611" s="227"/>
      <c r="AF611" s="227"/>
      <c r="AG611" s="227"/>
      <c r="AH611" s="227"/>
      <c r="AI611" s="227"/>
      <c r="AJ611" s="227"/>
      <c r="AK611" s="227"/>
      <c r="AL611" s="227"/>
      <c r="AM611" s="227"/>
      <c r="AN611" s="227"/>
      <c r="AO611" s="227"/>
      <c r="AP611" s="227"/>
      <c r="AQ611" s="227"/>
      <c r="AR611" s="227"/>
    </row>
    <row r="612" spans="1:44" x14ac:dyDescent="0.2">
      <c r="A612" s="254" t="str">
        <f>IF(SIXCENTQUARANTEETUN=0,"   - Vérification du taux global de charges sociales","")</f>
        <v xml:space="preserve">   - Vérification du taux global de charges sociales</v>
      </c>
      <c r="B612" s="254"/>
      <c r="C612" s="254"/>
      <c r="D612" s="254"/>
      <c r="E612" s="254"/>
      <c r="F612" s="254"/>
      <c r="G612" s="352" t="s">
        <v>484</v>
      </c>
      <c r="H612" s="1206"/>
      <c r="I612" s="1206"/>
      <c r="J612" s="2154"/>
      <c r="K612" s="2155"/>
      <c r="L612" s="2155"/>
      <c r="M612" s="227"/>
      <c r="N612" s="227"/>
      <c r="O612" s="227"/>
      <c r="P612" s="227"/>
      <c r="Q612" s="227"/>
      <c r="R612" s="227"/>
      <c r="S612" s="227"/>
      <c r="T612" s="227"/>
      <c r="U612" s="227"/>
      <c r="V612" s="227"/>
      <c r="W612" s="227"/>
      <c r="X612" s="227"/>
      <c r="Y612" s="227"/>
      <c r="Z612" s="227"/>
      <c r="AA612" s="227"/>
      <c r="AB612" s="227"/>
      <c r="AC612" s="227"/>
      <c r="AD612" s="227"/>
      <c r="AE612" s="227"/>
      <c r="AF612" s="227"/>
      <c r="AG612" s="227"/>
      <c r="AH612" s="227"/>
      <c r="AI612" s="227"/>
      <c r="AJ612" s="227"/>
      <c r="AK612" s="227"/>
      <c r="AL612" s="227"/>
      <c r="AM612" s="227"/>
      <c r="AN612" s="227"/>
      <c r="AO612" s="227"/>
      <c r="AP612" s="227"/>
      <c r="AQ612" s="227"/>
      <c r="AR612" s="227"/>
    </row>
    <row r="613" spans="1:44" x14ac:dyDescent="0.2">
      <c r="A613" s="254" t="str">
        <f>IF(EXP=1,"   - Contrôle des obligations déclaratives des taxes assises sur les salaires","")</f>
        <v/>
      </c>
      <c r="B613" s="254"/>
      <c r="C613" s="254"/>
      <c r="D613" s="254"/>
      <c r="E613" s="254"/>
      <c r="F613" s="254"/>
      <c r="G613" s="2157"/>
      <c r="H613" s="1206"/>
      <c r="I613" s="1206"/>
      <c r="J613" s="2154"/>
      <c r="K613" s="2155"/>
      <c r="L613" s="2155"/>
      <c r="M613" s="227"/>
      <c r="N613" s="227"/>
      <c r="O613" s="227"/>
      <c r="P613" s="227"/>
      <c r="Q613" s="227"/>
      <c r="R613" s="227"/>
      <c r="S613" s="227"/>
      <c r="T613" s="227"/>
      <c r="U613" s="227"/>
      <c r="V613" s="227"/>
      <c r="W613" s="227"/>
      <c r="X613" s="227"/>
      <c r="Y613" s="227"/>
      <c r="Z613" s="227"/>
      <c r="AA613" s="227"/>
      <c r="AB613" s="227"/>
      <c r="AC613" s="227"/>
      <c r="AD613" s="227"/>
      <c r="AE613" s="227"/>
      <c r="AF613" s="227"/>
      <c r="AG613" s="227"/>
      <c r="AH613" s="227"/>
      <c r="AI613" s="227"/>
      <c r="AJ613" s="227"/>
      <c r="AK613" s="227"/>
      <c r="AL613" s="227"/>
      <c r="AM613" s="227"/>
      <c r="AN613" s="227"/>
      <c r="AO613" s="227"/>
      <c r="AP613" s="227"/>
      <c r="AQ613" s="227"/>
      <c r="AR613" s="227"/>
    </row>
    <row r="614" spans="1:44" x14ac:dyDescent="0.2">
      <c r="A614" s="254" t="str">
        <f>IF(EXP=1,"   - Vérification du calcul global de la provision pour congés à payer","")</f>
        <v/>
      </c>
      <c r="B614" s="254"/>
      <c r="C614" s="254"/>
      <c r="D614" s="254"/>
      <c r="E614" s="254"/>
      <c r="F614" s="254"/>
      <c r="G614" s="352" t="str">
        <f>IF(EXP=1,"H2   ","")</f>
        <v/>
      </c>
      <c r="H614" s="1206"/>
      <c r="I614" s="1206"/>
      <c r="J614" s="2154"/>
      <c r="K614" s="2155"/>
      <c r="L614" s="2155"/>
      <c r="M614" s="227"/>
      <c r="N614" s="227"/>
      <c r="O614" s="227"/>
      <c r="P614" s="227"/>
      <c r="Q614" s="227"/>
      <c r="R614" s="227"/>
      <c r="S614" s="227"/>
      <c r="T614" s="227"/>
      <c r="U614" s="227"/>
      <c r="V614" s="227"/>
      <c r="W614" s="227"/>
      <c r="X614" s="227"/>
      <c r="Y614" s="227"/>
      <c r="Z614" s="227"/>
      <c r="AA614" s="227"/>
      <c r="AB614" s="227"/>
      <c r="AC614" s="227"/>
      <c r="AD614" s="227"/>
      <c r="AE614" s="227"/>
      <c r="AF614" s="227"/>
      <c r="AG614" s="227"/>
      <c r="AH614" s="227"/>
      <c r="AI614" s="227"/>
      <c r="AJ614" s="227"/>
      <c r="AK614" s="227"/>
      <c r="AL614" s="227"/>
      <c r="AM614" s="227"/>
      <c r="AN614" s="227"/>
      <c r="AO614" s="227"/>
      <c r="AP614" s="227"/>
      <c r="AQ614" s="227"/>
      <c r="AR614" s="227"/>
    </row>
    <row r="615" spans="1:44" x14ac:dyDescent="0.2">
      <c r="A615" s="254" t="str">
        <f>IF(EXP=1,"   - Contrôle des chergesà payer de fin d'année (primes, intéressement…)","")</f>
        <v/>
      </c>
      <c r="B615" s="254"/>
      <c r="C615" s="254"/>
      <c r="D615" s="254"/>
      <c r="E615" s="254"/>
      <c r="F615" s="254"/>
      <c r="G615" s="352" t="str">
        <f>+IF(A615="","",H3)</f>
        <v/>
      </c>
      <c r="H615" s="1206"/>
      <c r="I615" s="1206"/>
      <c r="J615" s="2154"/>
      <c r="K615" s="2155"/>
      <c r="L615" s="2155"/>
      <c r="M615" s="227"/>
      <c r="N615" s="227"/>
      <c r="O615" s="227"/>
      <c r="P615" s="227"/>
      <c r="Q615" s="227"/>
      <c r="R615" s="227"/>
      <c r="S615" s="227"/>
      <c r="T615" s="227"/>
      <c r="U615" s="227"/>
      <c r="V615" s="227"/>
      <c r="W615" s="227"/>
      <c r="X615" s="227"/>
      <c r="Y615" s="227"/>
      <c r="Z615" s="227"/>
      <c r="AA615" s="227"/>
      <c r="AB615" s="227"/>
      <c r="AC615" s="227"/>
      <c r="AD615" s="227"/>
      <c r="AE615" s="227"/>
      <c r="AF615" s="227"/>
      <c r="AG615" s="227"/>
      <c r="AH615" s="227"/>
      <c r="AI615" s="227"/>
      <c r="AJ615" s="227"/>
      <c r="AK615" s="227"/>
      <c r="AL615" s="227"/>
      <c r="AM615" s="227"/>
      <c r="AN615" s="227"/>
      <c r="AO615" s="227"/>
      <c r="AP615" s="227"/>
      <c r="AQ615" s="227"/>
      <c r="AR615" s="227"/>
    </row>
    <row r="616" spans="1:44" x14ac:dyDescent="0.2">
      <c r="A616" s="254" t="str">
        <f>IF(SIXCENTQUARANTEETUN+SA&lt;2,"   - Contrôle des cotisations sociales (art 82&amp;83 CGI)","")</f>
        <v xml:space="preserve">   - Contrôle des cotisations sociales (art 82&amp;83 CGI)</v>
      </c>
      <c r="B616" s="254"/>
      <c r="C616" s="254"/>
      <c r="D616" s="254"/>
      <c r="E616" s="254"/>
      <c r="F616" s="254"/>
      <c r="G616" s="2157"/>
      <c r="H616" s="1206"/>
      <c r="I616" s="1206"/>
      <c r="J616" s="2154"/>
      <c r="K616" s="2155"/>
      <c r="L616" s="2155"/>
      <c r="M616" s="227"/>
      <c r="N616" s="227"/>
      <c r="O616" s="227"/>
      <c r="P616" s="227"/>
      <c r="Q616" s="227"/>
      <c r="R616" s="227"/>
      <c r="S616" s="227"/>
      <c r="T616" s="227"/>
      <c r="U616" s="227"/>
      <c r="V616" s="227"/>
      <c r="W616" s="227"/>
      <c r="X616" s="227"/>
      <c r="Y616" s="227"/>
      <c r="Z616" s="227"/>
      <c r="AA616" s="227"/>
      <c r="AB616" s="227"/>
      <c r="AC616" s="227"/>
      <c r="AD616" s="227"/>
      <c r="AE616" s="227"/>
      <c r="AF616" s="227"/>
      <c r="AG616" s="227"/>
      <c r="AH616" s="227"/>
      <c r="AI616" s="227"/>
      <c r="AJ616" s="227"/>
      <c r="AK616" s="227"/>
      <c r="AL616" s="227"/>
      <c r="AM616" s="227"/>
      <c r="AN616" s="227"/>
      <c r="AO616" s="227"/>
      <c r="AP616" s="227"/>
      <c r="AQ616" s="227"/>
      <c r="AR616" s="227"/>
    </row>
    <row r="617" spans="1:44" x14ac:dyDescent="0.2">
      <c r="A617" s="254" t="str">
        <f>IF(EXP=1,"      - Contrôle des indemnités journalières","")</f>
        <v/>
      </c>
      <c r="B617" s="254"/>
      <c r="C617" s="254"/>
      <c r="D617" s="254"/>
      <c r="E617" s="254"/>
      <c r="F617" s="254"/>
      <c r="G617" s="2157"/>
      <c r="H617" s="1206"/>
      <c r="I617" s="1206"/>
      <c r="J617" s="2154"/>
      <c r="K617" s="2155"/>
      <c r="L617" s="2155"/>
      <c r="M617" s="227"/>
      <c r="N617" s="227"/>
      <c r="O617" s="227"/>
      <c r="P617" s="227"/>
      <c r="Q617" s="227"/>
      <c r="R617" s="227"/>
      <c r="S617" s="227"/>
      <c r="T617" s="227"/>
      <c r="U617" s="227"/>
      <c r="V617" s="227"/>
      <c r="W617" s="227"/>
      <c r="X617" s="227"/>
      <c r="Y617" s="227"/>
      <c r="Z617" s="227"/>
      <c r="AA617" s="227"/>
      <c r="AB617" s="227"/>
      <c r="AC617" s="227"/>
      <c r="AD617" s="227"/>
      <c r="AE617" s="227"/>
      <c r="AF617" s="227"/>
      <c r="AG617" s="227"/>
      <c r="AH617" s="227"/>
      <c r="AI617" s="227"/>
      <c r="AJ617" s="227"/>
      <c r="AK617" s="227"/>
      <c r="AL617" s="227"/>
      <c r="AM617" s="227"/>
      <c r="AN617" s="227"/>
      <c r="AO617" s="227"/>
      <c r="AP617" s="227"/>
      <c r="AQ617" s="227"/>
      <c r="AR617" s="227"/>
    </row>
    <row r="618" spans="1:44" x14ac:dyDescent="0.2">
      <c r="A618" s="254" t="str">
        <f>IF(SIXCENTQUARANTEETUN+SA&lt;2,"   - Vérification des engagements en matière de retraite","")</f>
        <v xml:space="preserve">   - Vérification des engagements en matière de retraite</v>
      </c>
      <c r="B618" s="114"/>
      <c r="C618" s="114"/>
      <c r="D618" s="114"/>
      <c r="E618" s="114"/>
      <c r="F618" s="254"/>
      <c r="G618" s="2157"/>
      <c r="H618" s="1206"/>
      <c r="I618" s="1206"/>
      <c r="J618" s="2154"/>
      <c r="K618" s="2155"/>
      <c r="L618" s="2155"/>
      <c r="M618" s="227"/>
      <c r="N618" s="227"/>
      <c r="O618" s="227"/>
      <c r="P618" s="227"/>
      <c r="Q618" s="227"/>
      <c r="R618" s="227"/>
      <c r="S618" s="227"/>
      <c r="T618" s="227"/>
      <c r="U618" s="227"/>
      <c r="V618" s="227"/>
      <c r="W618" s="227"/>
      <c r="X618" s="227"/>
      <c r="Y618" s="227"/>
      <c r="Z618" s="227"/>
      <c r="AA618" s="227"/>
      <c r="AB618" s="227"/>
      <c r="AC618" s="227"/>
      <c r="AD618" s="227"/>
      <c r="AE618" s="227"/>
      <c r="AF618" s="227"/>
      <c r="AG618" s="227"/>
      <c r="AH618" s="227"/>
      <c r="AI618" s="227"/>
      <c r="AJ618" s="227"/>
      <c r="AK618" s="227"/>
      <c r="AL618" s="227"/>
      <c r="AM618" s="227"/>
      <c r="AN618" s="227"/>
      <c r="AO618" s="227"/>
      <c r="AP618" s="227"/>
      <c r="AQ618" s="227"/>
      <c r="AR618" s="227"/>
    </row>
    <row r="619" spans="1:44" x14ac:dyDescent="0.2">
      <c r="A619" s="254" t="str">
        <f>IF(SIXCENTQUARANTEETUN+SA&lt;2,"   - Vérification de la provision des repos compensateurs","")</f>
        <v xml:space="preserve">   - Vérification de la provision des repos compensateurs</v>
      </c>
      <c r="B619" s="114"/>
      <c r="C619" s="114"/>
      <c r="D619" s="114"/>
      <c r="E619" s="114"/>
      <c r="F619" s="254"/>
      <c r="G619" s="2157"/>
      <c r="H619" s="1206"/>
      <c r="I619" s="1206"/>
      <c r="J619" s="2154"/>
      <c r="K619" s="2155"/>
      <c r="L619" s="2155"/>
      <c r="M619" s="227"/>
      <c r="N619" s="227"/>
      <c r="O619" s="227"/>
      <c r="P619" s="227"/>
      <c r="Q619" s="227"/>
      <c r="R619" s="227"/>
      <c r="S619" s="227"/>
      <c r="T619" s="227"/>
      <c r="U619" s="227"/>
      <c r="V619" s="227"/>
      <c r="W619" s="227"/>
      <c r="X619" s="227"/>
      <c r="Y619" s="227"/>
      <c r="Z619" s="227"/>
      <c r="AA619" s="227"/>
      <c r="AB619" s="227"/>
      <c r="AC619" s="227"/>
      <c r="AD619" s="227"/>
      <c r="AE619" s="227"/>
      <c r="AF619" s="227"/>
      <c r="AG619" s="227"/>
      <c r="AH619" s="227"/>
      <c r="AI619" s="227"/>
      <c r="AJ619" s="227"/>
      <c r="AK619" s="227"/>
      <c r="AL619" s="227"/>
      <c r="AM619" s="227"/>
      <c r="AN619" s="227"/>
      <c r="AO619" s="227"/>
      <c r="AP619" s="227"/>
      <c r="AQ619" s="227"/>
      <c r="AR619" s="227"/>
    </row>
    <row r="620" spans="1:44" x14ac:dyDescent="0.2">
      <c r="A620" s="254" t="str">
        <f>IF(G9=0,"   - Vérification de la participation","")</f>
        <v/>
      </c>
      <c r="B620" s="114"/>
      <c r="C620" s="114"/>
      <c r="D620" s="114"/>
      <c r="E620" s="114"/>
      <c r="F620" s="254"/>
      <c r="G620" s="352" t="str">
        <f>+IF(A620="","",H8)</f>
        <v/>
      </c>
      <c r="H620" s="1206"/>
      <c r="I620" s="1206"/>
      <c r="J620" s="2154"/>
      <c r="K620" s="2155"/>
      <c r="L620" s="2155"/>
      <c r="M620" s="227"/>
      <c r="N620" s="227"/>
      <c r="O620" s="227"/>
      <c r="P620" s="227"/>
      <c r="Q620" s="227"/>
      <c r="R620" s="227"/>
      <c r="S620" s="227"/>
      <c r="T620" s="227"/>
      <c r="U620" s="227"/>
      <c r="V620" s="227"/>
      <c r="W620" s="227"/>
      <c r="X620" s="227"/>
      <c r="Y620" s="227"/>
      <c r="Z620" s="227"/>
      <c r="AA620" s="227"/>
      <c r="AB620" s="227"/>
      <c r="AC620" s="227"/>
      <c r="AD620" s="227"/>
      <c r="AE620" s="227"/>
      <c r="AF620" s="227"/>
      <c r="AG620" s="227"/>
      <c r="AH620" s="227"/>
      <c r="AI620" s="227"/>
      <c r="AJ620" s="227"/>
      <c r="AK620" s="227"/>
      <c r="AL620" s="227"/>
      <c r="AM620" s="227"/>
      <c r="AN620" s="227"/>
      <c r="AO620" s="227"/>
      <c r="AP620" s="227"/>
      <c r="AQ620" s="227"/>
      <c r="AR620" s="227"/>
    </row>
    <row r="621" spans="1:44" x14ac:dyDescent="0.2">
      <c r="B621" s="114"/>
      <c r="C621" s="114"/>
      <c r="D621" s="114"/>
      <c r="E621" s="114"/>
      <c r="F621" s="254"/>
      <c r="G621" s="2157"/>
      <c r="H621" s="1206"/>
      <c r="I621" s="1206"/>
      <c r="J621" s="2154"/>
      <c r="K621" s="2155"/>
      <c r="L621" s="2155"/>
      <c r="M621" s="227"/>
      <c r="N621" s="227"/>
      <c r="O621" s="227"/>
      <c r="P621" s="227"/>
      <c r="Q621" s="227"/>
      <c r="R621" s="227"/>
      <c r="S621" s="227"/>
      <c r="T621" s="227"/>
      <c r="U621" s="227"/>
      <c r="V621" s="227"/>
      <c r="W621" s="227"/>
      <c r="X621" s="227"/>
      <c r="Y621" s="227"/>
      <c r="Z621" s="227"/>
      <c r="AA621" s="227"/>
      <c r="AB621" s="227"/>
      <c r="AC621" s="227"/>
      <c r="AD621" s="227"/>
      <c r="AE621" s="227"/>
      <c r="AF621" s="227"/>
      <c r="AG621" s="227"/>
      <c r="AH621" s="227"/>
      <c r="AI621" s="227"/>
      <c r="AJ621" s="227"/>
      <c r="AK621" s="227"/>
      <c r="AL621" s="227"/>
      <c r="AM621" s="227"/>
      <c r="AN621" s="227"/>
      <c r="AO621" s="227"/>
      <c r="AP621" s="227"/>
      <c r="AQ621" s="227"/>
      <c r="AR621" s="227"/>
    </row>
    <row r="622" spans="1:44" x14ac:dyDescent="0.2">
      <c r="A622" s="254" t="s">
        <v>679</v>
      </c>
      <c r="B622" s="254"/>
      <c r="C622" s="503"/>
      <c r="D622" s="254"/>
      <c r="E622" s="254"/>
      <c r="F622" s="1436" t="s">
        <v>471</v>
      </c>
      <c r="G622" s="2157"/>
      <c r="H622" s="1206"/>
      <c r="I622" s="1206"/>
      <c r="J622" s="2394"/>
      <c r="K622" s="2408"/>
      <c r="L622" s="2408"/>
      <c r="M622" s="227"/>
      <c r="N622" s="227"/>
      <c r="O622" s="227"/>
      <c r="P622" s="227"/>
      <c r="Q622" s="227"/>
      <c r="R622" s="227"/>
      <c r="S622" s="227"/>
      <c r="T622" s="227"/>
      <c r="U622" s="227"/>
      <c r="V622" s="227"/>
      <c r="W622" s="227"/>
      <c r="X622" s="227"/>
      <c r="Y622" s="227"/>
      <c r="Z622" s="227"/>
      <c r="AA622" s="227"/>
      <c r="AB622" s="227"/>
      <c r="AC622" s="227"/>
      <c r="AD622" s="227"/>
      <c r="AE622" s="227"/>
      <c r="AF622" s="227"/>
      <c r="AG622" s="227"/>
      <c r="AH622" s="227"/>
      <c r="AI622" s="227"/>
      <c r="AJ622" s="227"/>
      <c r="AK622" s="227"/>
      <c r="AL622" s="227"/>
      <c r="AM622" s="227"/>
      <c r="AN622" s="227"/>
      <c r="AO622" s="227"/>
      <c r="AP622" s="227"/>
      <c r="AQ622" s="227"/>
      <c r="AR622" s="227"/>
    </row>
    <row r="623" spans="1:44" x14ac:dyDescent="0.2">
      <c r="A623" s="254" t="str">
        <f>IF(SIXCENTQUARANTEETUN=0,"   - Vérification par tests que la procédure décrite au dossier Contrôle Interne","")</f>
        <v xml:space="preserve">   - Vérification par tests que la procédure décrite au dossier Contrôle Interne</v>
      </c>
      <c r="B623" s="254"/>
      <c r="C623" s="254"/>
      <c r="D623" s="254"/>
      <c r="E623" s="254"/>
      <c r="F623" s="254"/>
      <c r="G623" s="2157"/>
      <c r="H623" s="1206"/>
      <c r="I623" s="1206"/>
      <c r="J623" s="2394"/>
      <c r="K623" s="2408"/>
      <c r="L623" s="2408"/>
      <c r="M623" s="227"/>
      <c r="N623" s="227"/>
      <c r="O623" s="227"/>
      <c r="P623" s="227"/>
      <c r="Q623" s="227"/>
      <c r="R623" s="227"/>
      <c r="S623" s="227"/>
      <c r="T623" s="227"/>
      <c r="U623" s="227"/>
      <c r="V623" s="227"/>
      <c r="W623" s="227"/>
      <c r="X623" s="227"/>
      <c r="Y623" s="227"/>
      <c r="Z623" s="227"/>
      <c r="AA623" s="227"/>
      <c r="AB623" s="227"/>
      <c r="AC623" s="227"/>
      <c r="AD623" s="227"/>
      <c r="AE623" s="227"/>
      <c r="AF623" s="227"/>
      <c r="AG623" s="227"/>
      <c r="AH623" s="227"/>
      <c r="AI623" s="227"/>
      <c r="AJ623" s="227"/>
      <c r="AK623" s="227"/>
      <c r="AL623" s="227"/>
      <c r="AM623" s="227"/>
      <c r="AN623" s="227"/>
      <c r="AO623" s="227"/>
      <c r="AP623" s="227"/>
      <c r="AQ623" s="227"/>
      <c r="AR623" s="227"/>
    </row>
    <row r="624" spans="1:44" x14ac:dyDescent="0.2">
      <c r="A624" s="251" t="str">
        <f>IF(SIXCENTQUARANTEETUN=0,"     existe et est correctement appliquée","")</f>
        <v xml:space="preserve">     existe et est correctement appliquée</v>
      </c>
      <c r="B624" s="254"/>
      <c r="C624" s="254"/>
      <c r="D624" s="254"/>
      <c r="E624" s="254"/>
      <c r="F624" s="254"/>
      <c r="G624" s="2157"/>
      <c r="H624" s="1206"/>
      <c r="I624" s="1206"/>
      <c r="J624" s="2394"/>
      <c r="K624" s="2408"/>
      <c r="L624" s="2408"/>
      <c r="M624" s="227"/>
      <c r="N624" s="227"/>
      <c r="O624" s="227"/>
      <c r="P624" s="227"/>
      <c r="Q624" s="227"/>
      <c r="R624" s="227"/>
      <c r="S624" s="227"/>
      <c r="T624" s="227"/>
      <c r="U624" s="227"/>
      <c r="V624" s="227"/>
      <c r="W624" s="227"/>
      <c r="X624" s="227"/>
      <c r="Y624" s="227"/>
      <c r="Z624" s="227"/>
      <c r="AA624" s="227"/>
      <c r="AB624" s="227"/>
      <c r="AC624" s="227"/>
      <c r="AD624" s="227"/>
      <c r="AE624" s="227"/>
      <c r="AF624" s="227"/>
      <c r="AG624" s="227"/>
      <c r="AH624" s="227"/>
      <c r="AI624" s="227"/>
      <c r="AJ624" s="227"/>
      <c r="AK624" s="227"/>
      <c r="AL624" s="227"/>
      <c r="AM624" s="227"/>
      <c r="AN624" s="227"/>
      <c r="AO624" s="227"/>
      <c r="AP624" s="227"/>
      <c r="AQ624" s="227"/>
      <c r="AR624" s="227"/>
    </row>
    <row r="625" spans="1:44" x14ac:dyDescent="0.2">
      <c r="A625" s="1414" t="str">
        <f>IF(SIXCENTQUARANTEETUN=0,"   - Pour quelques paies, demander au chef d'entreprise ou à un responsable","")</f>
        <v xml:space="preserve">   - Pour quelques paies, demander au chef d'entreprise ou à un responsable</v>
      </c>
      <c r="B625" s="1414"/>
      <c r="C625" s="1414"/>
      <c r="D625" s="1414"/>
      <c r="E625" s="1414"/>
      <c r="F625" s="2158"/>
      <c r="G625" s="2157"/>
      <c r="H625" s="1206"/>
      <c r="I625" s="1206"/>
      <c r="J625" s="2154"/>
      <c r="K625" s="2155"/>
      <c r="L625" s="2155"/>
      <c r="M625" s="227"/>
      <c r="N625" s="227"/>
      <c r="O625" s="227"/>
      <c r="P625" s="227"/>
      <c r="Q625" s="227"/>
      <c r="R625" s="227"/>
      <c r="S625" s="227"/>
      <c r="T625" s="227"/>
      <c r="U625" s="227"/>
      <c r="V625" s="227"/>
      <c r="W625" s="227"/>
      <c r="X625" s="227"/>
      <c r="Y625" s="227"/>
      <c r="Z625" s="227"/>
      <c r="AA625" s="227"/>
      <c r="AB625" s="227"/>
      <c r="AC625" s="227"/>
      <c r="AD625" s="227"/>
      <c r="AE625" s="227"/>
      <c r="AF625" s="227"/>
      <c r="AG625" s="227"/>
      <c r="AH625" s="227"/>
      <c r="AI625" s="227"/>
      <c r="AJ625" s="227"/>
      <c r="AK625" s="227"/>
      <c r="AL625" s="227"/>
      <c r="AM625" s="227"/>
      <c r="AN625" s="227"/>
      <c r="AO625" s="227"/>
      <c r="AP625" s="227"/>
      <c r="AQ625" s="227"/>
      <c r="AR625" s="227"/>
    </row>
    <row r="626" spans="1:44" x14ac:dyDescent="0.2">
      <c r="A626" s="1414" t="str">
        <f>IF(SIXCENTQUARANTEETUN=0,"     désigné de vérifier le bien-fondé des rémunérations","")</f>
        <v xml:space="preserve">     désigné de vérifier le bien-fondé des rémunérations</v>
      </c>
      <c r="B626" s="1414"/>
      <c r="C626" s="1414"/>
      <c r="D626" s="1414"/>
      <c r="E626" s="1414"/>
      <c r="F626" s="2158"/>
      <c r="G626" s="2157"/>
      <c r="H626" s="1206"/>
      <c r="I626" s="1206"/>
      <c r="J626" s="2154"/>
      <c r="K626" s="2155"/>
      <c r="L626" s="2155"/>
      <c r="M626" s="227"/>
      <c r="N626" s="227"/>
      <c r="O626" s="227"/>
      <c r="P626" s="227"/>
      <c r="Q626" s="227"/>
      <c r="R626" s="227"/>
      <c r="S626" s="227"/>
      <c r="T626" s="227"/>
      <c r="U626" s="227"/>
      <c r="V626" s="227"/>
      <c r="W626" s="227"/>
      <c r="X626" s="227"/>
      <c r="Y626" s="227"/>
      <c r="Z626" s="227"/>
      <c r="AA626" s="227"/>
      <c r="AB626" s="227"/>
      <c r="AC626" s="227"/>
      <c r="AD626" s="227"/>
      <c r="AE626" s="227"/>
      <c r="AF626" s="227"/>
      <c r="AG626" s="227"/>
      <c r="AH626" s="227"/>
      <c r="AI626" s="227"/>
      <c r="AJ626" s="227"/>
      <c r="AK626" s="227"/>
      <c r="AL626" s="227"/>
      <c r="AM626" s="227"/>
      <c r="AN626" s="227"/>
      <c r="AO626" s="227"/>
      <c r="AP626" s="227"/>
      <c r="AQ626" s="227"/>
      <c r="AR626" s="227"/>
    </row>
    <row r="627" spans="1:44" x14ac:dyDescent="0.2">
      <c r="A627" s="258" t="str">
        <f>IF(SIXCENTQUARANTEETUN=0,"   Confirmations des organismes sociaux","")</f>
        <v xml:space="preserve">   Confirmations des organismes sociaux</v>
      </c>
      <c r="B627" s="254"/>
      <c r="C627" s="254"/>
      <c r="D627" s="254"/>
      <c r="E627" s="254"/>
      <c r="F627" s="254"/>
      <c r="G627" s="2157"/>
      <c r="H627" s="1206"/>
      <c r="I627" s="1206"/>
      <c r="J627" s="2154"/>
      <c r="K627" s="2155"/>
      <c r="L627" s="2155"/>
      <c r="M627" s="227"/>
      <c r="N627" s="227"/>
      <c r="O627" s="227"/>
      <c r="P627" s="227"/>
      <c r="Q627" s="227"/>
      <c r="R627" s="227"/>
      <c r="S627" s="227"/>
      <c r="T627" s="227"/>
      <c r="U627" s="227"/>
      <c r="V627" s="227"/>
      <c r="W627" s="227"/>
      <c r="X627" s="227"/>
      <c r="Y627" s="227"/>
      <c r="Z627" s="227"/>
      <c r="AA627" s="227"/>
      <c r="AB627" s="227"/>
      <c r="AC627" s="227"/>
      <c r="AD627" s="227"/>
      <c r="AE627" s="227"/>
      <c r="AF627" s="227"/>
      <c r="AG627" s="227"/>
      <c r="AH627" s="227"/>
      <c r="AI627" s="227"/>
      <c r="AJ627" s="227"/>
      <c r="AK627" s="227"/>
      <c r="AL627" s="227"/>
      <c r="AM627" s="227"/>
      <c r="AN627" s="227"/>
      <c r="AO627" s="227"/>
      <c r="AP627" s="227"/>
      <c r="AQ627" s="227"/>
      <c r="AR627" s="227"/>
    </row>
    <row r="628" spans="1:44" x14ac:dyDescent="0.2">
      <c r="A628" s="258" t="str">
        <f>IF(SIXCENTQUARANTEETUN=0,"   Confirmation avocats / litiges prud'homaux","")</f>
        <v xml:space="preserve">   Confirmation avocats / litiges prud'homaux</v>
      </c>
      <c r="B628" s="251"/>
      <c r="C628" s="254"/>
      <c r="D628" s="254"/>
      <c r="E628" s="254"/>
      <c r="F628" s="254"/>
      <c r="G628" s="2157"/>
      <c r="H628" s="1206"/>
      <c r="I628" s="1206"/>
      <c r="J628" s="2154"/>
      <c r="K628" s="2155"/>
      <c r="L628" s="2155"/>
      <c r="M628" s="227"/>
      <c r="N628" s="227"/>
      <c r="O628" s="227"/>
      <c r="P628" s="227"/>
      <c r="Q628" s="227"/>
      <c r="R628" s="227"/>
      <c r="S628" s="227"/>
      <c r="T628" s="227"/>
      <c r="U628" s="227"/>
      <c r="V628" s="227"/>
      <c r="W628" s="227"/>
      <c r="X628" s="227"/>
      <c r="Y628" s="227"/>
      <c r="Z628" s="227"/>
      <c r="AA628" s="227"/>
      <c r="AB628" s="227"/>
      <c r="AC628" s="227"/>
      <c r="AD628" s="227"/>
      <c r="AE628" s="227"/>
      <c r="AF628" s="227"/>
      <c r="AG628" s="227"/>
      <c r="AH628" s="227"/>
      <c r="AI628" s="227"/>
      <c r="AJ628" s="227"/>
      <c r="AK628" s="227"/>
      <c r="AL628" s="227"/>
      <c r="AM628" s="227"/>
      <c r="AN628" s="227"/>
      <c r="AO628" s="227"/>
      <c r="AP628" s="227"/>
      <c r="AQ628" s="227"/>
      <c r="AR628" s="227"/>
    </row>
    <row r="629" spans="1:44" x14ac:dyDescent="0.2">
      <c r="A629" s="258" t="str">
        <f>IF(SIXCENTQUARANTEETUN=0,"   Vérifier si le compte personnel ne dissimule pas les prélèvements de certains","")</f>
        <v xml:space="preserve">   Vérifier si le compte personnel ne dissimule pas les prélèvements de certains</v>
      </c>
      <c r="B629" s="251"/>
      <c r="C629" s="254"/>
      <c r="D629" s="254"/>
      <c r="E629" s="254"/>
      <c r="F629" s="254"/>
      <c r="G629" s="2157"/>
      <c r="H629" s="1206"/>
      <c r="I629" s="1206"/>
      <c r="J629" s="2154"/>
      <c r="K629" s="2155"/>
      <c r="L629" s="2155"/>
      <c r="M629" s="227"/>
      <c r="N629" s="227"/>
      <c r="O629" s="227"/>
      <c r="P629" s="227"/>
      <c r="Q629" s="227"/>
      <c r="R629" s="227"/>
      <c r="S629" s="227"/>
      <c r="T629" s="227"/>
      <c r="U629" s="227"/>
      <c r="V629" s="227"/>
      <c r="W629" s="227"/>
      <c r="X629" s="227"/>
      <c r="Y629" s="227"/>
      <c r="Z629" s="227"/>
      <c r="AA629" s="227"/>
      <c r="AB629" s="227"/>
      <c r="AC629" s="227"/>
      <c r="AD629" s="227"/>
      <c r="AE629" s="227"/>
      <c r="AF629" s="227"/>
      <c r="AG629" s="227"/>
      <c r="AH629" s="227"/>
      <c r="AI629" s="227"/>
      <c r="AJ629" s="227"/>
      <c r="AK629" s="227"/>
      <c r="AL629" s="227"/>
      <c r="AM629" s="227"/>
      <c r="AN629" s="227"/>
      <c r="AO629" s="227"/>
      <c r="AP629" s="227"/>
      <c r="AQ629" s="227"/>
      <c r="AR629" s="227"/>
    </row>
    <row r="630" spans="1:44" x14ac:dyDescent="0.2">
      <c r="A630" s="258" t="str">
        <f>IF(SIXCENTQUARANTEETUN=0,"   associés dans le cas d'avance","")</f>
        <v xml:space="preserve">   associés dans le cas d'avance</v>
      </c>
      <c r="B630" s="251"/>
      <c r="C630" s="254"/>
      <c r="D630" s="254"/>
      <c r="E630" s="254"/>
      <c r="F630" s="254"/>
      <c r="G630" s="2157"/>
      <c r="H630" s="1206"/>
      <c r="I630" s="1206"/>
      <c r="J630" s="2154"/>
      <c r="K630" s="2155"/>
      <c r="L630" s="2155"/>
      <c r="M630" s="227"/>
      <c r="N630" s="227"/>
      <c r="O630" s="227"/>
      <c r="P630" s="227"/>
      <c r="Q630" s="227"/>
      <c r="R630" s="227"/>
      <c r="S630" s="227"/>
      <c r="T630" s="227"/>
      <c r="U630" s="227"/>
      <c r="V630" s="227"/>
      <c r="W630" s="227"/>
      <c r="X630" s="227"/>
      <c r="Y630" s="227"/>
      <c r="Z630" s="227"/>
      <c r="AA630" s="227"/>
      <c r="AB630" s="227"/>
      <c r="AC630" s="227"/>
      <c r="AD630" s="227"/>
      <c r="AE630" s="227"/>
      <c r="AF630" s="227"/>
      <c r="AG630" s="227"/>
      <c r="AH630" s="227"/>
      <c r="AI630" s="227"/>
      <c r="AJ630" s="227"/>
      <c r="AK630" s="227"/>
      <c r="AL630" s="227"/>
      <c r="AM630" s="227"/>
      <c r="AN630" s="227"/>
      <c r="AO630" s="227"/>
      <c r="AP630" s="227"/>
      <c r="AQ630" s="227"/>
      <c r="AR630" s="227"/>
    </row>
    <row r="631" spans="1:44" x14ac:dyDescent="0.2">
      <c r="A631" s="258" t="str">
        <f>IF(SIXCENTQUARANTEETUN=0,"   Contrôle des avantages en nature dirigeants","")</f>
        <v xml:space="preserve">   Contrôle des avantages en nature dirigeants</v>
      </c>
      <c r="B631" s="251"/>
      <c r="C631" s="254"/>
      <c r="D631" s="254"/>
      <c r="E631" s="254"/>
      <c r="F631" s="254"/>
      <c r="G631" s="2157"/>
      <c r="H631" s="1206"/>
      <c r="I631" s="1206"/>
      <c r="J631" s="2154"/>
      <c r="K631" s="2155"/>
      <c r="L631" s="2155"/>
      <c r="M631" s="227"/>
      <c r="N631" s="227"/>
      <c r="O631" s="227"/>
      <c r="P631" s="227"/>
      <c r="Q631" s="227"/>
      <c r="R631" s="227"/>
      <c r="S631" s="227"/>
      <c r="T631" s="227"/>
      <c r="U631" s="227"/>
      <c r="V631" s="227"/>
      <c r="W631" s="227"/>
      <c r="X631" s="227"/>
      <c r="Y631" s="227"/>
      <c r="Z631" s="227"/>
      <c r="AA631" s="227"/>
      <c r="AB631" s="227"/>
      <c r="AC631" s="227"/>
      <c r="AD631" s="227"/>
      <c r="AE631" s="227"/>
      <c r="AF631" s="227"/>
      <c r="AG631" s="227"/>
      <c r="AH631" s="227"/>
      <c r="AI631" s="227"/>
      <c r="AJ631" s="227"/>
      <c r="AK631" s="227"/>
      <c r="AL631" s="227"/>
      <c r="AM631" s="227"/>
      <c r="AN631" s="227"/>
      <c r="AO631" s="227"/>
      <c r="AP631" s="227"/>
      <c r="AQ631" s="227"/>
      <c r="AR631" s="227"/>
    </row>
    <row r="632" spans="1:44" x14ac:dyDescent="0.2">
      <c r="A632" s="258" t="str">
        <f>IF(SIXCENTQUARANTEETUN=0,"   Respect des règles liées à la représentation du personnel","")</f>
        <v xml:space="preserve">   Respect des règles liées à la représentation du personnel</v>
      </c>
      <c r="B632" s="251"/>
      <c r="C632" s="254"/>
      <c r="D632" s="254"/>
      <c r="E632" s="254"/>
      <c r="F632" s="254"/>
      <c r="G632" s="2157"/>
      <c r="H632" s="1206"/>
      <c r="I632" s="1206"/>
      <c r="J632" s="2154"/>
      <c r="K632" s="2155"/>
      <c r="L632" s="2155"/>
      <c r="M632" s="227"/>
      <c r="N632" s="227"/>
      <c r="O632" s="227"/>
      <c r="P632" s="227"/>
      <c r="Q632" s="227"/>
      <c r="R632" s="227"/>
      <c r="S632" s="227"/>
      <c r="T632" s="227"/>
      <c r="U632" s="227"/>
      <c r="V632" s="227"/>
      <c r="W632" s="227"/>
      <c r="X632" s="227"/>
      <c r="Y632" s="227"/>
      <c r="Z632" s="227"/>
      <c r="AA632" s="227"/>
      <c r="AB632" s="227"/>
      <c r="AC632" s="227"/>
      <c r="AD632" s="227"/>
      <c r="AE632" s="227"/>
      <c r="AF632" s="227"/>
      <c r="AG632" s="227"/>
      <c r="AH632" s="227"/>
      <c r="AI632" s="227"/>
      <c r="AJ632" s="227"/>
      <c r="AK632" s="227"/>
      <c r="AL632" s="227"/>
      <c r="AM632" s="227"/>
      <c r="AN632" s="227"/>
      <c r="AO632" s="227"/>
      <c r="AP632" s="227"/>
      <c r="AQ632" s="227"/>
      <c r="AR632" s="227"/>
    </row>
    <row r="633" spans="1:44" x14ac:dyDescent="0.2">
      <c r="A633" s="254"/>
      <c r="B633" s="254"/>
      <c r="C633" s="239"/>
      <c r="D633" s="258"/>
      <c r="E633" s="258"/>
      <c r="F633" s="254"/>
      <c r="G633" s="2157"/>
      <c r="H633" s="1206"/>
      <c r="I633" s="1206"/>
      <c r="J633" s="253"/>
      <c r="K633" s="253"/>
      <c r="L633" s="253"/>
      <c r="M633" s="227"/>
      <c r="N633" s="227"/>
      <c r="O633" s="227"/>
      <c r="P633" s="227"/>
      <c r="Q633" s="227"/>
      <c r="R633" s="227"/>
      <c r="S633" s="227"/>
      <c r="T633" s="227"/>
      <c r="U633" s="227"/>
      <c r="V633" s="227"/>
      <c r="W633" s="227"/>
      <c r="X633" s="227"/>
      <c r="Y633" s="227"/>
      <c r="Z633" s="227"/>
      <c r="AA633" s="227"/>
      <c r="AB633" s="227"/>
      <c r="AC633" s="227"/>
      <c r="AD633" s="227"/>
      <c r="AE633" s="227"/>
      <c r="AF633" s="227"/>
      <c r="AG633" s="227"/>
      <c r="AH633" s="227"/>
      <c r="AI633" s="227"/>
      <c r="AJ633" s="227"/>
      <c r="AK633" s="227"/>
      <c r="AL633" s="227"/>
      <c r="AM633" s="227"/>
      <c r="AN633" s="227"/>
      <c r="AO633" s="227"/>
      <c r="AP633" s="227"/>
      <c r="AQ633" s="227"/>
      <c r="AR633" s="227"/>
    </row>
    <row r="634" spans="1:44" x14ac:dyDescent="0.2">
      <c r="A634" s="256" t="s">
        <v>1562</v>
      </c>
      <c r="B634" s="254"/>
      <c r="C634" s="239"/>
      <c r="D634" s="258"/>
      <c r="E634" s="258"/>
      <c r="F634" s="254"/>
      <c r="G634" s="2157"/>
      <c r="H634" s="1206"/>
      <c r="I634" s="1206"/>
      <c r="J634" s="253"/>
      <c r="K634" s="253"/>
      <c r="L634" s="253"/>
      <c r="M634" s="227"/>
      <c r="N634" s="227"/>
      <c r="O634" s="227"/>
      <c r="P634" s="227"/>
      <c r="Q634" s="227"/>
      <c r="R634" s="227"/>
      <c r="S634" s="227"/>
      <c r="T634" s="227"/>
      <c r="U634" s="227"/>
      <c r="V634" s="227"/>
      <c r="W634" s="227"/>
      <c r="X634" s="227"/>
      <c r="Y634" s="227"/>
      <c r="Z634" s="227"/>
      <c r="AA634" s="227"/>
      <c r="AB634" s="227"/>
      <c r="AC634" s="227"/>
      <c r="AD634" s="227"/>
      <c r="AE634" s="227"/>
      <c r="AF634" s="227"/>
      <c r="AG634" s="227"/>
      <c r="AH634" s="227"/>
      <c r="AI634" s="227"/>
      <c r="AJ634" s="227"/>
      <c r="AK634" s="227"/>
      <c r="AL634" s="227"/>
      <c r="AM634" s="227"/>
      <c r="AN634" s="227"/>
      <c r="AO634" s="227"/>
      <c r="AP634" s="227"/>
      <c r="AQ634" s="227"/>
      <c r="AR634" s="227"/>
    </row>
    <row r="635" spans="1:44" x14ac:dyDescent="0.2">
      <c r="A635" s="256"/>
      <c r="B635" s="254"/>
      <c r="C635" s="239"/>
      <c r="D635" s="258"/>
      <c r="E635" s="258"/>
      <c r="F635" s="254"/>
      <c r="G635" s="2157"/>
      <c r="H635" s="1206"/>
      <c r="I635" s="1206"/>
      <c r="J635" s="253"/>
      <c r="K635" s="253"/>
      <c r="L635" s="253"/>
      <c r="M635" s="227"/>
      <c r="N635" s="227"/>
      <c r="O635" s="227"/>
      <c r="P635" s="227"/>
      <c r="Q635" s="227"/>
      <c r="R635" s="227"/>
      <c r="S635" s="227"/>
      <c r="T635" s="227"/>
      <c r="U635" s="227"/>
      <c r="V635" s="227"/>
      <c r="W635" s="227"/>
      <c r="X635" s="227"/>
      <c r="Y635" s="227"/>
      <c r="Z635" s="227"/>
      <c r="AA635" s="227"/>
      <c r="AB635" s="227"/>
      <c r="AC635" s="227"/>
      <c r="AD635" s="227"/>
      <c r="AE635" s="227"/>
      <c r="AF635" s="227"/>
      <c r="AG635" s="227"/>
      <c r="AH635" s="227"/>
      <c r="AI635" s="227"/>
      <c r="AJ635" s="227"/>
      <c r="AK635" s="227"/>
      <c r="AL635" s="227"/>
      <c r="AM635" s="227"/>
      <c r="AN635" s="227"/>
      <c r="AO635" s="227"/>
      <c r="AP635" s="227"/>
      <c r="AQ635" s="227"/>
      <c r="AR635" s="227"/>
    </row>
    <row r="636" spans="1:44" x14ac:dyDescent="0.2">
      <c r="B636" s="1231" t="s">
        <v>132</v>
      </c>
      <c r="C636" s="254"/>
      <c r="D636" s="254"/>
      <c r="E636" s="254"/>
      <c r="F636" s="254"/>
      <c r="G636" s="2157"/>
      <c r="H636" s="1206"/>
      <c r="I636" s="1206"/>
      <c r="J636" s="256"/>
      <c r="K636" s="256"/>
      <c r="L636" s="256"/>
      <c r="M636" s="227"/>
      <c r="N636" s="227"/>
      <c r="O636" s="227"/>
      <c r="P636" s="227"/>
      <c r="Q636" s="227"/>
      <c r="R636" s="227"/>
      <c r="S636" s="227"/>
      <c r="T636" s="227"/>
      <c r="U636" s="227"/>
      <c r="V636" s="227"/>
      <c r="W636" s="227"/>
      <c r="X636" s="227"/>
      <c r="Y636" s="227"/>
      <c r="Z636" s="227"/>
      <c r="AA636" s="227"/>
      <c r="AB636" s="227"/>
      <c r="AC636" s="227"/>
      <c r="AD636" s="227"/>
      <c r="AE636" s="227"/>
      <c r="AF636" s="227"/>
      <c r="AG636" s="227"/>
      <c r="AH636" s="227"/>
      <c r="AI636" s="227"/>
      <c r="AJ636" s="227"/>
      <c r="AK636" s="227"/>
      <c r="AL636" s="227"/>
      <c r="AM636" s="227"/>
      <c r="AN636" s="227"/>
      <c r="AO636" s="227"/>
      <c r="AP636" s="227"/>
      <c r="AQ636" s="227"/>
      <c r="AR636" s="227"/>
    </row>
    <row r="637" spans="1:44" x14ac:dyDescent="0.2">
      <c r="A637" s="256"/>
      <c r="B637" s="254"/>
      <c r="C637" s="254"/>
      <c r="D637" s="254"/>
      <c r="E637" s="254"/>
      <c r="F637" s="254"/>
      <c r="G637" s="2157"/>
      <c r="H637" s="1206"/>
      <c r="I637" s="1206"/>
      <c r="J637" s="256"/>
      <c r="K637" s="256"/>
      <c r="L637" s="256"/>
      <c r="M637" s="227"/>
      <c r="N637" s="227"/>
      <c r="O637" s="227"/>
      <c r="P637" s="227"/>
      <c r="Q637" s="227"/>
      <c r="R637" s="227"/>
      <c r="S637" s="227"/>
      <c r="T637" s="227"/>
      <c r="U637" s="227"/>
      <c r="V637" s="227"/>
      <c r="W637" s="227"/>
      <c r="X637" s="227"/>
      <c r="Y637" s="227"/>
      <c r="Z637" s="227"/>
      <c r="AA637" s="227"/>
      <c r="AB637" s="227"/>
      <c r="AC637" s="227"/>
      <c r="AD637" s="227"/>
      <c r="AE637" s="227"/>
      <c r="AF637" s="227"/>
      <c r="AG637" s="227"/>
      <c r="AH637" s="227"/>
      <c r="AI637" s="227"/>
      <c r="AJ637" s="227"/>
      <c r="AK637" s="227"/>
      <c r="AL637" s="227"/>
      <c r="AM637" s="227"/>
      <c r="AN637" s="227"/>
      <c r="AO637" s="227"/>
      <c r="AP637" s="227"/>
      <c r="AQ637" s="227"/>
      <c r="AR637" s="227"/>
    </row>
    <row r="638" spans="1:44" x14ac:dyDescent="0.2">
      <c r="A638" s="256"/>
      <c r="B638" s="254"/>
      <c r="C638" s="254"/>
      <c r="D638" s="254"/>
      <c r="E638" s="254"/>
      <c r="F638" s="254"/>
      <c r="G638" s="2157"/>
      <c r="H638" s="1206"/>
      <c r="I638" s="1206"/>
      <c r="J638" s="256"/>
      <c r="K638" s="256"/>
      <c r="L638" s="256"/>
      <c r="M638" s="227"/>
      <c r="N638" s="227"/>
      <c r="O638" s="227"/>
      <c r="P638" s="227"/>
      <c r="Q638" s="227"/>
      <c r="R638" s="227"/>
      <c r="S638" s="227"/>
      <c r="T638" s="227"/>
      <c r="U638" s="227"/>
      <c r="V638" s="227"/>
      <c r="W638" s="227"/>
      <c r="X638" s="227"/>
      <c r="Y638" s="227"/>
      <c r="Z638" s="227"/>
      <c r="AA638" s="227"/>
      <c r="AB638" s="227"/>
      <c r="AC638" s="227"/>
      <c r="AD638" s="227"/>
      <c r="AE638" s="227"/>
      <c r="AF638" s="227"/>
      <c r="AG638" s="227"/>
      <c r="AH638" s="227"/>
      <c r="AI638" s="227"/>
      <c r="AJ638" s="227"/>
      <c r="AK638" s="227"/>
      <c r="AL638" s="227"/>
      <c r="AM638" s="227"/>
      <c r="AN638" s="227"/>
      <c r="AO638" s="227"/>
      <c r="AP638" s="227"/>
      <c r="AQ638" s="227"/>
      <c r="AR638" s="227"/>
    </row>
    <row r="639" spans="1:44" x14ac:dyDescent="0.2">
      <c r="A639" s="254"/>
      <c r="B639" s="254"/>
      <c r="C639" s="254"/>
      <c r="D639" s="254"/>
      <c r="E639" s="254"/>
      <c r="F639" s="254"/>
      <c r="G639" s="252"/>
      <c r="H639" s="242"/>
      <c r="I639" s="242"/>
      <c r="J639" s="254"/>
      <c r="K639" s="254"/>
      <c r="L639" s="254"/>
      <c r="M639" s="227"/>
      <c r="N639" s="227"/>
      <c r="O639" s="227"/>
      <c r="P639" s="227"/>
      <c r="Q639" s="227"/>
      <c r="R639" s="227"/>
      <c r="S639" s="227"/>
      <c r="T639" s="227"/>
      <c r="U639" s="227"/>
      <c r="V639" s="227"/>
      <c r="W639" s="227"/>
      <c r="X639" s="227"/>
      <c r="Y639" s="227"/>
      <c r="Z639" s="227"/>
      <c r="AA639" s="227"/>
      <c r="AB639" s="227"/>
      <c r="AC639" s="227"/>
      <c r="AD639" s="227"/>
      <c r="AE639" s="227"/>
      <c r="AF639" s="227"/>
      <c r="AG639" s="227"/>
      <c r="AH639" s="227"/>
      <c r="AI639" s="227"/>
      <c r="AJ639" s="227"/>
      <c r="AK639" s="227"/>
      <c r="AL639" s="227"/>
      <c r="AM639" s="227"/>
      <c r="AN639" s="227"/>
      <c r="AO639" s="227"/>
      <c r="AP639" s="227"/>
      <c r="AQ639" s="227"/>
      <c r="AR639" s="227"/>
    </row>
    <row r="640" spans="1:44" ht="13.5" thickBot="1" x14ac:dyDescent="0.25">
      <c r="A640" s="239"/>
      <c r="B640" s="239"/>
      <c r="C640" s="239"/>
      <c r="D640" s="239"/>
      <c r="E640" s="239"/>
      <c r="F640" s="239"/>
      <c r="G640" s="249"/>
      <c r="H640" s="2161"/>
      <c r="I640" s="2161"/>
      <c r="J640" s="239"/>
      <c r="K640" s="239"/>
      <c r="L640" s="239"/>
      <c r="M640" s="227"/>
      <c r="N640" s="227"/>
      <c r="O640" s="227"/>
      <c r="P640" s="227"/>
      <c r="Q640" s="227"/>
      <c r="R640" s="227"/>
      <c r="S640" s="227"/>
      <c r="T640" s="227"/>
      <c r="U640" s="227"/>
      <c r="V640" s="227"/>
      <c r="W640" s="227"/>
      <c r="X640" s="227"/>
      <c r="Y640" s="227"/>
      <c r="Z640" s="227"/>
      <c r="AA640" s="227"/>
      <c r="AB640" s="227"/>
      <c r="AC640" s="227"/>
      <c r="AD640" s="227"/>
      <c r="AE640" s="227"/>
      <c r="AF640" s="227"/>
      <c r="AG640" s="227"/>
      <c r="AH640" s="227"/>
      <c r="AI640" s="227"/>
      <c r="AJ640" s="227"/>
      <c r="AK640" s="227"/>
      <c r="AL640" s="227"/>
      <c r="AM640" s="227"/>
      <c r="AN640" s="227"/>
      <c r="AO640" s="227"/>
      <c r="AP640" s="227"/>
      <c r="AQ640" s="227"/>
      <c r="AR640" s="227"/>
    </row>
    <row r="641" spans="1:44" ht="14.25" thickTop="1" thickBot="1" x14ac:dyDescent="0.25">
      <c r="A641" s="229"/>
      <c r="B641" s="230"/>
      <c r="C641" s="230"/>
      <c r="D641" s="231" t="s">
        <v>1671</v>
      </c>
      <c r="E641" s="230"/>
      <c r="F641" s="230"/>
      <c r="G641" s="232"/>
      <c r="H641" s="231"/>
      <c r="I641" s="231"/>
      <c r="J641" s="230"/>
      <c r="K641" s="230"/>
      <c r="L641" s="233" t="s">
        <v>671</v>
      </c>
      <c r="M641" s="227"/>
      <c r="N641" s="227"/>
      <c r="O641" s="227"/>
      <c r="P641" s="227"/>
      <c r="Q641" s="227"/>
      <c r="R641" s="227"/>
      <c r="S641" s="227"/>
      <c r="T641" s="227"/>
      <c r="U641" s="227"/>
      <c r="V641" s="227"/>
      <c r="W641" s="227"/>
      <c r="X641" s="227"/>
      <c r="Y641" s="227"/>
      <c r="Z641" s="227"/>
      <c r="AA641" s="227"/>
      <c r="AB641" s="227"/>
      <c r="AC641" s="227"/>
      <c r="AD641" s="227"/>
      <c r="AE641" s="227"/>
      <c r="AF641" s="227"/>
      <c r="AG641" s="227"/>
      <c r="AH641" s="227"/>
      <c r="AI641" s="227"/>
      <c r="AJ641" s="227"/>
      <c r="AK641" s="227"/>
      <c r="AL641" s="227"/>
      <c r="AM641" s="227"/>
      <c r="AN641" s="227"/>
      <c r="AO641" s="227"/>
      <c r="AP641" s="227"/>
      <c r="AQ641" s="227"/>
      <c r="AR641" s="227"/>
    </row>
    <row r="642" spans="1:44" ht="13.5" thickTop="1" x14ac:dyDescent="0.2">
      <c r="A642" s="234"/>
      <c r="B642" s="235"/>
      <c r="C642" s="235"/>
      <c r="D642" s="236"/>
      <c r="E642" s="235"/>
      <c r="F642" s="235"/>
      <c r="G642" s="237"/>
      <c r="H642" s="236"/>
      <c r="I642" s="236"/>
      <c r="J642" s="235"/>
      <c r="K642" s="235"/>
      <c r="L642" s="238"/>
      <c r="M642" s="227"/>
      <c r="N642" s="227"/>
      <c r="O642" s="227"/>
      <c r="P642" s="227"/>
      <c r="Q642" s="227"/>
      <c r="R642" s="227"/>
      <c r="S642" s="227"/>
      <c r="T642" s="227"/>
      <c r="U642" s="227"/>
      <c r="V642" s="227"/>
      <c r="W642" s="227"/>
      <c r="X642" s="227"/>
      <c r="Y642" s="227"/>
      <c r="Z642" s="227"/>
      <c r="AA642" s="227"/>
      <c r="AB642" s="227"/>
      <c r="AC642" s="227"/>
      <c r="AD642" s="227"/>
      <c r="AE642" s="227"/>
      <c r="AF642" s="227"/>
      <c r="AG642" s="227"/>
      <c r="AH642" s="227"/>
      <c r="AI642" s="227"/>
      <c r="AJ642" s="227"/>
      <c r="AK642" s="227"/>
      <c r="AL642" s="227"/>
      <c r="AM642" s="227"/>
      <c r="AN642" s="227"/>
      <c r="AO642" s="227"/>
      <c r="AP642" s="227"/>
      <c r="AQ642" s="227"/>
      <c r="AR642" s="227"/>
    </row>
    <row r="643" spans="1:44" x14ac:dyDescent="0.2">
      <c r="A643" s="1433">
        <f>+A576</f>
        <v>2014001</v>
      </c>
      <c r="B643" s="239"/>
      <c r="C643" s="2401" t="str">
        <f>G40</f>
        <v>SPECIMEN ECF</v>
      </c>
      <c r="D643" s="2402"/>
      <c r="E643" s="2402"/>
      <c r="F643" s="239"/>
      <c r="G643" s="2403" t="s">
        <v>1491</v>
      </c>
      <c r="H643" s="2409"/>
      <c r="I643" s="2409"/>
      <c r="J643" s="2409"/>
      <c r="K643" s="2410"/>
      <c r="L643" s="242" t="s">
        <v>1492</v>
      </c>
      <c r="M643" s="227"/>
      <c r="N643" s="227"/>
      <c r="O643" s="227"/>
      <c r="P643" s="227"/>
      <c r="Q643" s="227"/>
      <c r="R643" s="227"/>
      <c r="S643" s="227"/>
      <c r="T643" s="227"/>
      <c r="U643" s="227"/>
      <c r="V643" s="227"/>
      <c r="W643" s="227"/>
      <c r="X643" s="227"/>
      <c r="Y643" s="227"/>
      <c r="Z643" s="227"/>
      <c r="AA643" s="227"/>
      <c r="AB643" s="227"/>
      <c r="AC643" s="227"/>
      <c r="AD643" s="227"/>
      <c r="AE643" s="227"/>
      <c r="AF643" s="227"/>
      <c r="AG643" s="227"/>
      <c r="AH643" s="227"/>
      <c r="AI643" s="227"/>
      <c r="AJ643" s="227"/>
      <c r="AK643" s="227"/>
      <c r="AL643" s="227"/>
      <c r="AM643" s="227"/>
      <c r="AN643" s="227"/>
      <c r="AO643" s="227"/>
      <c r="AP643" s="227"/>
      <c r="AQ643" s="227"/>
      <c r="AR643" s="227"/>
    </row>
    <row r="644" spans="1:44" ht="13.5" thickBot="1" x14ac:dyDescent="0.25">
      <c r="A644" s="243"/>
      <c r="B644" s="244"/>
      <c r="C644" s="244"/>
      <c r="D644" s="245"/>
      <c r="E644" s="244"/>
      <c r="F644" s="244"/>
      <c r="G644" s="246"/>
      <c r="H644" s="245"/>
      <c r="I644" s="245"/>
      <c r="J644" s="244"/>
      <c r="K644" s="244"/>
      <c r="L644" s="247"/>
      <c r="M644" s="227"/>
      <c r="N644" s="227"/>
      <c r="O644" s="227"/>
      <c r="P644" s="227"/>
      <c r="Q644" s="227"/>
      <c r="R644" s="227"/>
      <c r="S644" s="227"/>
      <c r="T644" s="227"/>
      <c r="U644" s="227"/>
      <c r="V644" s="227"/>
      <c r="W644" s="227"/>
      <c r="X644" s="227"/>
      <c r="Y644" s="227"/>
      <c r="Z644" s="227"/>
      <c r="AA644" s="227"/>
      <c r="AB644" s="227"/>
      <c r="AC644" s="227"/>
      <c r="AD644" s="227"/>
      <c r="AE644" s="227"/>
      <c r="AF644" s="227"/>
      <c r="AG644" s="227"/>
      <c r="AH644" s="227"/>
      <c r="AI644" s="227"/>
      <c r="AJ644" s="227"/>
      <c r="AK644" s="227"/>
      <c r="AL644" s="227"/>
      <c r="AM644" s="227"/>
      <c r="AN644" s="227"/>
      <c r="AO644" s="227"/>
      <c r="AP644" s="227"/>
      <c r="AQ644" s="227"/>
      <c r="AR644" s="227"/>
    </row>
    <row r="645" spans="1:44" ht="14.25" thickTop="1" thickBot="1" x14ac:dyDescent="0.25">
      <c r="A645" s="248" t="s">
        <v>725</v>
      </c>
      <c r="B645" s="239"/>
      <c r="C645" s="239"/>
      <c r="D645" s="2161" t="s">
        <v>674</v>
      </c>
      <c r="E645" s="239"/>
      <c r="F645" s="239"/>
      <c r="G645" s="232"/>
      <c r="H645" s="259" t="s">
        <v>675</v>
      </c>
      <c r="I645" s="2161"/>
      <c r="J645" s="239"/>
      <c r="K645" s="239"/>
      <c r="L645" s="242" t="s">
        <v>1450</v>
      </c>
      <c r="M645" s="227"/>
      <c r="N645" s="227"/>
      <c r="O645" s="227"/>
      <c r="P645" s="227"/>
      <c r="Q645" s="227"/>
      <c r="R645" s="227"/>
      <c r="S645" s="227"/>
      <c r="T645" s="227"/>
      <c r="U645" s="227"/>
      <c r="V645" s="227"/>
      <c r="W645" s="227"/>
      <c r="X645" s="227"/>
      <c r="Y645" s="227"/>
      <c r="Z645" s="227"/>
      <c r="AA645" s="227"/>
      <c r="AB645" s="227"/>
      <c r="AC645" s="227"/>
      <c r="AD645" s="227"/>
      <c r="AE645" s="227"/>
      <c r="AF645" s="227"/>
      <c r="AG645" s="227"/>
      <c r="AH645" s="227"/>
      <c r="AI645" s="227"/>
      <c r="AJ645" s="227"/>
      <c r="AK645" s="227"/>
      <c r="AL645" s="227"/>
      <c r="AM645" s="227"/>
      <c r="AN645" s="227"/>
      <c r="AO645" s="227"/>
      <c r="AP645" s="227"/>
      <c r="AQ645" s="227"/>
      <c r="AR645" s="227"/>
    </row>
    <row r="646" spans="1:44" ht="13.5" thickTop="1" x14ac:dyDescent="0.2">
      <c r="A646" s="234"/>
      <c r="B646" s="235"/>
      <c r="C646" s="235"/>
      <c r="D646" s="235"/>
      <c r="E646" s="235"/>
      <c r="F646" s="250"/>
      <c r="G646" s="251"/>
      <c r="H646" s="236"/>
      <c r="I646" s="236"/>
      <c r="J646" s="235"/>
      <c r="K646" s="235"/>
      <c r="L646" s="238"/>
      <c r="M646" s="227"/>
      <c r="N646" s="227"/>
      <c r="O646" s="227"/>
      <c r="P646" s="227"/>
      <c r="Q646" s="227"/>
      <c r="R646" s="227"/>
      <c r="S646" s="227"/>
      <c r="T646" s="227"/>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row>
    <row r="647" spans="1:44" x14ac:dyDescent="0.2">
      <c r="A647" s="1292"/>
      <c r="B647" s="2406"/>
      <c r="C647" s="2407"/>
      <c r="D647" s="2407"/>
      <c r="E647" s="2407"/>
      <c r="F647" s="2420"/>
      <c r="G647" s="252"/>
      <c r="H647" s="2161"/>
      <c r="I647" s="1201"/>
      <c r="J647" s="239"/>
      <c r="K647" s="239"/>
      <c r="L647" s="584">
        <f>+L580</f>
        <v>41639</v>
      </c>
      <c r="M647" s="227"/>
      <c r="N647" s="227"/>
      <c r="O647" s="227"/>
      <c r="P647" s="227"/>
      <c r="Q647" s="227"/>
      <c r="R647" s="227"/>
      <c r="S647" s="227"/>
      <c r="T647" s="227"/>
      <c r="U647" s="227"/>
      <c r="V647" s="227"/>
      <c r="W647" s="227"/>
      <c r="X647" s="227"/>
      <c r="Y647" s="227"/>
      <c r="Z647" s="227"/>
      <c r="AA647" s="227"/>
      <c r="AB647" s="227"/>
      <c r="AC647" s="227"/>
      <c r="AD647" s="227"/>
      <c r="AE647" s="227"/>
      <c r="AF647" s="227"/>
      <c r="AG647" s="227"/>
      <c r="AH647" s="227"/>
      <c r="AI647" s="227"/>
      <c r="AJ647" s="227"/>
      <c r="AK647" s="227"/>
      <c r="AL647" s="227"/>
      <c r="AM647" s="227"/>
      <c r="AN647" s="227"/>
      <c r="AO647" s="227"/>
      <c r="AP647" s="227"/>
      <c r="AQ647" s="227"/>
      <c r="AR647" s="227"/>
    </row>
    <row r="648" spans="1:44" ht="13.5" thickBot="1" x14ac:dyDescent="0.25">
      <c r="A648" s="243"/>
      <c r="B648" s="244"/>
      <c r="C648" s="244"/>
      <c r="D648" s="244"/>
      <c r="E648" s="244"/>
      <c r="F648" s="244"/>
      <c r="G648" s="246"/>
      <c r="H648" s="245"/>
      <c r="I648" s="1202"/>
      <c r="J648" s="244"/>
      <c r="K648" s="244"/>
      <c r="L648" s="247"/>
      <c r="M648" s="227"/>
      <c r="N648" s="227"/>
      <c r="O648" s="227"/>
      <c r="P648" s="227"/>
      <c r="Q648" s="227"/>
      <c r="R648" s="227"/>
      <c r="S648" s="227"/>
      <c r="T648" s="227"/>
      <c r="U648" s="227"/>
      <c r="V648" s="227"/>
      <c r="W648" s="227"/>
      <c r="X648" s="227"/>
      <c r="Y648" s="227"/>
      <c r="Z648" s="227"/>
      <c r="AA648" s="227"/>
      <c r="AB648" s="227"/>
      <c r="AC648" s="227"/>
      <c r="AD648" s="227"/>
      <c r="AE648" s="227"/>
      <c r="AF648" s="227"/>
      <c r="AG648" s="227"/>
      <c r="AH648" s="227"/>
      <c r="AI648" s="227"/>
      <c r="AJ648" s="227"/>
      <c r="AK648" s="227"/>
      <c r="AL648" s="227"/>
      <c r="AM648" s="227"/>
      <c r="AN648" s="227"/>
      <c r="AO648" s="227"/>
      <c r="AP648" s="227"/>
      <c r="AQ648" s="227"/>
      <c r="AR648" s="227"/>
    </row>
    <row r="649" spans="1:44" ht="13.5" thickTop="1" x14ac:dyDescent="0.2">
      <c r="A649" s="503" t="s">
        <v>429</v>
      </c>
      <c r="B649" s="254"/>
      <c r="C649" s="254"/>
      <c r="D649" s="254"/>
      <c r="E649" s="254"/>
      <c r="F649" s="254"/>
      <c r="G649" s="252"/>
      <c r="H649" s="1203"/>
      <c r="I649" s="242"/>
      <c r="J649" s="254"/>
      <c r="K649" s="254"/>
      <c r="L649" s="254"/>
      <c r="M649" s="227"/>
      <c r="N649" s="227"/>
      <c r="O649" s="227"/>
      <c r="P649" s="227"/>
      <c r="Q649" s="227"/>
      <c r="R649" s="227"/>
      <c r="S649" s="227"/>
      <c r="T649" s="227"/>
      <c r="U649" s="227"/>
      <c r="V649" s="227"/>
      <c r="W649" s="227"/>
      <c r="X649" s="227"/>
      <c r="Y649" s="227"/>
      <c r="Z649" s="227"/>
      <c r="AA649" s="227"/>
      <c r="AB649" s="227"/>
      <c r="AC649" s="227"/>
      <c r="AD649" s="227"/>
      <c r="AE649" s="227"/>
      <c r="AF649" s="227"/>
      <c r="AG649" s="227"/>
      <c r="AH649" s="227"/>
      <c r="AI649" s="227"/>
      <c r="AJ649" s="227"/>
      <c r="AK649" s="227"/>
      <c r="AL649" s="227"/>
      <c r="AM649" s="227"/>
      <c r="AN649" s="227"/>
      <c r="AO649" s="227"/>
      <c r="AP649" s="227"/>
      <c r="AQ649" s="227"/>
      <c r="AR649" s="227"/>
    </row>
    <row r="650" spans="1:44" x14ac:dyDescent="0.2">
      <c r="A650" s="2160" t="s">
        <v>384</v>
      </c>
      <c r="B650" s="254"/>
      <c r="C650" s="254"/>
      <c r="D650" s="254"/>
      <c r="E650" s="254"/>
      <c r="F650" s="254"/>
      <c r="G650" s="252" t="s">
        <v>671</v>
      </c>
      <c r="H650" s="242" t="s">
        <v>1122</v>
      </c>
      <c r="I650" s="242" t="s">
        <v>1123</v>
      </c>
      <c r="J650" s="254" t="s">
        <v>676</v>
      </c>
      <c r="K650" s="254"/>
      <c r="L650" s="254"/>
      <c r="M650" s="227"/>
      <c r="N650" s="227"/>
      <c r="O650" s="227"/>
      <c r="P650" s="227"/>
      <c r="Q650" s="227"/>
      <c r="R650" s="227"/>
      <c r="S650" s="227"/>
      <c r="T650" s="227"/>
      <c r="U650" s="227"/>
      <c r="V650" s="227"/>
      <c r="W650" s="227"/>
      <c r="X650" s="227"/>
      <c r="Y650" s="227"/>
      <c r="Z650" s="227"/>
      <c r="AA650" s="227"/>
      <c r="AB650" s="227"/>
      <c r="AC650" s="227"/>
      <c r="AD650" s="227"/>
      <c r="AE650" s="227"/>
      <c r="AF650" s="227"/>
      <c r="AG650" s="227"/>
      <c r="AH650" s="227"/>
      <c r="AI650" s="227"/>
      <c r="AJ650" s="227"/>
      <c r="AK650" s="227"/>
      <c r="AL650" s="227"/>
      <c r="AM650" s="227"/>
      <c r="AN650" s="227"/>
      <c r="AO650" s="227"/>
      <c r="AP650" s="227"/>
      <c r="AQ650" s="227"/>
      <c r="AR650" s="227"/>
    </row>
    <row r="651" spans="1:44" ht="13.5" thickBot="1" x14ac:dyDescent="0.25">
      <c r="A651" s="2160" t="s">
        <v>385</v>
      </c>
      <c r="B651" s="254"/>
      <c r="C651" s="254"/>
      <c r="D651" s="254"/>
      <c r="E651" s="254"/>
      <c r="F651" s="254"/>
      <c r="G651" s="255" t="s">
        <v>677</v>
      </c>
      <c r="H651" s="1204"/>
      <c r="I651" s="1205"/>
      <c r="J651" s="244"/>
      <c r="K651" s="244"/>
      <c r="L651" s="244"/>
      <c r="M651" s="227"/>
      <c r="N651" s="227"/>
      <c r="O651" s="227"/>
      <c r="P651" s="227"/>
      <c r="Q651" s="227"/>
      <c r="R651" s="227"/>
      <c r="S651" s="227"/>
      <c r="T651" s="227"/>
      <c r="U651" s="227"/>
      <c r="V651" s="227"/>
      <c r="W651" s="227"/>
      <c r="X651" s="227"/>
      <c r="Y651" s="227"/>
      <c r="Z651" s="227"/>
      <c r="AA651" s="227"/>
      <c r="AB651" s="227"/>
      <c r="AC651" s="227"/>
      <c r="AD651" s="227"/>
      <c r="AE651" s="227"/>
      <c r="AF651" s="227"/>
      <c r="AG651" s="227"/>
      <c r="AH651" s="227"/>
      <c r="AI651" s="227"/>
      <c r="AJ651" s="227"/>
      <c r="AK651" s="227"/>
      <c r="AL651" s="227"/>
      <c r="AM651" s="227"/>
      <c r="AN651" s="227"/>
      <c r="AO651" s="227"/>
      <c r="AP651" s="227"/>
      <c r="AQ651" s="227"/>
      <c r="AR651" s="227"/>
    </row>
    <row r="652" spans="1:44" ht="13.5" thickTop="1" x14ac:dyDescent="0.2">
      <c r="A652" s="2160" t="s">
        <v>386</v>
      </c>
      <c r="B652" s="254"/>
      <c r="C652" s="254"/>
      <c r="D652" s="254"/>
      <c r="E652" s="254"/>
      <c r="F652" s="254"/>
      <c r="G652" s="252"/>
      <c r="H652" s="242"/>
      <c r="I652" s="242"/>
      <c r="J652" s="2394" t="str">
        <f>IF(EXP=0,"Limitation à des procédures","")</f>
        <v>Limitation à des procédures</v>
      </c>
      <c r="K652" s="2395"/>
      <c r="L652" s="2395"/>
      <c r="M652" s="227"/>
      <c r="N652" s="227"/>
      <c r="O652" s="227"/>
      <c r="P652" s="227"/>
      <c r="Q652" s="227"/>
      <c r="R652" s="227"/>
      <c r="S652" s="227"/>
      <c r="T652" s="227"/>
      <c r="U652" s="227"/>
      <c r="V652" s="227"/>
      <c r="W652" s="227"/>
      <c r="X652" s="227"/>
      <c r="Y652" s="227"/>
      <c r="Z652" s="227"/>
      <c r="AA652" s="227"/>
      <c r="AB652" s="227"/>
      <c r="AC652" s="227"/>
      <c r="AD652" s="227"/>
      <c r="AE652" s="227"/>
      <c r="AF652" s="227"/>
      <c r="AG652" s="227"/>
      <c r="AH652" s="227"/>
      <c r="AI652" s="227"/>
      <c r="AJ652" s="227"/>
      <c r="AK652" s="227"/>
      <c r="AL652" s="227"/>
      <c r="AM652" s="227"/>
      <c r="AN652" s="227"/>
      <c r="AO652" s="227"/>
      <c r="AP652" s="227"/>
      <c r="AQ652" s="227"/>
      <c r="AR652" s="227"/>
    </row>
    <row r="653" spans="1:44" x14ac:dyDescent="0.2">
      <c r="A653" s="254"/>
      <c r="B653" s="254"/>
      <c r="C653" s="254"/>
      <c r="D653" s="254"/>
      <c r="E653" s="254"/>
      <c r="F653" s="254"/>
      <c r="G653" s="2157"/>
      <c r="H653" s="242"/>
      <c r="I653" s="1206"/>
      <c r="J653" s="2394" t="str">
        <f>IF(EXP=0,"analytiques vu les travaux","")</f>
        <v>analytiques vu les travaux</v>
      </c>
      <c r="K653" s="2395"/>
      <c r="L653" s="2395"/>
      <c r="M653" s="227"/>
      <c r="N653" s="227"/>
      <c r="O653" s="227"/>
      <c r="P653" s="227"/>
      <c r="Q653" s="227"/>
      <c r="R653" s="227"/>
      <c r="S653" s="227"/>
      <c r="T653" s="227"/>
      <c r="U653" s="227"/>
      <c r="V653" s="227"/>
      <c r="W653" s="227"/>
      <c r="X653" s="227"/>
      <c r="Y653" s="227"/>
      <c r="Z653" s="227"/>
      <c r="AA653" s="227"/>
      <c r="AB653" s="227"/>
      <c r="AC653" s="227"/>
      <c r="AD653" s="227"/>
      <c r="AE653" s="227"/>
      <c r="AF653" s="227"/>
      <c r="AG653" s="227"/>
      <c r="AH653" s="227"/>
      <c r="AI653" s="227"/>
      <c r="AJ653" s="227"/>
      <c r="AK653" s="227"/>
      <c r="AL653" s="227"/>
      <c r="AM653" s="227"/>
      <c r="AN653" s="227"/>
      <c r="AO653" s="227"/>
      <c r="AP653" s="227"/>
      <c r="AQ653" s="227"/>
      <c r="AR653" s="227"/>
    </row>
    <row r="654" spans="1:44" x14ac:dyDescent="0.2">
      <c r="A654" s="254" t="s">
        <v>678</v>
      </c>
      <c r="B654" s="254"/>
      <c r="C654" s="254"/>
      <c r="D654" s="254"/>
      <c r="E654" s="254"/>
      <c r="F654" s="1436" t="s">
        <v>464</v>
      </c>
      <c r="G654" s="2157"/>
      <c r="H654" s="242"/>
      <c r="I654" s="1206"/>
      <c r="J654" s="2394" t="str">
        <f>IF(EXP=0,"de l’expert-comptable ","")</f>
        <v xml:space="preserve">de l’expert-comptable </v>
      </c>
      <c r="K654" s="2395"/>
      <c r="L654" s="2395"/>
      <c r="M654" s="227"/>
      <c r="N654" s="227"/>
      <c r="O654" s="227"/>
      <c r="P654" s="227"/>
      <c r="Q654" s="227"/>
      <c r="R654" s="227"/>
      <c r="S654" s="227"/>
      <c r="T654" s="227"/>
      <c r="U654" s="227"/>
      <c r="V654" s="227"/>
      <c r="W654" s="227"/>
      <c r="X654" s="227"/>
      <c r="Y654" s="227"/>
      <c r="Z654" s="227"/>
      <c r="AA654" s="227"/>
      <c r="AB654" s="227"/>
      <c r="AC654" s="227"/>
      <c r="AD654" s="227"/>
      <c r="AE654" s="227"/>
      <c r="AF654" s="227"/>
      <c r="AG654" s="227"/>
      <c r="AH654" s="227"/>
      <c r="AI654" s="227"/>
      <c r="AJ654" s="227"/>
      <c r="AK654" s="227"/>
      <c r="AL654" s="227"/>
      <c r="AM654" s="227"/>
      <c r="AN654" s="227"/>
      <c r="AO654" s="227"/>
      <c r="AP654" s="227"/>
      <c r="AQ654" s="227"/>
      <c r="AR654" s="227"/>
    </row>
    <row r="655" spans="1:44" x14ac:dyDescent="0.2">
      <c r="A655" s="254" t="str">
        <f>IF(EXP=1,"   - Déclarations de TVA","")</f>
        <v/>
      </c>
      <c r="B655" s="254"/>
      <c r="C655" s="254"/>
      <c r="D655" s="254"/>
      <c r="E655" s="254"/>
      <c r="F655" s="254"/>
      <c r="G655" s="2157"/>
      <c r="H655" s="1206"/>
      <c r="I655" s="1206"/>
      <c r="J655" s="2394"/>
      <c r="K655" s="2408"/>
      <c r="L655" s="2408"/>
      <c r="M655" s="227"/>
      <c r="N655" s="227"/>
      <c r="O655" s="227"/>
      <c r="P655" s="227"/>
      <c r="Q655" s="227"/>
      <c r="R655" s="227"/>
      <c r="S655" s="227"/>
      <c r="T655" s="227"/>
      <c r="U655" s="227"/>
      <c r="V655" s="227"/>
      <c r="W655" s="227"/>
      <c r="X655" s="227"/>
      <c r="Y655" s="227"/>
      <c r="Z655" s="227"/>
      <c r="AA655" s="227"/>
      <c r="AB655" s="227"/>
      <c r="AC655" s="227"/>
      <c r="AD655" s="227"/>
      <c r="AE655" s="227"/>
      <c r="AF655" s="227"/>
      <c r="AG655" s="227"/>
      <c r="AH655" s="227"/>
      <c r="AI655" s="227"/>
      <c r="AJ655" s="227"/>
      <c r="AK655" s="227"/>
      <c r="AL655" s="227"/>
      <c r="AM655" s="227"/>
      <c r="AN655" s="227"/>
      <c r="AO655" s="227"/>
      <c r="AP655" s="227"/>
      <c r="AQ655" s="227"/>
      <c r="AR655" s="227"/>
    </row>
    <row r="656" spans="1:44" x14ac:dyDescent="0.2">
      <c r="A656" s="254" t="str">
        <f>IF(EXP=1,"   - Bordereau avis IS","")</f>
        <v/>
      </c>
      <c r="B656" s="254"/>
      <c r="C656" s="254"/>
      <c r="D656" s="254"/>
      <c r="E656" s="254"/>
      <c r="F656" s="254"/>
      <c r="G656" s="2157"/>
      <c r="H656" s="1206"/>
      <c r="I656" s="1206"/>
      <c r="J656" s="2394"/>
      <c r="K656" s="2408"/>
      <c r="L656" s="2408"/>
      <c r="M656" s="227"/>
      <c r="N656" s="227"/>
      <c r="O656" s="227"/>
      <c r="P656" s="227"/>
      <c r="Q656" s="227"/>
      <c r="R656" s="227"/>
      <c r="S656" s="227"/>
      <c r="T656" s="227"/>
      <c r="U656" s="227"/>
      <c r="V656" s="227"/>
      <c r="W656" s="227"/>
      <c r="X656" s="227"/>
      <c r="Y656" s="227"/>
      <c r="Z656" s="227"/>
      <c r="AA656" s="227"/>
      <c r="AB656" s="227"/>
      <c r="AC656" s="227"/>
      <c r="AD656" s="227"/>
      <c r="AE656" s="227"/>
      <c r="AF656" s="227"/>
      <c r="AG656" s="227"/>
      <c r="AH656" s="227"/>
      <c r="AI656" s="227"/>
      <c r="AJ656" s="227"/>
      <c r="AK656" s="227"/>
      <c r="AL656" s="227"/>
      <c r="AM656" s="227"/>
      <c r="AN656" s="227"/>
      <c r="AO656" s="227"/>
      <c r="AP656" s="227"/>
      <c r="AQ656" s="227"/>
      <c r="AR656" s="227"/>
    </row>
    <row r="657" spans="1:44" x14ac:dyDescent="0.2">
      <c r="A657" s="254" t="str">
        <f>IF(EXP=1,"          - formation continue - contribution construction,...)","")</f>
        <v/>
      </c>
      <c r="B657" s="254"/>
      <c r="C657" s="254"/>
      <c r="D657" s="254"/>
      <c r="E657" s="254"/>
      <c r="F657" s="254"/>
      <c r="G657" s="2157"/>
      <c r="H657" s="1206"/>
      <c r="I657" s="1206"/>
      <c r="J657" s="2394"/>
      <c r="K657" s="2408"/>
      <c r="L657" s="2408"/>
      <c r="M657" s="227"/>
      <c r="N657" s="227"/>
      <c r="O657" s="227"/>
      <c r="P657" s="227"/>
      <c r="Q657" s="227"/>
      <c r="R657" s="227"/>
      <c r="S657" s="227"/>
      <c r="T657" s="227"/>
      <c r="U657" s="227"/>
      <c r="V657" s="227"/>
      <c r="W657" s="227"/>
      <c r="X657" s="227"/>
      <c r="Y657" s="227"/>
      <c r="Z657" s="227"/>
      <c r="AA657" s="227"/>
      <c r="AB657" s="227"/>
      <c r="AC657" s="227"/>
      <c r="AD657" s="227"/>
      <c r="AE657" s="227"/>
      <c r="AF657" s="227"/>
      <c r="AG657" s="227"/>
      <c r="AH657" s="227"/>
      <c r="AI657" s="227"/>
      <c r="AJ657" s="227"/>
      <c r="AK657" s="227"/>
      <c r="AL657" s="227"/>
      <c r="AM657" s="227"/>
      <c r="AN657" s="227"/>
      <c r="AO657" s="227"/>
      <c r="AP657" s="227"/>
      <c r="AQ657" s="227"/>
      <c r="AR657" s="227"/>
    </row>
    <row r="658" spans="1:44" x14ac:dyDescent="0.2">
      <c r="A658" s="254" t="str">
        <f>IF(EXP=1,"     - Autres déclarations (taxe d'apprentissage - taxe professionnelle","")</f>
        <v/>
      </c>
      <c r="B658" s="254"/>
      <c r="C658" s="254"/>
      <c r="D658" s="254"/>
      <c r="E658" s="254"/>
      <c r="F658" s="254"/>
      <c r="G658" s="2157"/>
      <c r="H658" s="1206"/>
      <c r="I658" s="1206"/>
      <c r="J658" s="2394"/>
      <c r="K658" s="2408"/>
      <c r="L658" s="2408"/>
      <c r="M658" s="227"/>
      <c r="N658" s="227"/>
      <c r="O658" s="227"/>
      <c r="P658" s="227"/>
      <c r="Q658" s="227"/>
      <c r="R658" s="227"/>
      <c r="S658" s="227"/>
      <c r="T658" s="227"/>
      <c r="U658" s="227"/>
      <c r="V658" s="227"/>
      <c r="W658" s="227"/>
      <c r="X658" s="227"/>
      <c r="Y658" s="227"/>
      <c r="Z658" s="227"/>
      <c r="AA658" s="227"/>
      <c r="AB658" s="227"/>
      <c r="AC658" s="227"/>
      <c r="AD658" s="227"/>
      <c r="AE658" s="227"/>
      <c r="AF658" s="227"/>
      <c r="AG658" s="227"/>
      <c r="AH658" s="227"/>
      <c r="AI658" s="227"/>
      <c r="AJ658" s="227"/>
      <c r="AK658" s="227"/>
      <c r="AL658" s="227"/>
      <c r="AM658" s="227"/>
      <c r="AN658" s="227"/>
      <c r="AO658" s="227"/>
      <c r="AP658" s="227"/>
      <c r="AQ658" s="227"/>
      <c r="AR658" s="227"/>
    </row>
    <row r="659" spans="1:44" x14ac:dyDescent="0.2">
      <c r="A659" s="254" t="str">
        <f>IF(EXP=1,"       - Imprimés de l'administration fiscale","")</f>
        <v/>
      </c>
      <c r="B659" s="254"/>
      <c r="C659" s="254"/>
      <c r="D659" s="254"/>
      <c r="E659" s="254"/>
      <c r="F659" s="254"/>
      <c r="G659" s="2157"/>
      <c r="H659" s="1206"/>
      <c r="I659" s="1206"/>
      <c r="J659" s="2394"/>
      <c r="K659" s="2408"/>
      <c r="L659" s="2408"/>
      <c r="M659" s="227"/>
      <c r="N659" s="227"/>
      <c r="O659" s="227"/>
      <c r="P659" s="227"/>
      <c r="Q659" s="227"/>
      <c r="R659" s="227"/>
      <c r="S659" s="227"/>
      <c r="T659" s="227"/>
      <c r="U659" s="227"/>
      <c r="V659" s="227"/>
      <c r="W659" s="227"/>
      <c r="X659" s="227"/>
      <c r="Y659" s="227"/>
      <c r="Z659" s="227"/>
      <c r="AA659" s="227"/>
      <c r="AB659" s="227"/>
      <c r="AC659" s="227"/>
      <c r="AD659" s="227"/>
      <c r="AE659" s="227"/>
      <c r="AF659" s="227"/>
      <c r="AG659" s="227"/>
      <c r="AH659" s="227"/>
      <c r="AI659" s="227"/>
      <c r="AJ659" s="227"/>
      <c r="AK659" s="227"/>
      <c r="AL659" s="227"/>
      <c r="AM659" s="227"/>
      <c r="AN659" s="227"/>
      <c r="AO659" s="227"/>
      <c r="AP659" s="227"/>
      <c r="AQ659" s="227"/>
      <c r="AR659" s="227"/>
    </row>
    <row r="660" spans="1:44" x14ac:dyDescent="0.2">
      <c r="A660" s="254" t="str">
        <f>IF(EXP=1,"   - dossier de l'expert-comptable","")</f>
        <v/>
      </c>
      <c r="B660" s="254"/>
      <c r="C660" s="254"/>
      <c r="D660" s="254"/>
      <c r="E660" s="254"/>
      <c r="F660" s="254"/>
      <c r="G660" s="2157"/>
      <c r="H660" s="1206"/>
      <c r="I660" s="1206"/>
      <c r="J660" s="2394"/>
      <c r="K660" s="2408"/>
      <c r="L660" s="2408"/>
      <c r="M660" s="227"/>
      <c r="N660" s="227"/>
      <c r="O660" s="227"/>
      <c r="P660" s="227"/>
      <c r="Q660" s="227"/>
      <c r="R660" s="227"/>
      <c r="S660" s="227"/>
      <c r="T660" s="227"/>
      <c r="U660" s="227"/>
      <c r="V660" s="227"/>
      <c r="W660" s="227"/>
      <c r="X660" s="227"/>
      <c r="Y660" s="227"/>
      <c r="Z660" s="227"/>
      <c r="AA660" s="227"/>
      <c r="AB660" s="227"/>
      <c r="AC660" s="227"/>
      <c r="AD660" s="227"/>
      <c r="AE660" s="227"/>
      <c r="AF660" s="227"/>
      <c r="AG660" s="227"/>
      <c r="AH660" s="227"/>
      <c r="AI660" s="227"/>
      <c r="AJ660" s="227"/>
      <c r="AK660" s="227"/>
      <c r="AL660" s="227"/>
      <c r="AM660" s="227"/>
      <c r="AN660" s="227"/>
      <c r="AO660" s="227"/>
      <c r="AP660" s="227"/>
      <c r="AQ660" s="227"/>
      <c r="AR660" s="227"/>
    </row>
    <row r="661" spans="1:44" x14ac:dyDescent="0.2">
      <c r="A661" s="254"/>
      <c r="B661" s="254"/>
      <c r="C661" s="254"/>
      <c r="D661" s="254"/>
      <c r="E661" s="254"/>
      <c r="F661" s="254"/>
      <c r="G661" s="2157"/>
      <c r="H661" s="1206"/>
      <c r="I661" s="1206"/>
      <c r="J661" s="2394"/>
      <c r="K661" s="2408"/>
      <c r="L661" s="2408"/>
      <c r="M661" s="227"/>
      <c r="N661" s="227"/>
      <c r="O661" s="227"/>
      <c r="P661" s="227"/>
      <c r="Q661" s="227"/>
      <c r="R661" s="227"/>
      <c r="S661" s="227"/>
      <c r="T661" s="227"/>
      <c r="U661" s="227"/>
      <c r="V661" s="227"/>
      <c r="W661" s="227"/>
      <c r="X661" s="227"/>
      <c r="Y661" s="227"/>
      <c r="Z661" s="227"/>
      <c r="AA661" s="227"/>
      <c r="AB661" s="227"/>
      <c r="AC661" s="227"/>
      <c r="AD661" s="227"/>
      <c r="AE661" s="227"/>
      <c r="AF661" s="227"/>
      <c r="AG661" s="227"/>
      <c r="AH661" s="227"/>
      <c r="AI661" s="227"/>
      <c r="AJ661" s="227"/>
      <c r="AK661" s="227"/>
      <c r="AL661" s="227"/>
      <c r="AM661" s="227"/>
      <c r="AN661" s="227"/>
      <c r="AO661" s="227"/>
      <c r="AP661" s="227"/>
      <c r="AQ661" s="227"/>
      <c r="AR661" s="227"/>
    </row>
    <row r="662" spans="1:44" x14ac:dyDescent="0.2">
      <c r="A662" s="254" t="s">
        <v>679</v>
      </c>
      <c r="B662" s="254"/>
      <c r="C662" s="254"/>
      <c r="D662" s="254"/>
      <c r="E662" s="254"/>
      <c r="F662" s="254"/>
      <c r="G662" s="2157"/>
      <c r="H662" s="1206"/>
      <c r="I662" s="1206"/>
      <c r="J662" s="2394"/>
      <c r="K662" s="2408"/>
      <c r="L662" s="2408"/>
      <c r="M662" s="227"/>
      <c r="N662" s="227"/>
      <c r="O662" s="227"/>
      <c r="P662" s="227"/>
      <c r="Q662" s="227"/>
      <c r="R662" s="227"/>
      <c r="S662" s="227"/>
      <c r="T662" s="227"/>
      <c r="U662" s="227"/>
      <c r="V662" s="227"/>
      <c r="W662" s="227"/>
      <c r="X662" s="227"/>
      <c r="Y662" s="227"/>
      <c r="Z662" s="227"/>
      <c r="AA662" s="227"/>
      <c r="AB662" s="227"/>
      <c r="AC662" s="227"/>
      <c r="AD662" s="227"/>
      <c r="AE662" s="227"/>
      <c r="AF662" s="227"/>
      <c r="AG662" s="227"/>
      <c r="AH662" s="227"/>
      <c r="AI662" s="227"/>
      <c r="AJ662" s="227"/>
      <c r="AK662" s="227"/>
      <c r="AL662" s="227"/>
      <c r="AM662" s="227"/>
      <c r="AN662" s="227"/>
      <c r="AO662" s="227"/>
      <c r="AP662" s="227"/>
      <c r="AQ662" s="227"/>
      <c r="AR662" s="227"/>
    </row>
    <row r="663" spans="1:44" x14ac:dyDescent="0.2">
      <c r="A663" s="254"/>
      <c r="B663" s="254" t="str">
        <f>IF(EXP=0,"(en relation avec le dossier de l'expert-comptable)","")</f>
        <v>(en relation avec le dossier de l'expert-comptable)</v>
      </c>
      <c r="C663" s="254"/>
      <c r="D663" s="254"/>
      <c r="E663" s="254"/>
      <c r="F663" s="254"/>
      <c r="G663" s="2157"/>
      <c r="H663" s="1206"/>
      <c r="I663" s="1206"/>
      <c r="J663" s="2394"/>
      <c r="K663" s="2408"/>
      <c r="L663" s="2408"/>
      <c r="M663" s="227"/>
      <c r="N663" s="227"/>
      <c r="O663" s="227"/>
      <c r="P663" s="227"/>
      <c r="Q663" s="227"/>
      <c r="R663" s="227"/>
      <c r="S663" s="227"/>
      <c r="T663" s="227"/>
      <c r="U663" s="227"/>
      <c r="V663" s="227"/>
      <c r="W663" s="227"/>
      <c r="X663" s="227"/>
      <c r="Y663" s="227"/>
      <c r="Z663" s="227"/>
      <c r="AA663" s="227"/>
      <c r="AB663" s="227"/>
      <c r="AC663" s="227"/>
      <c r="AD663" s="227"/>
      <c r="AE663" s="227"/>
      <c r="AF663" s="227"/>
      <c r="AG663" s="227"/>
      <c r="AH663" s="227"/>
      <c r="AI663" s="227"/>
      <c r="AJ663" s="227"/>
      <c r="AK663" s="227"/>
      <c r="AL663" s="227"/>
      <c r="AM663" s="227"/>
      <c r="AN663" s="227"/>
      <c r="AO663" s="227"/>
      <c r="AP663" s="227"/>
      <c r="AQ663" s="227"/>
      <c r="AR663" s="227"/>
    </row>
    <row r="664" spans="1:44" x14ac:dyDescent="0.2">
      <c r="A664" s="254" t="str">
        <f>IF(QUARANTEQUATRECINQSEPT=0,"   - Examen des taux appliqués par l'entreprise et des modalités de","")</f>
        <v xml:space="preserve">   - Examen des taux appliqués par l'entreprise et des modalités de</v>
      </c>
      <c r="B664" s="254"/>
      <c r="C664" s="254"/>
      <c r="D664" s="254"/>
      <c r="E664" s="254"/>
      <c r="F664" s="254"/>
      <c r="G664" s="2157"/>
      <c r="H664" s="1206"/>
      <c r="I664" s="1206"/>
      <c r="J664" s="2394"/>
      <c r="K664" s="2408"/>
      <c r="L664" s="2408"/>
      <c r="M664" s="227"/>
      <c r="N664" s="227"/>
      <c r="O664" s="227"/>
      <c r="P664" s="227"/>
      <c r="Q664" s="227"/>
      <c r="R664" s="227"/>
      <c r="S664" s="227"/>
      <c r="T664" s="227"/>
      <c r="U664" s="227"/>
      <c r="V664" s="227"/>
      <c r="W664" s="227"/>
      <c r="X664" s="227"/>
      <c r="Y664" s="227"/>
      <c r="Z664" s="227"/>
      <c r="AA664" s="227"/>
      <c r="AB664" s="227"/>
      <c r="AC664" s="227"/>
      <c r="AD664" s="227"/>
      <c r="AE664" s="227"/>
      <c r="AF664" s="227"/>
      <c r="AG664" s="227"/>
      <c r="AH664" s="227"/>
      <c r="AI664" s="227"/>
      <c r="AJ664" s="227"/>
      <c r="AK664" s="227"/>
      <c r="AL664" s="227"/>
      <c r="AM664" s="227"/>
      <c r="AN664" s="227"/>
      <c r="AO664" s="227"/>
      <c r="AP664" s="227"/>
      <c r="AQ664" s="227"/>
      <c r="AR664" s="227"/>
    </row>
    <row r="665" spans="1:44" x14ac:dyDescent="0.2">
      <c r="A665" s="254" t="str">
        <f>IF(QUARANTEQUATRECINQSEPT=0,"     récupération de la TVA","")</f>
        <v xml:space="preserve">     récupération de la TVA</v>
      </c>
      <c r="B665" s="254"/>
      <c r="C665" s="254"/>
      <c r="D665" s="254"/>
      <c r="E665" s="254"/>
      <c r="F665" s="254"/>
      <c r="G665" s="2157"/>
      <c r="H665" s="1206"/>
      <c r="I665" s="1206"/>
      <c r="J665" s="2394"/>
      <c r="K665" s="2408"/>
      <c r="L665" s="2408"/>
      <c r="M665" s="227"/>
      <c r="N665" s="227"/>
      <c r="O665" s="227"/>
      <c r="P665" s="227"/>
      <c r="Q665" s="227"/>
      <c r="R665" s="227"/>
      <c r="S665" s="227"/>
      <c r="T665" s="227"/>
      <c r="U665" s="227"/>
      <c r="V665" s="227"/>
      <c r="W665" s="227"/>
      <c r="X665" s="227"/>
      <c r="Y665" s="227"/>
      <c r="Z665" s="227"/>
      <c r="AA665" s="227"/>
      <c r="AB665" s="227"/>
      <c r="AC665" s="227"/>
      <c r="AD665" s="227"/>
      <c r="AE665" s="227"/>
      <c r="AF665" s="227"/>
      <c r="AG665" s="227"/>
      <c r="AH665" s="227"/>
      <c r="AI665" s="227"/>
      <c r="AJ665" s="227"/>
      <c r="AK665" s="227"/>
      <c r="AL665" s="227"/>
      <c r="AM665" s="227"/>
      <c r="AN665" s="227"/>
      <c r="AO665" s="227"/>
      <c r="AP665" s="227"/>
      <c r="AQ665" s="227"/>
      <c r="AR665" s="227"/>
    </row>
    <row r="666" spans="1:44" x14ac:dyDescent="0.2">
      <c r="A666" s="254" t="str">
        <f>IF(EXP=1,"   - Rapprochement chiffres d'affaires avec déclarations de TVA","   - Copie du rapprochement CA avec déclaration CA3 de l'expert-comptable")</f>
        <v xml:space="preserve">   - Copie du rapprochement CA avec déclaration CA3 de l'expert-comptable</v>
      </c>
      <c r="B666" s="254"/>
      <c r="C666" s="254"/>
      <c r="D666" s="254"/>
      <c r="E666" s="254"/>
      <c r="F666" s="254"/>
      <c r="G666" s="352" t="str">
        <f>IF(EXP=1,"I1","")</f>
        <v/>
      </c>
      <c r="H666" s="1206"/>
      <c r="I666" s="1206"/>
      <c r="J666" s="2394"/>
      <c r="K666" s="2408"/>
      <c r="L666" s="2408"/>
      <c r="M666" s="227"/>
      <c r="N666" s="227"/>
      <c r="O666" s="227"/>
      <c r="P666" s="227"/>
      <c r="Q666" s="227"/>
      <c r="R666" s="227"/>
      <c r="S666" s="227"/>
      <c r="T666" s="227"/>
      <c r="U666" s="227"/>
      <c r="V666" s="227"/>
      <c r="W666" s="227"/>
      <c r="X666" s="227"/>
      <c r="Y666" s="227"/>
      <c r="Z666" s="227"/>
      <c r="AA666" s="227"/>
      <c r="AB666" s="227"/>
      <c r="AC666" s="227"/>
      <c r="AD666" s="227"/>
      <c r="AE666" s="227"/>
      <c r="AF666" s="227"/>
      <c r="AG666" s="227"/>
      <c r="AH666" s="227"/>
      <c r="AI666" s="227"/>
      <c r="AJ666" s="227"/>
      <c r="AK666" s="227"/>
      <c r="AL666" s="227"/>
      <c r="AM666" s="227"/>
      <c r="AN666" s="227"/>
      <c r="AO666" s="227"/>
      <c r="AP666" s="227"/>
      <c r="AQ666" s="227"/>
      <c r="AR666" s="227"/>
    </row>
    <row r="667" spans="1:44" x14ac:dyDescent="0.2">
      <c r="A667" s="254" t="str">
        <f>IF(EXP=1,"   - Contrôle global de la TVA à récupérer","")</f>
        <v/>
      </c>
      <c r="B667" s="254"/>
      <c r="C667" s="254"/>
      <c r="D667" s="254"/>
      <c r="E667" s="254"/>
      <c r="F667" s="254"/>
      <c r="G667" s="2157"/>
      <c r="H667" s="1206"/>
      <c r="I667" s="1206"/>
      <c r="J667" s="1439" t="str">
        <f>IF(EXP=1,"I2","")</f>
        <v/>
      </c>
      <c r="K667" s="1231" t="str">
        <f>IF(EXP=1,"I3","")</f>
        <v/>
      </c>
      <c r="L667" s="2155"/>
      <c r="M667" s="227"/>
      <c r="N667" s="227"/>
      <c r="O667" s="227"/>
      <c r="P667" s="227"/>
      <c r="Q667" s="227"/>
      <c r="R667" s="227"/>
      <c r="S667" s="227"/>
      <c r="T667" s="227"/>
      <c r="U667" s="227"/>
      <c r="V667" s="227"/>
      <c r="W667" s="227"/>
      <c r="X667" s="227"/>
      <c r="Y667" s="227"/>
      <c r="Z667" s="227"/>
      <c r="AA667" s="227"/>
      <c r="AB667" s="227"/>
      <c r="AC667" s="227"/>
      <c r="AD667" s="227"/>
      <c r="AE667" s="227"/>
      <c r="AF667" s="227"/>
      <c r="AG667" s="227"/>
      <c r="AH667" s="227"/>
      <c r="AI667" s="227"/>
      <c r="AJ667" s="227"/>
      <c r="AK667" s="227"/>
      <c r="AL667" s="227"/>
      <c r="AM667" s="227"/>
      <c r="AN667" s="227"/>
      <c r="AO667" s="227"/>
      <c r="AP667" s="227"/>
      <c r="AQ667" s="227"/>
      <c r="AR667" s="227"/>
    </row>
    <row r="668" spans="1:44" x14ac:dyDescent="0.2">
      <c r="A668" s="254" t="str">
        <f>IF(EXP=1,"   - Vérification des comptes de TVA intracommunautaire et rapprochement avec CA3","   - Copie de l'état de vérification TVA intracom par l'expert-comptable")</f>
        <v xml:space="preserve">   - Copie de l'état de vérification TVA intracom par l'expert-comptable</v>
      </c>
      <c r="B668" s="254"/>
      <c r="C668" s="254"/>
      <c r="D668" s="254"/>
      <c r="E668" s="254"/>
      <c r="F668" s="254"/>
      <c r="G668" s="2157"/>
      <c r="H668" s="1206"/>
      <c r="I668" s="1206"/>
      <c r="J668" s="2394"/>
      <c r="K668" s="2408"/>
      <c r="L668" s="2408"/>
      <c r="M668" s="227"/>
      <c r="N668" s="227"/>
      <c r="O668" s="227"/>
      <c r="P668" s="227"/>
      <c r="Q668" s="227"/>
      <c r="R668" s="227"/>
      <c r="S668" s="227"/>
      <c r="T668" s="227"/>
      <c r="U668" s="227"/>
      <c r="V668" s="227"/>
      <c r="W668" s="227"/>
      <c r="X668" s="227"/>
      <c r="Y668" s="227"/>
      <c r="Z668" s="227"/>
      <c r="AA668" s="227"/>
      <c r="AB668" s="227"/>
      <c r="AC668" s="227"/>
      <c r="AD668" s="227"/>
      <c r="AE668" s="227"/>
      <c r="AF668" s="227"/>
      <c r="AG668" s="227"/>
      <c r="AH668" s="227"/>
      <c r="AI668" s="227"/>
      <c r="AJ668" s="227"/>
      <c r="AK668" s="227"/>
      <c r="AL668" s="227"/>
      <c r="AM668" s="227"/>
      <c r="AN668" s="227"/>
      <c r="AO668" s="227"/>
      <c r="AP668" s="227"/>
      <c r="AQ668" s="227"/>
      <c r="AR668" s="227"/>
    </row>
    <row r="669" spans="1:44" x14ac:dyDescent="0.2">
      <c r="A669" s="254"/>
      <c r="B669" s="254"/>
      <c r="C669" s="254"/>
      <c r="D669" s="254"/>
      <c r="E669" s="254"/>
      <c r="F669" s="254"/>
      <c r="G669" s="2157"/>
      <c r="H669" s="1206"/>
      <c r="I669" s="1206"/>
      <c r="J669" s="2394"/>
      <c r="K669" s="2408"/>
      <c r="L669" s="2408"/>
      <c r="M669" s="227"/>
      <c r="N669" s="227"/>
      <c r="O669" s="227"/>
      <c r="P669" s="227"/>
      <c r="Q669" s="227"/>
      <c r="R669" s="227"/>
      <c r="S669" s="227"/>
      <c r="T669" s="227"/>
      <c r="U669" s="227"/>
      <c r="V669" s="227"/>
      <c r="W669" s="227"/>
      <c r="X669" s="227"/>
      <c r="Y669" s="227"/>
      <c r="Z669" s="227"/>
      <c r="AA669" s="227"/>
      <c r="AB669" s="227"/>
      <c r="AC669" s="227"/>
      <c r="AD669" s="227"/>
      <c r="AE669" s="227"/>
      <c r="AF669" s="227"/>
      <c r="AG669" s="227"/>
      <c r="AH669" s="227"/>
      <c r="AI669" s="227"/>
      <c r="AJ669" s="227"/>
      <c r="AK669" s="227"/>
      <c r="AL669" s="227"/>
      <c r="AM669" s="227"/>
      <c r="AN669" s="227"/>
      <c r="AO669" s="227"/>
      <c r="AP669" s="227"/>
      <c r="AQ669" s="227"/>
      <c r="AR669" s="227"/>
    </row>
    <row r="670" spans="1:44" x14ac:dyDescent="0.2">
      <c r="A670" s="254" t="str">
        <f>IF(EXP=1,"   - Justification de tous les soldes","")</f>
        <v/>
      </c>
      <c r="B670" s="254"/>
      <c r="C670" s="254"/>
      <c r="D670" s="254"/>
      <c r="E670" s="254"/>
      <c r="F670" s="254"/>
      <c r="G670" s="352" t="str">
        <f>IF(EXP=1,"I4","")</f>
        <v/>
      </c>
      <c r="H670" s="1206"/>
      <c r="I670" s="1206"/>
      <c r="J670" s="2394"/>
      <c r="K670" s="2408"/>
      <c r="L670" s="2408"/>
      <c r="M670" s="227"/>
      <c r="N670" s="227"/>
      <c r="O670" s="227"/>
      <c r="P670" s="227"/>
      <c r="Q670" s="227"/>
      <c r="R670" s="227"/>
      <c r="S670" s="227"/>
      <c r="T670" s="227"/>
      <c r="U670" s="227"/>
      <c r="V670" s="227"/>
      <c r="W670" s="227"/>
      <c r="X670" s="227"/>
      <c r="Y670" s="227"/>
      <c r="Z670" s="227"/>
      <c r="AA670" s="227"/>
      <c r="AB670" s="227"/>
      <c r="AC670" s="227"/>
      <c r="AD670" s="227"/>
      <c r="AE670" s="227"/>
      <c r="AF670" s="227"/>
      <c r="AG670" s="227"/>
      <c r="AH670" s="227"/>
      <c r="AI670" s="227"/>
      <c r="AJ670" s="227"/>
      <c r="AK670" s="227"/>
      <c r="AL670" s="227"/>
      <c r="AM670" s="227"/>
      <c r="AN670" s="227"/>
      <c r="AO670" s="227"/>
      <c r="AP670" s="227"/>
      <c r="AQ670" s="227"/>
      <c r="AR670" s="227"/>
    </row>
    <row r="671" spans="1:44" x14ac:dyDescent="0.2">
      <c r="A671" s="254"/>
      <c r="B671" s="254"/>
      <c r="C671" s="254"/>
      <c r="D671" s="254"/>
      <c r="E671" s="254"/>
      <c r="F671" s="254"/>
      <c r="G671" s="2157"/>
      <c r="H671" s="1206"/>
      <c r="I671" s="1206"/>
      <c r="J671" s="2394"/>
      <c r="K671" s="2408"/>
      <c r="L671" s="2408"/>
      <c r="M671" s="227"/>
      <c r="N671" s="227"/>
      <c r="O671" s="227"/>
      <c r="P671" s="227"/>
      <c r="Q671" s="227"/>
      <c r="R671" s="227"/>
      <c r="S671" s="227"/>
      <c r="T671" s="227"/>
      <c r="U671" s="227"/>
      <c r="V671" s="227"/>
      <c r="W671" s="227"/>
      <c r="X671" s="227"/>
      <c r="Y671" s="227"/>
      <c r="Z671" s="227"/>
      <c r="AA671" s="227"/>
      <c r="AB671" s="227"/>
      <c r="AC671" s="227"/>
      <c r="AD671" s="227"/>
      <c r="AE671" s="227"/>
      <c r="AF671" s="227"/>
      <c r="AG671" s="227"/>
      <c r="AH671" s="227"/>
      <c r="AI671" s="227"/>
      <c r="AJ671" s="227"/>
      <c r="AK671" s="227"/>
      <c r="AL671" s="227"/>
      <c r="AM671" s="227"/>
      <c r="AN671" s="227"/>
      <c r="AO671" s="227"/>
      <c r="AP671" s="227"/>
      <c r="AQ671" s="227"/>
      <c r="AR671" s="227"/>
    </row>
    <row r="672" spans="1:44" x14ac:dyDescent="0.2">
      <c r="A672" s="254" t="str">
        <f>IF(QUARANTEQUATRECINQSEPT=0,"   - Vérification de l'existence des DEB et DAU","")</f>
        <v xml:space="preserve">   - Vérification de l'existence des DEB et DAU</v>
      </c>
      <c r="B672" s="254"/>
      <c r="C672" s="254"/>
      <c r="D672" s="254"/>
      <c r="E672" s="254"/>
      <c r="F672" s="254"/>
      <c r="G672" s="2157"/>
      <c r="H672" s="1206"/>
      <c r="I672" s="1206"/>
      <c r="J672" s="2394"/>
      <c r="K672" s="2408"/>
      <c r="L672" s="2408"/>
      <c r="M672" s="227"/>
      <c r="N672" s="227"/>
      <c r="O672" s="227"/>
      <c r="P672" s="227"/>
      <c r="Q672" s="227"/>
      <c r="R672" s="227"/>
      <c r="S672" s="227"/>
      <c r="T672" s="227"/>
      <c r="U672" s="227"/>
      <c r="V672" s="227"/>
      <c r="W672" s="227"/>
      <c r="X672" s="227"/>
      <c r="Y672" s="227"/>
      <c r="Z672" s="227"/>
      <c r="AA672" s="227"/>
      <c r="AB672" s="227"/>
      <c r="AC672" s="227"/>
      <c r="AD672" s="227"/>
      <c r="AE672" s="227"/>
      <c r="AF672" s="227"/>
      <c r="AG672" s="227"/>
      <c r="AH672" s="227"/>
      <c r="AI672" s="227"/>
      <c r="AJ672" s="227"/>
      <c r="AK672" s="227"/>
      <c r="AL672" s="227"/>
      <c r="AM672" s="227"/>
      <c r="AN672" s="227"/>
      <c r="AO672" s="227"/>
      <c r="AP672" s="227"/>
      <c r="AQ672" s="227"/>
      <c r="AR672" s="227"/>
    </row>
    <row r="673" spans="1:44" x14ac:dyDescent="0.2">
      <c r="B673" s="254"/>
      <c r="C673" s="254"/>
      <c r="D673" s="254"/>
      <c r="E673" s="254"/>
      <c r="F673" s="254"/>
      <c r="G673" s="2157"/>
      <c r="H673" s="1206"/>
      <c r="I673" s="1206"/>
      <c r="J673" s="2394"/>
      <c r="K673" s="2408"/>
      <c r="L673" s="2408"/>
      <c r="M673" s="227"/>
      <c r="N673" s="227"/>
      <c r="O673" s="227"/>
      <c r="P673" s="227"/>
      <c r="Q673" s="227"/>
      <c r="R673" s="227"/>
      <c r="S673" s="227"/>
      <c r="T673" s="227"/>
      <c r="U673" s="227"/>
      <c r="V673" s="227"/>
      <c r="W673" s="227"/>
      <c r="X673" s="227"/>
      <c r="Y673" s="227"/>
      <c r="Z673" s="227"/>
      <c r="AA673" s="227"/>
      <c r="AB673" s="227"/>
      <c r="AC673" s="227"/>
      <c r="AD673" s="227"/>
      <c r="AE673" s="227"/>
      <c r="AF673" s="227"/>
      <c r="AG673" s="227"/>
      <c r="AH673" s="227"/>
      <c r="AI673" s="227"/>
      <c r="AJ673" s="227"/>
      <c r="AK673" s="227"/>
      <c r="AL673" s="227"/>
      <c r="AM673" s="227"/>
      <c r="AN673" s="227"/>
      <c r="AO673" s="227"/>
      <c r="AP673" s="227"/>
      <c r="AQ673" s="227"/>
      <c r="AR673" s="227"/>
    </row>
    <row r="674" spans="1:44" x14ac:dyDescent="0.2">
      <c r="A674" s="254"/>
      <c r="B674" s="254"/>
      <c r="C674" s="254"/>
      <c r="D674" s="254"/>
      <c r="E674" s="254"/>
      <c r="F674" s="254"/>
      <c r="G674" s="2157"/>
      <c r="H674" s="1206"/>
      <c r="I674" s="1206"/>
      <c r="J674" s="2394"/>
      <c r="K674" s="2408"/>
      <c r="L674" s="2408"/>
      <c r="M674" s="227"/>
      <c r="N674" s="227"/>
      <c r="O674" s="227"/>
      <c r="P674" s="227"/>
      <c r="Q674" s="227"/>
      <c r="R674" s="227"/>
      <c r="S674" s="227"/>
      <c r="T674" s="227"/>
      <c r="U674" s="227"/>
      <c r="V674" s="227"/>
      <c r="W674" s="227"/>
      <c r="X674" s="227"/>
      <c r="Y674" s="227"/>
      <c r="Z674" s="227"/>
      <c r="AA674" s="227"/>
      <c r="AB674" s="227"/>
      <c r="AC674" s="227"/>
      <c r="AD674" s="227"/>
      <c r="AE674" s="227"/>
      <c r="AF674" s="227"/>
      <c r="AG674" s="227"/>
      <c r="AH674" s="227"/>
      <c r="AI674" s="227"/>
      <c r="AJ674" s="227"/>
      <c r="AK674" s="227"/>
      <c r="AL674" s="227"/>
      <c r="AM674" s="227"/>
      <c r="AN674" s="227"/>
      <c r="AO674" s="227"/>
      <c r="AP674" s="227"/>
      <c r="AQ674" s="227"/>
      <c r="AR674" s="227"/>
    </row>
    <row r="675" spans="1:44" x14ac:dyDescent="0.2">
      <c r="B675" s="254"/>
      <c r="C675" s="254"/>
      <c r="D675" s="254"/>
      <c r="E675" s="254"/>
      <c r="F675" s="254"/>
      <c r="G675" s="2157"/>
      <c r="H675" s="1206"/>
      <c r="I675" s="1206"/>
      <c r="J675" s="2394"/>
      <c r="K675" s="2408"/>
      <c r="L675" s="2408"/>
      <c r="M675" s="227"/>
      <c r="N675" s="227"/>
      <c r="O675" s="227"/>
      <c r="P675" s="227"/>
      <c r="Q675" s="227"/>
      <c r="R675" s="227"/>
      <c r="S675" s="227"/>
      <c r="T675" s="227"/>
      <c r="U675" s="227"/>
      <c r="V675" s="227"/>
      <c r="W675" s="227"/>
      <c r="X675" s="227"/>
      <c r="Y675" s="227"/>
      <c r="Z675" s="227"/>
      <c r="AA675" s="227"/>
      <c r="AB675" s="227"/>
      <c r="AC675" s="227"/>
      <c r="AD675" s="227"/>
      <c r="AE675" s="227"/>
      <c r="AF675" s="227"/>
      <c r="AG675" s="227"/>
      <c r="AH675" s="227"/>
      <c r="AI675" s="227"/>
      <c r="AJ675" s="227"/>
      <c r="AK675" s="227"/>
      <c r="AL675" s="227"/>
      <c r="AM675" s="227"/>
      <c r="AN675" s="227"/>
      <c r="AO675" s="227"/>
      <c r="AP675" s="227"/>
      <c r="AQ675" s="227"/>
      <c r="AR675" s="227"/>
    </row>
    <row r="676" spans="1:44" x14ac:dyDescent="0.2">
      <c r="A676" s="254"/>
      <c r="B676" s="254"/>
      <c r="C676" s="254"/>
      <c r="D676" s="254"/>
      <c r="E676" s="254"/>
      <c r="F676" s="254"/>
      <c r="G676" s="2157"/>
      <c r="H676" s="1206"/>
      <c r="I676" s="1206"/>
      <c r="J676" s="2394"/>
      <c r="K676" s="2408"/>
      <c r="L676" s="2408"/>
      <c r="M676" s="227"/>
      <c r="N676" s="227"/>
      <c r="O676" s="227"/>
      <c r="P676" s="227"/>
      <c r="Q676" s="227"/>
      <c r="R676" s="227"/>
      <c r="S676" s="227"/>
      <c r="T676" s="227"/>
      <c r="U676" s="227"/>
      <c r="V676" s="227"/>
      <c r="W676" s="227"/>
      <c r="X676" s="227"/>
      <c r="Y676" s="227"/>
      <c r="Z676" s="227"/>
      <c r="AA676" s="227"/>
      <c r="AB676" s="227"/>
      <c r="AC676" s="227"/>
      <c r="AD676" s="227"/>
      <c r="AE676" s="227"/>
      <c r="AF676" s="227"/>
      <c r="AG676" s="227"/>
      <c r="AH676" s="227"/>
      <c r="AI676" s="227"/>
      <c r="AJ676" s="227"/>
      <c r="AK676" s="227"/>
      <c r="AL676" s="227"/>
      <c r="AM676" s="227"/>
      <c r="AN676" s="227"/>
      <c r="AO676" s="227"/>
      <c r="AP676" s="227"/>
      <c r="AQ676" s="227"/>
      <c r="AR676" s="227"/>
    </row>
    <row r="677" spans="1:44" x14ac:dyDescent="0.2">
      <c r="A677" s="254" t="str">
        <f>IF(EXP=1,"   - Rapprochement avec pièces justificatives pour taxe foncière","")</f>
        <v/>
      </c>
      <c r="B677" s="254"/>
      <c r="C677" s="254"/>
      <c r="D677" s="254"/>
      <c r="E677" s="254"/>
      <c r="F677" s="254"/>
      <c r="G677" s="2157"/>
      <c r="H677" s="1206"/>
      <c r="I677" s="1206"/>
      <c r="J677" s="2394"/>
      <c r="K677" s="2408"/>
      <c r="L677" s="2408"/>
      <c r="M677" s="227"/>
      <c r="N677" s="227"/>
      <c r="O677" s="227"/>
      <c r="P677" s="227"/>
      <c r="Q677" s="227"/>
      <c r="R677" s="227"/>
      <c r="S677" s="227"/>
      <c r="T677" s="227"/>
      <c r="U677" s="227"/>
      <c r="V677" s="227"/>
      <c r="W677" s="227"/>
      <c r="X677" s="227"/>
      <c r="Y677" s="227"/>
      <c r="Z677" s="227"/>
      <c r="AA677" s="227"/>
      <c r="AB677" s="227"/>
      <c r="AC677" s="227"/>
      <c r="AD677" s="227"/>
      <c r="AE677" s="227"/>
      <c r="AF677" s="227"/>
      <c r="AG677" s="227"/>
      <c r="AH677" s="227"/>
      <c r="AI677" s="227"/>
      <c r="AJ677" s="227"/>
      <c r="AK677" s="227"/>
      <c r="AL677" s="227"/>
      <c r="AM677" s="227"/>
      <c r="AN677" s="227"/>
      <c r="AO677" s="227"/>
      <c r="AP677" s="227"/>
      <c r="AQ677" s="227"/>
      <c r="AR677" s="227"/>
    </row>
    <row r="678" spans="1:44" x14ac:dyDescent="0.2">
      <c r="A678" s="254" t="str">
        <f>IF(EXP=1,"   taxe professionnelle","")</f>
        <v/>
      </c>
      <c r="B678" s="254"/>
      <c r="C678" s="254"/>
      <c r="D678" s="254"/>
      <c r="E678" s="254"/>
      <c r="F678" s="254"/>
      <c r="G678" s="352" t="str">
        <f>IF(EXP=1,"I4","")</f>
        <v/>
      </c>
      <c r="H678" s="1206"/>
      <c r="I678" s="1206"/>
      <c r="J678" s="2394"/>
      <c r="K678" s="2408"/>
      <c r="L678" s="2408"/>
      <c r="M678" s="227"/>
      <c r="N678" s="227"/>
      <c r="O678" s="227"/>
      <c r="P678" s="227"/>
      <c r="Q678" s="227"/>
      <c r="R678" s="227"/>
      <c r="S678" s="227"/>
      <c r="T678" s="227"/>
      <c r="U678" s="227"/>
      <c r="V678" s="227"/>
      <c r="W678" s="227"/>
      <c r="X678" s="227"/>
      <c r="Y678" s="227"/>
      <c r="Z678" s="227"/>
      <c r="AA678" s="227"/>
      <c r="AB678" s="227"/>
      <c r="AC678" s="227"/>
      <c r="AD678" s="227"/>
      <c r="AE678" s="227"/>
      <c r="AF678" s="227"/>
      <c r="AG678" s="227"/>
      <c r="AH678" s="227"/>
      <c r="AI678" s="227"/>
      <c r="AJ678" s="227"/>
      <c r="AK678" s="227"/>
      <c r="AL678" s="227"/>
      <c r="AM678" s="227"/>
      <c r="AN678" s="227"/>
      <c r="AO678" s="227"/>
      <c r="AP678" s="227"/>
      <c r="AQ678" s="227"/>
      <c r="AR678" s="227"/>
    </row>
    <row r="679" spans="1:44" x14ac:dyDescent="0.2">
      <c r="A679" s="254"/>
      <c r="B679" s="254"/>
      <c r="C679" s="254"/>
      <c r="D679" s="254"/>
      <c r="E679" s="254"/>
      <c r="F679" s="254"/>
      <c r="G679" s="2157"/>
      <c r="H679" s="1206"/>
      <c r="I679" s="1206"/>
      <c r="J679" s="2394"/>
      <c r="K679" s="2408"/>
      <c r="L679" s="2408"/>
      <c r="M679" s="227"/>
      <c r="N679" s="227"/>
      <c r="O679" s="227"/>
      <c r="P679" s="227"/>
      <c r="Q679" s="227"/>
      <c r="R679" s="227"/>
      <c r="S679" s="227"/>
      <c r="T679" s="227"/>
      <c r="U679" s="227"/>
      <c r="V679" s="227"/>
      <c r="W679" s="227"/>
      <c r="X679" s="227"/>
      <c r="Y679" s="227"/>
      <c r="Z679" s="227"/>
      <c r="AA679" s="227"/>
      <c r="AB679" s="227"/>
      <c r="AC679" s="227"/>
      <c r="AD679" s="227"/>
      <c r="AE679" s="227"/>
      <c r="AF679" s="227"/>
      <c r="AG679" s="227"/>
      <c r="AH679" s="227"/>
      <c r="AI679" s="227"/>
      <c r="AJ679" s="227"/>
      <c r="AK679" s="227"/>
      <c r="AL679" s="227"/>
      <c r="AM679" s="227"/>
      <c r="AN679" s="227"/>
      <c r="AO679" s="227"/>
      <c r="AP679" s="227"/>
      <c r="AQ679" s="227"/>
      <c r="AR679" s="227"/>
    </row>
    <row r="680" spans="1:44" x14ac:dyDescent="0.2">
      <c r="A680" s="254" t="str">
        <f>IF(EXP=1,"   - Contrôle de l'IS avec le bordereau avis","")</f>
        <v/>
      </c>
      <c r="B680" s="254"/>
      <c r="C680" s="254"/>
      <c r="D680" s="254"/>
      <c r="E680" s="254"/>
      <c r="F680" s="254"/>
      <c r="G680" s="2157"/>
      <c r="H680" s="1206"/>
      <c r="I680" s="1206"/>
      <c r="J680" s="2394"/>
      <c r="K680" s="2408"/>
      <c r="L680" s="2408"/>
      <c r="M680" s="227"/>
      <c r="N680" s="227"/>
      <c r="O680" s="227"/>
      <c r="P680" s="227"/>
      <c r="Q680" s="227"/>
      <c r="R680" s="227"/>
      <c r="S680" s="227"/>
      <c r="T680" s="227"/>
      <c r="U680" s="227"/>
      <c r="V680" s="227"/>
      <c r="W680" s="227"/>
      <c r="X680" s="227"/>
      <c r="Y680" s="227"/>
      <c r="Z680" s="227"/>
      <c r="AA680" s="227"/>
      <c r="AB680" s="227"/>
      <c r="AC680" s="227"/>
      <c r="AD680" s="227"/>
      <c r="AE680" s="227"/>
      <c r="AF680" s="227"/>
      <c r="AG680" s="227"/>
      <c r="AH680" s="227"/>
      <c r="AI680" s="227"/>
      <c r="AJ680" s="227"/>
      <c r="AK680" s="227"/>
      <c r="AL680" s="227"/>
      <c r="AM680" s="227"/>
      <c r="AN680" s="227"/>
      <c r="AO680" s="227"/>
      <c r="AP680" s="227"/>
      <c r="AQ680" s="227"/>
      <c r="AR680" s="227"/>
    </row>
    <row r="681" spans="1:44" x14ac:dyDescent="0.2">
      <c r="A681" s="114"/>
      <c r="B681" s="254"/>
      <c r="C681" s="254"/>
      <c r="D681" s="254"/>
      <c r="E681" s="254"/>
      <c r="F681" s="254"/>
      <c r="G681" s="2157"/>
      <c r="H681" s="1206"/>
      <c r="I681" s="1206"/>
      <c r="J681" s="2394"/>
      <c r="K681" s="2408"/>
      <c r="L681" s="2408"/>
      <c r="M681" s="227"/>
      <c r="N681" s="227"/>
      <c r="O681" s="227"/>
      <c r="P681" s="227"/>
      <c r="Q681" s="227"/>
      <c r="R681" s="227"/>
      <c r="S681" s="227"/>
      <c r="T681" s="227"/>
      <c r="U681" s="227"/>
      <c r="V681" s="227"/>
      <c r="W681" s="227"/>
      <c r="X681" s="227"/>
      <c r="Y681" s="227"/>
      <c r="Z681" s="227"/>
      <c r="AA681" s="227"/>
      <c r="AB681" s="227"/>
      <c r="AC681" s="227"/>
      <c r="AD681" s="227"/>
      <c r="AE681" s="227"/>
      <c r="AF681" s="227"/>
      <c r="AG681" s="227"/>
      <c r="AH681" s="227"/>
      <c r="AI681" s="227"/>
      <c r="AJ681" s="227"/>
      <c r="AK681" s="227"/>
      <c r="AL681" s="227"/>
      <c r="AM681" s="227"/>
      <c r="AN681" s="227"/>
      <c r="AO681" s="227"/>
      <c r="AP681" s="227"/>
      <c r="AQ681" s="227"/>
      <c r="AR681" s="227"/>
    </row>
    <row r="682" spans="1:44" x14ac:dyDescent="0.2">
      <c r="B682" s="254"/>
      <c r="C682" s="254"/>
      <c r="D682" s="254"/>
      <c r="E682" s="254"/>
      <c r="F682" s="254"/>
      <c r="G682" s="2157"/>
      <c r="H682" s="1206"/>
      <c r="I682" s="1206"/>
      <c r="J682" s="2394"/>
      <c r="K682" s="2408"/>
      <c r="L682" s="2408"/>
      <c r="M682" s="227"/>
      <c r="N682" s="227"/>
      <c r="O682" s="227"/>
      <c r="P682" s="227"/>
      <c r="Q682" s="227"/>
      <c r="R682" s="227"/>
      <c r="S682" s="227"/>
      <c r="T682" s="227"/>
      <c r="U682" s="227"/>
      <c r="V682" s="227"/>
      <c r="W682" s="227"/>
      <c r="X682" s="227"/>
      <c r="Y682" s="227"/>
      <c r="Z682" s="227"/>
      <c r="AA682" s="227"/>
      <c r="AB682" s="227"/>
      <c r="AC682" s="227"/>
      <c r="AD682" s="227"/>
      <c r="AE682" s="227"/>
      <c r="AF682" s="227"/>
      <c r="AG682" s="227"/>
      <c r="AH682" s="227"/>
      <c r="AI682" s="227"/>
      <c r="AJ682" s="227"/>
      <c r="AK682" s="227"/>
      <c r="AL682" s="227"/>
      <c r="AM682" s="227"/>
      <c r="AN682" s="227"/>
      <c r="AO682" s="227"/>
      <c r="AP682" s="227"/>
      <c r="AQ682" s="227"/>
      <c r="AR682" s="227"/>
    </row>
    <row r="683" spans="1:44" x14ac:dyDescent="0.2">
      <c r="A683" s="254" t="str">
        <f>IF(EXP=1,"  - Vérification du résultat fiscal","")</f>
        <v/>
      </c>
      <c r="B683" s="254"/>
      <c r="C683" s="254"/>
      <c r="D683" s="254"/>
      <c r="E683" s="254"/>
      <c r="F683" s="254"/>
      <c r="G683" s="2157"/>
      <c r="H683" s="1206"/>
      <c r="I683" s="1206"/>
      <c r="J683" s="2394"/>
      <c r="K683" s="2408"/>
      <c r="L683" s="2408"/>
      <c r="M683" s="227"/>
      <c r="N683" s="227"/>
      <c r="O683" s="227"/>
      <c r="P683" s="227"/>
      <c r="Q683" s="227"/>
      <c r="R683" s="227"/>
      <c r="S683" s="227"/>
      <c r="T683" s="227"/>
      <c r="U683" s="227"/>
      <c r="V683" s="227"/>
      <c r="W683" s="227"/>
      <c r="X683" s="227"/>
      <c r="Y683" s="227"/>
      <c r="Z683" s="227"/>
      <c r="AA683" s="227"/>
      <c r="AB683" s="227"/>
      <c r="AC683" s="227"/>
      <c r="AD683" s="227"/>
      <c r="AE683" s="227"/>
      <c r="AF683" s="227"/>
      <c r="AG683" s="227"/>
      <c r="AH683" s="227"/>
      <c r="AI683" s="227"/>
      <c r="AJ683" s="227"/>
      <c r="AK683" s="227"/>
      <c r="AL683" s="227"/>
      <c r="AM683" s="227"/>
      <c r="AN683" s="227"/>
      <c r="AO683" s="227"/>
      <c r="AP683" s="227"/>
      <c r="AQ683" s="227"/>
      <c r="AR683" s="227"/>
    </row>
    <row r="684" spans="1:44" x14ac:dyDescent="0.2">
      <c r="A684" s="254"/>
      <c r="B684" s="254"/>
      <c r="C684" s="254"/>
      <c r="D684" s="254"/>
      <c r="E684" s="254"/>
      <c r="F684" s="254"/>
      <c r="G684" s="2157"/>
      <c r="H684" s="1206"/>
      <c r="I684" s="1206"/>
      <c r="J684" s="2394"/>
      <c r="K684" s="2408"/>
      <c r="L684" s="2408"/>
      <c r="M684" s="227"/>
      <c r="N684" s="227"/>
      <c r="O684" s="227"/>
      <c r="P684" s="227"/>
      <c r="Q684" s="227"/>
      <c r="R684" s="227"/>
      <c r="S684" s="227"/>
      <c r="T684" s="227"/>
      <c r="U684" s="227"/>
      <c r="V684" s="227"/>
      <c r="W684" s="227"/>
      <c r="X684" s="227"/>
      <c r="Y684" s="227"/>
      <c r="Z684" s="227"/>
      <c r="AA684" s="227"/>
      <c r="AB684" s="227"/>
      <c r="AC684" s="227"/>
      <c r="AD684" s="227"/>
      <c r="AE684" s="227"/>
      <c r="AF684" s="227"/>
      <c r="AG684" s="227"/>
      <c r="AH684" s="227"/>
      <c r="AI684" s="227"/>
      <c r="AJ684" s="227"/>
      <c r="AK684" s="227"/>
      <c r="AL684" s="227"/>
      <c r="AM684" s="227"/>
      <c r="AN684" s="227"/>
      <c r="AO684" s="227"/>
      <c r="AP684" s="227"/>
      <c r="AQ684" s="227"/>
      <c r="AR684" s="227"/>
    </row>
    <row r="685" spans="1:44" x14ac:dyDescent="0.2">
      <c r="A685" s="254" t="str">
        <f>IF(EXP=1,"  - Vérification du calcul de l'IS","")</f>
        <v/>
      </c>
      <c r="B685" s="254"/>
      <c r="C685" s="254"/>
      <c r="D685" s="254"/>
      <c r="E685" s="254"/>
      <c r="F685" s="254"/>
      <c r="G685" s="352" t="str">
        <f>IF(EXP=1,"I6","")</f>
        <v/>
      </c>
      <c r="H685" s="1206"/>
      <c r="I685" s="1206"/>
      <c r="J685" s="2394"/>
      <c r="K685" s="2408"/>
      <c r="L685" s="2408"/>
      <c r="M685" s="227"/>
      <c r="N685" s="227"/>
      <c r="O685" s="227"/>
      <c r="P685" s="227"/>
      <c r="Q685" s="227"/>
      <c r="R685" s="227"/>
      <c r="S685" s="227"/>
      <c r="T685" s="227"/>
      <c r="U685" s="227"/>
      <c r="V685" s="227"/>
      <c r="W685" s="227"/>
      <c r="X685" s="227"/>
      <c r="Y685" s="227"/>
      <c r="Z685" s="227"/>
      <c r="AA685" s="227"/>
      <c r="AB685" s="227"/>
      <c r="AC685" s="227"/>
      <c r="AD685" s="227"/>
      <c r="AE685" s="227"/>
      <c r="AF685" s="227"/>
      <c r="AG685" s="227"/>
      <c r="AH685" s="227"/>
      <c r="AI685" s="227"/>
      <c r="AJ685" s="227"/>
      <c r="AK685" s="227"/>
      <c r="AL685" s="227"/>
      <c r="AM685" s="227"/>
      <c r="AN685" s="227"/>
      <c r="AO685" s="227"/>
      <c r="AP685" s="227"/>
      <c r="AQ685" s="227"/>
      <c r="AR685" s="227"/>
    </row>
    <row r="686" spans="1:44" x14ac:dyDescent="0.2">
      <c r="A686" s="254"/>
      <c r="B686" s="254"/>
      <c r="C686" s="254"/>
      <c r="D686" s="254"/>
      <c r="E686" s="254"/>
      <c r="F686" s="254"/>
      <c r="G686" s="2157"/>
      <c r="H686" s="1206"/>
      <c r="I686" s="1206"/>
      <c r="J686" s="2394"/>
      <c r="K686" s="2408"/>
      <c r="L686" s="2408"/>
      <c r="M686" s="227"/>
      <c r="N686" s="227"/>
      <c r="O686" s="227"/>
      <c r="P686" s="227"/>
      <c r="Q686" s="227"/>
      <c r="R686" s="227"/>
      <c r="S686" s="227"/>
      <c r="T686" s="227"/>
      <c r="U686" s="227"/>
      <c r="V686" s="227"/>
      <c r="W686" s="227"/>
      <c r="X686" s="227"/>
      <c r="Y686" s="227"/>
      <c r="Z686" s="227"/>
      <c r="AA686" s="227"/>
      <c r="AB686" s="227"/>
      <c r="AC686" s="227"/>
      <c r="AD686" s="227"/>
      <c r="AE686" s="227"/>
      <c r="AF686" s="227"/>
      <c r="AG686" s="227"/>
      <c r="AH686" s="227"/>
      <c r="AI686" s="227"/>
      <c r="AJ686" s="227"/>
      <c r="AK686" s="227"/>
      <c r="AL686" s="227"/>
      <c r="AM686" s="227"/>
      <c r="AN686" s="227"/>
      <c r="AO686" s="227"/>
      <c r="AP686" s="227"/>
      <c r="AQ686" s="227"/>
      <c r="AR686" s="227"/>
    </row>
    <row r="687" spans="1:44" x14ac:dyDescent="0.2">
      <c r="A687" s="254" t="str">
        <f>IF(EXP=1,"   - Contôle de la DAS2","")</f>
        <v/>
      </c>
      <c r="B687" s="254"/>
      <c r="C687" s="254"/>
      <c r="D687" s="254"/>
      <c r="E687" s="254"/>
      <c r="F687" s="254"/>
      <c r="G687" s="2157"/>
      <c r="H687" s="1206"/>
      <c r="I687" s="1206"/>
      <c r="J687" s="2394"/>
      <c r="K687" s="2408"/>
      <c r="L687" s="2408"/>
      <c r="M687" s="227"/>
      <c r="N687" s="227"/>
      <c r="O687" s="227"/>
      <c r="P687" s="227"/>
      <c r="Q687" s="227"/>
      <c r="R687" s="227"/>
      <c r="S687" s="227"/>
      <c r="T687" s="227"/>
      <c r="U687" s="227"/>
      <c r="V687" s="227"/>
      <c r="W687" s="227"/>
      <c r="X687" s="227"/>
      <c r="Y687" s="227"/>
      <c r="Z687" s="227"/>
      <c r="AA687" s="227"/>
      <c r="AB687" s="227"/>
      <c r="AC687" s="227"/>
      <c r="AD687" s="227"/>
      <c r="AE687" s="227"/>
      <c r="AF687" s="227"/>
      <c r="AG687" s="227"/>
      <c r="AH687" s="227"/>
      <c r="AI687" s="227"/>
      <c r="AJ687" s="227"/>
      <c r="AK687" s="227"/>
      <c r="AL687" s="227"/>
      <c r="AM687" s="227"/>
      <c r="AN687" s="227"/>
      <c r="AO687" s="227"/>
      <c r="AP687" s="227"/>
      <c r="AQ687" s="227"/>
      <c r="AR687" s="227"/>
    </row>
    <row r="688" spans="1:44" ht="13.5" x14ac:dyDescent="0.25">
      <c r="A688" s="254"/>
      <c r="B688" s="254"/>
      <c r="C688" s="257"/>
      <c r="D688" s="254"/>
      <c r="E688" s="254"/>
      <c r="F688" s="254"/>
      <c r="G688" s="2157"/>
      <c r="H688" s="1206"/>
      <c r="I688" s="1206"/>
      <c r="J688" s="2394"/>
      <c r="K688" s="2408"/>
      <c r="L688" s="2408"/>
      <c r="M688" s="227"/>
      <c r="N688" s="227"/>
      <c r="O688" s="227"/>
      <c r="P688" s="227"/>
      <c r="Q688" s="227"/>
      <c r="R688" s="227"/>
      <c r="S688" s="227"/>
      <c r="T688" s="227"/>
      <c r="U688" s="227"/>
      <c r="V688" s="227"/>
      <c r="W688" s="227"/>
      <c r="X688" s="227"/>
      <c r="Y688" s="227"/>
      <c r="Z688" s="227"/>
      <c r="AA688" s="227"/>
      <c r="AB688" s="227"/>
      <c r="AC688" s="227"/>
      <c r="AD688" s="227"/>
      <c r="AE688" s="227"/>
      <c r="AF688" s="227"/>
      <c r="AG688" s="227"/>
      <c r="AH688" s="227"/>
      <c r="AI688" s="227"/>
      <c r="AJ688" s="227"/>
      <c r="AK688" s="227"/>
      <c r="AL688" s="227"/>
      <c r="AM688" s="227"/>
      <c r="AN688" s="227"/>
      <c r="AO688" s="227"/>
      <c r="AP688" s="227"/>
      <c r="AQ688" s="227"/>
      <c r="AR688" s="227"/>
    </row>
    <row r="689" spans="1:44" x14ac:dyDescent="0.2">
      <c r="A689" s="251"/>
      <c r="B689" s="254"/>
      <c r="C689" s="254"/>
      <c r="D689" s="254"/>
      <c r="E689" s="254"/>
      <c r="F689" s="254"/>
      <c r="G689" s="2157"/>
      <c r="H689" s="1206"/>
      <c r="I689" s="1206"/>
      <c r="J689" s="2394"/>
      <c r="K689" s="2408"/>
      <c r="L689" s="2408"/>
      <c r="M689" s="227"/>
      <c r="N689" s="227"/>
      <c r="O689" s="227"/>
      <c r="P689" s="227"/>
      <c r="Q689" s="227"/>
      <c r="R689" s="227"/>
      <c r="S689" s="227"/>
      <c r="T689" s="227"/>
      <c r="U689" s="227"/>
      <c r="V689" s="227"/>
      <c r="W689" s="227"/>
      <c r="X689" s="227"/>
      <c r="Y689" s="227"/>
      <c r="Z689" s="227"/>
      <c r="AA689" s="227"/>
      <c r="AB689" s="227"/>
      <c r="AC689" s="227"/>
      <c r="AD689" s="227"/>
      <c r="AE689" s="227"/>
      <c r="AF689" s="227"/>
      <c r="AG689" s="227"/>
      <c r="AH689" s="227"/>
      <c r="AI689" s="227"/>
      <c r="AJ689" s="227"/>
      <c r="AK689" s="227"/>
      <c r="AL689" s="227"/>
      <c r="AM689" s="227"/>
      <c r="AN689" s="227"/>
      <c r="AO689" s="227"/>
      <c r="AP689" s="227"/>
      <c r="AQ689" s="227"/>
      <c r="AR689" s="227"/>
    </row>
    <row r="690" spans="1:44" x14ac:dyDescent="0.2">
      <c r="A690" s="258"/>
      <c r="B690" s="254"/>
      <c r="C690" s="254"/>
      <c r="D690" s="254"/>
      <c r="E690" s="254"/>
      <c r="F690" s="254"/>
      <c r="G690" s="2157"/>
      <c r="H690" s="1206"/>
      <c r="I690" s="1206"/>
      <c r="J690" s="2394"/>
      <c r="K690" s="2408"/>
      <c r="L690" s="2408"/>
      <c r="M690" s="227"/>
      <c r="N690" s="227"/>
      <c r="O690" s="227"/>
      <c r="P690" s="227"/>
      <c r="Q690" s="227"/>
      <c r="R690" s="227"/>
      <c r="S690" s="227"/>
      <c r="T690" s="227"/>
      <c r="U690" s="227"/>
      <c r="V690" s="227"/>
      <c r="W690" s="227"/>
      <c r="X690" s="227"/>
      <c r="Y690" s="227"/>
      <c r="Z690" s="227"/>
      <c r="AA690" s="227"/>
      <c r="AB690" s="227"/>
      <c r="AC690" s="227"/>
      <c r="AD690" s="227"/>
      <c r="AE690" s="227"/>
      <c r="AF690" s="227"/>
      <c r="AG690" s="227"/>
      <c r="AH690" s="227"/>
      <c r="AI690" s="227"/>
      <c r="AJ690" s="227"/>
      <c r="AK690" s="227"/>
      <c r="AL690" s="227"/>
      <c r="AM690" s="227"/>
      <c r="AN690" s="227"/>
      <c r="AO690" s="227"/>
      <c r="AP690" s="227"/>
      <c r="AQ690" s="227"/>
      <c r="AR690" s="227"/>
    </row>
    <row r="691" spans="1:44" x14ac:dyDescent="0.2">
      <c r="A691" s="256"/>
      <c r="B691" s="254"/>
      <c r="C691" s="254"/>
      <c r="D691" s="254"/>
      <c r="E691" s="254"/>
      <c r="F691" s="254"/>
      <c r="G691" s="2157"/>
      <c r="H691" s="1206"/>
      <c r="I691" s="1206"/>
      <c r="J691" s="2394"/>
      <c r="K691" s="2408"/>
      <c r="L691" s="2408"/>
      <c r="M691" s="227"/>
      <c r="N691" s="227"/>
      <c r="O691" s="227"/>
      <c r="P691" s="227"/>
      <c r="Q691" s="227"/>
      <c r="R691" s="227"/>
      <c r="S691" s="227"/>
      <c r="T691" s="227"/>
      <c r="U691" s="227"/>
      <c r="V691" s="227"/>
      <c r="W691" s="227"/>
      <c r="X691" s="227"/>
      <c r="Y691" s="227"/>
      <c r="Z691" s="227"/>
      <c r="AA691" s="227"/>
      <c r="AB691" s="227"/>
      <c r="AC691" s="227"/>
      <c r="AD691" s="227"/>
      <c r="AE691" s="227"/>
      <c r="AF691" s="227"/>
      <c r="AG691" s="227"/>
      <c r="AH691" s="227"/>
      <c r="AI691" s="227"/>
      <c r="AJ691" s="227"/>
      <c r="AK691" s="227"/>
      <c r="AL691" s="227"/>
      <c r="AM691" s="227"/>
      <c r="AN691" s="227"/>
      <c r="AO691" s="227"/>
      <c r="AP691" s="227"/>
      <c r="AQ691" s="227"/>
      <c r="AR691" s="227"/>
    </row>
    <row r="692" spans="1:44" x14ac:dyDescent="0.2">
      <c r="A692" s="256"/>
      <c r="B692" s="254"/>
      <c r="C692" s="254"/>
      <c r="D692" s="254"/>
      <c r="E692" s="258"/>
      <c r="F692" s="254"/>
      <c r="G692" s="2157"/>
      <c r="H692" s="1206"/>
      <c r="I692" s="1206"/>
      <c r="J692" s="253"/>
      <c r="K692" s="253"/>
      <c r="L692" s="256"/>
      <c r="M692" s="227"/>
      <c r="N692" s="227"/>
      <c r="O692" s="227"/>
      <c r="P692" s="227"/>
      <c r="Q692" s="227"/>
      <c r="R692" s="227"/>
      <c r="S692" s="227"/>
      <c r="T692" s="227"/>
      <c r="U692" s="227"/>
      <c r="V692" s="227"/>
      <c r="W692" s="227"/>
      <c r="X692" s="227"/>
      <c r="Y692" s="227"/>
      <c r="Z692" s="227"/>
      <c r="AA692" s="227"/>
      <c r="AB692" s="227"/>
      <c r="AC692" s="227"/>
      <c r="AD692" s="227"/>
      <c r="AE692" s="227"/>
      <c r="AF692" s="227"/>
      <c r="AG692" s="227"/>
      <c r="AH692" s="227"/>
      <c r="AI692" s="227"/>
      <c r="AJ692" s="227"/>
      <c r="AK692" s="227"/>
      <c r="AL692" s="227"/>
      <c r="AM692" s="227"/>
      <c r="AN692" s="227"/>
      <c r="AO692" s="227"/>
      <c r="AP692" s="227"/>
      <c r="AQ692" s="227"/>
      <c r="AR692" s="227"/>
    </row>
    <row r="693" spans="1:44" x14ac:dyDescent="0.2">
      <c r="A693" s="256"/>
      <c r="B693" s="254"/>
      <c r="C693" s="254"/>
      <c r="D693" s="254"/>
      <c r="E693" s="239"/>
      <c r="F693" s="254"/>
      <c r="G693" s="2157"/>
      <c r="H693" s="1206"/>
      <c r="I693" s="1206"/>
      <c r="J693" s="253"/>
      <c r="K693" s="253"/>
      <c r="L693" s="256"/>
      <c r="M693" s="227"/>
      <c r="N693" s="227"/>
      <c r="O693" s="227"/>
      <c r="P693" s="227"/>
      <c r="Q693" s="227"/>
      <c r="R693" s="227"/>
      <c r="S693" s="227"/>
      <c r="T693" s="227"/>
      <c r="U693" s="227"/>
      <c r="V693" s="227"/>
      <c r="W693" s="227"/>
      <c r="X693" s="227"/>
      <c r="Y693" s="227"/>
      <c r="Z693" s="227"/>
      <c r="AA693" s="227"/>
      <c r="AB693" s="227"/>
      <c r="AC693" s="227"/>
      <c r="AD693" s="227"/>
      <c r="AE693" s="227"/>
      <c r="AF693" s="227"/>
      <c r="AG693" s="227"/>
      <c r="AH693" s="227"/>
      <c r="AI693" s="227"/>
      <c r="AJ693" s="227"/>
      <c r="AK693" s="227"/>
      <c r="AL693" s="227"/>
      <c r="AM693" s="227"/>
      <c r="AN693" s="227"/>
      <c r="AO693" s="227"/>
      <c r="AP693" s="227"/>
      <c r="AQ693" s="227"/>
      <c r="AR693" s="227"/>
    </row>
    <row r="694" spans="1:44" x14ac:dyDescent="0.2">
      <c r="A694" s="256"/>
      <c r="B694" s="254"/>
      <c r="C694" s="254"/>
      <c r="D694" s="254"/>
      <c r="E694" s="239"/>
      <c r="F694" s="254"/>
      <c r="G694" s="2157"/>
      <c r="H694" s="1206"/>
      <c r="I694" s="1206"/>
      <c r="K694" s="253"/>
      <c r="L694" s="256"/>
      <c r="M694" s="227"/>
      <c r="N694" s="227"/>
      <c r="O694" s="227"/>
      <c r="P694" s="227"/>
      <c r="Q694" s="227"/>
      <c r="R694" s="227"/>
      <c r="S694" s="227"/>
      <c r="T694" s="227"/>
      <c r="U694" s="227"/>
      <c r="V694" s="227"/>
      <c r="W694" s="227"/>
      <c r="X694" s="227"/>
      <c r="Y694" s="227"/>
      <c r="Z694" s="227"/>
      <c r="AA694" s="227"/>
      <c r="AB694" s="227"/>
      <c r="AC694" s="227"/>
      <c r="AD694" s="227"/>
      <c r="AE694" s="227"/>
      <c r="AF694" s="227"/>
      <c r="AG694" s="227"/>
      <c r="AH694" s="227"/>
      <c r="AI694" s="227"/>
      <c r="AJ694" s="227"/>
      <c r="AK694" s="227"/>
      <c r="AL694" s="227"/>
      <c r="AM694" s="227"/>
      <c r="AN694" s="227"/>
      <c r="AO694" s="227"/>
      <c r="AP694" s="227"/>
      <c r="AQ694" s="227"/>
      <c r="AR694" s="227"/>
    </row>
    <row r="695" spans="1:44" x14ac:dyDescent="0.2">
      <c r="A695" s="256" t="s">
        <v>1562</v>
      </c>
      <c r="B695" s="254"/>
      <c r="C695" s="254"/>
      <c r="D695" s="254"/>
      <c r="E695" s="239"/>
      <c r="F695" s="254"/>
      <c r="G695" s="2157"/>
      <c r="H695" s="1206"/>
      <c r="I695" s="1206"/>
      <c r="J695" s="253"/>
      <c r="K695" s="253"/>
      <c r="L695" s="256"/>
      <c r="M695" s="227"/>
      <c r="N695" s="227"/>
      <c r="O695" s="227"/>
      <c r="P695" s="227"/>
      <c r="Q695" s="227"/>
      <c r="R695" s="227"/>
      <c r="S695" s="227"/>
      <c r="T695" s="227"/>
      <c r="U695" s="227"/>
      <c r="V695" s="227"/>
      <c r="W695" s="227"/>
      <c r="X695" s="227"/>
      <c r="Y695" s="227"/>
      <c r="Z695" s="227"/>
      <c r="AA695" s="227"/>
      <c r="AB695" s="227"/>
      <c r="AC695" s="227"/>
      <c r="AD695" s="227"/>
      <c r="AE695" s="227"/>
      <c r="AF695" s="227"/>
      <c r="AG695" s="227"/>
      <c r="AH695" s="227"/>
      <c r="AI695" s="227"/>
      <c r="AJ695" s="227"/>
      <c r="AK695" s="227"/>
      <c r="AL695" s="227"/>
      <c r="AM695" s="227"/>
      <c r="AN695" s="227"/>
      <c r="AO695" s="227"/>
      <c r="AP695" s="227"/>
      <c r="AQ695" s="227"/>
      <c r="AR695" s="227"/>
    </row>
    <row r="696" spans="1:44" x14ac:dyDescent="0.2">
      <c r="A696" s="254"/>
      <c r="B696" s="254"/>
      <c r="C696" s="254"/>
      <c r="D696" s="254"/>
      <c r="E696" s="254"/>
      <c r="F696" s="254"/>
      <c r="G696" s="2157"/>
      <c r="H696" s="1206"/>
      <c r="I696" s="1206"/>
      <c r="J696" s="256"/>
      <c r="K696" s="256"/>
      <c r="L696" s="256"/>
      <c r="M696" s="227"/>
      <c r="N696" s="227"/>
      <c r="O696" s="227"/>
      <c r="P696" s="227"/>
      <c r="Q696" s="227"/>
      <c r="R696" s="227"/>
      <c r="S696" s="227"/>
      <c r="T696" s="227"/>
      <c r="U696" s="227"/>
      <c r="V696" s="227"/>
      <c r="W696" s="227"/>
      <c r="X696" s="227"/>
      <c r="Y696" s="227"/>
      <c r="Z696" s="227"/>
      <c r="AA696" s="227"/>
      <c r="AB696" s="227"/>
      <c r="AC696" s="227"/>
      <c r="AD696" s="227"/>
      <c r="AE696" s="227"/>
      <c r="AF696" s="227"/>
      <c r="AG696" s="227"/>
      <c r="AH696" s="227"/>
      <c r="AI696" s="227"/>
      <c r="AJ696" s="227"/>
      <c r="AK696" s="227"/>
      <c r="AL696" s="227"/>
      <c r="AM696" s="227"/>
      <c r="AN696" s="227"/>
      <c r="AO696" s="227"/>
      <c r="AP696" s="227"/>
      <c r="AQ696" s="227"/>
      <c r="AR696" s="227"/>
    </row>
    <row r="697" spans="1:44" x14ac:dyDescent="0.2">
      <c r="A697" s="256"/>
      <c r="B697" s="254"/>
      <c r="C697" s="254"/>
      <c r="D697" s="254"/>
      <c r="E697" s="254"/>
      <c r="F697" s="254"/>
      <c r="G697" s="2157"/>
      <c r="H697" s="1206"/>
      <c r="I697" s="1206"/>
      <c r="J697" s="256"/>
      <c r="K697" s="256"/>
      <c r="L697" s="256"/>
      <c r="M697" s="227"/>
      <c r="N697" s="227"/>
      <c r="O697" s="227"/>
      <c r="P697" s="227"/>
      <c r="Q697" s="227"/>
      <c r="R697" s="227"/>
      <c r="S697" s="227"/>
      <c r="T697" s="227"/>
      <c r="U697" s="227"/>
      <c r="V697" s="227"/>
      <c r="W697" s="227"/>
      <c r="X697" s="227"/>
      <c r="Y697" s="227"/>
      <c r="Z697" s="227"/>
      <c r="AA697" s="227"/>
      <c r="AB697" s="227"/>
      <c r="AC697" s="227"/>
      <c r="AD697" s="227"/>
      <c r="AE697" s="227"/>
      <c r="AF697" s="227"/>
      <c r="AG697" s="227"/>
      <c r="AH697" s="227"/>
      <c r="AI697" s="227"/>
      <c r="AJ697" s="227"/>
      <c r="AK697" s="227"/>
      <c r="AL697" s="227"/>
      <c r="AM697" s="227"/>
      <c r="AN697" s="227"/>
      <c r="AO697" s="227"/>
      <c r="AP697" s="227"/>
      <c r="AQ697" s="227"/>
      <c r="AR697" s="227"/>
    </row>
    <row r="698" spans="1:44" x14ac:dyDescent="0.2">
      <c r="B698" s="254"/>
      <c r="C698" s="254"/>
      <c r="D698" s="254"/>
      <c r="E698" s="254"/>
      <c r="F698" s="254"/>
      <c r="G698" s="2157"/>
      <c r="H698" s="1206"/>
      <c r="I698" s="1206"/>
      <c r="J698" s="256"/>
      <c r="K698" s="256"/>
      <c r="L698" s="256"/>
      <c r="M698" s="227"/>
      <c r="N698" s="227"/>
      <c r="O698" s="227"/>
      <c r="P698" s="227"/>
      <c r="Q698" s="227"/>
      <c r="R698" s="227"/>
      <c r="S698" s="227"/>
      <c r="T698" s="227"/>
      <c r="U698" s="227"/>
      <c r="V698" s="227"/>
      <c r="W698" s="227"/>
      <c r="X698" s="227"/>
      <c r="Y698" s="227"/>
      <c r="Z698" s="227"/>
      <c r="AA698" s="227"/>
      <c r="AB698" s="227"/>
      <c r="AC698" s="227"/>
      <c r="AD698" s="227"/>
      <c r="AE698" s="227"/>
      <c r="AF698" s="227"/>
      <c r="AG698" s="227"/>
      <c r="AH698" s="227"/>
      <c r="AI698" s="227"/>
      <c r="AJ698" s="227"/>
      <c r="AK698" s="227"/>
      <c r="AL698" s="227"/>
      <c r="AM698" s="227"/>
      <c r="AN698" s="227"/>
      <c r="AO698" s="227"/>
      <c r="AP698" s="227"/>
      <c r="AQ698" s="227"/>
      <c r="AR698" s="227"/>
    </row>
    <row r="699" spans="1:44" x14ac:dyDescent="0.2">
      <c r="A699" s="256"/>
      <c r="B699" s="1230" t="s">
        <v>133</v>
      </c>
      <c r="C699" s="254"/>
      <c r="D699" s="254"/>
      <c r="E699" s="254"/>
      <c r="F699" s="254"/>
      <c r="G699" s="2157"/>
      <c r="H699" s="1206"/>
      <c r="I699" s="1206"/>
      <c r="J699" s="256"/>
      <c r="K699" s="256"/>
      <c r="L699" s="256"/>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row>
    <row r="700" spans="1:44" x14ac:dyDescent="0.2">
      <c r="A700" s="256"/>
      <c r="B700" s="254"/>
      <c r="C700" s="254"/>
      <c r="D700" s="254"/>
      <c r="E700" s="254"/>
      <c r="F700" s="254"/>
      <c r="G700" s="2157"/>
      <c r="H700" s="1206"/>
      <c r="I700" s="1206"/>
      <c r="J700" s="256"/>
      <c r="K700" s="256"/>
      <c r="L700" s="256"/>
      <c r="M700" s="227"/>
      <c r="N700" s="227"/>
      <c r="O700" s="227"/>
      <c r="P700" s="227"/>
      <c r="Q700" s="227"/>
      <c r="R700" s="227"/>
      <c r="S700" s="227"/>
      <c r="T700" s="227"/>
      <c r="U700" s="227"/>
      <c r="V700" s="227"/>
      <c r="W700" s="227"/>
      <c r="X700" s="227"/>
      <c r="Y700" s="227"/>
      <c r="Z700" s="227"/>
      <c r="AA700" s="227"/>
      <c r="AB700" s="227"/>
      <c r="AC700" s="227"/>
      <c r="AD700" s="227"/>
      <c r="AE700" s="227"/>
      <c r="AF700" s="227"/>
      <c r="AG700" s="227"/>
      <c r="AH700" s="227"/>
      <c r="AI700" s="227"/>
      <c r="AJ700" s="227"/>
      <c r="AK700" s="227"/>
      <c r="AL700" s="227"/>
      <c r="AM700" s="227"/>
      <c r="AN700" s="227"/>
      <c r="AO700" s="227"/>
      <c r="AP700" s="227"/>
      <c r="AQ700" s="227"/>
      <c r="AR700" s="227"/>
    </row>
    <row r="701" spans="1:44" x14ac:dyDescent="0.2">
      <c r="A701" s="256"/>
      <c r="B701" s="254"/>
      <c r="C701" s="254"/>
      <c r="D701" s="254"/>
      <c r="E701" s="254"/>
      <c r="F701" s="254"/>
      <c r="G701" s="2157"/>
      <c r="H701" s="1206"/>
      <c r="I701" s="1206"/>
      <c r="J701" s="256"/>
      <c r="K701" s="256"/>
      <c r="L701" s="256"/>
      <c r="M701" s="227"/>
      <c r="N701" s="227"/>
      <c r="O701" s="227"/>
      <c r="P701" s="227"/>
      <c r="Q701" s="227"/>
      <c r="R701" s="227"/>
      <c r="S701" s="227"/>
      <c r="T701" s="227"/>
      <c r="U701" s="227"/>
      <c r="V701" s="227"/>
      <c r="W701" s="227"/>
      <c r="X701" s="227"/>
      <c r="Y701" s="227"/>
      <c r="Z701" s="227"/>
      <c r="AA701" s="227"/>
      <c r="AB701" s="227"/>
      <c r="AC701" s="227"/>
      <c r="AD701" s="227"/>
      <c r="AE701" s="227"/>
      <c r="AF701" s="227"/>
      <c r="AG701" s="227"/>
      <c r="AH701" s="227"/>
      <c r="AI701" s="227"/>
      <c r="AJ701" s="227"/>
      <c r="AK701" s="227"/>
      <c r="AL701" s="227"/>
      <c r="AM701" s="227"/>
      <c r="AN701" s="227"/>
      <c r="AO701" s="227"/>
      <c r="AP701" s="227"/>
      <c r="AQ701" s="227"/>
      <c r="AR701" s="227"/>
    </row>
    <row r="702" spans="1:44" x14ac:dyDescent="0.2">
      <c r="A702" s="256"/>
      <c r="B702" s="254"/>
      <c r="C702" s="254"/>
      <c r="D702" s="254"/>
      <c r="E702" s="254"/>
      <c r="F702" s="254"/>
      <c r="G702" s="2157"/>
      <c r="H702" s="1206"/>
      <c r="I702" s="1206"/>
      <c r="J702" s="256"/>
      <c r="K702" s="256"/>
      <c r="L702" s="256"/>
      <c r="M702" s="227"/>
      <c r="N702" s="227"/>
      <c r="O702" s="227"/>
      <c r="P702" s="227"/>
      <c r="Q702" s="227"/>
      <c r="R702" s="227"/>
      <c r="S702" s="227"/>
      <c r="T702" s="227"/>
      <c r="U702" s="227"/>
      <c r="V702" s="227"/>
      <c r="W702" s="227"/>
      <c r="X702" s="227"/>
      <c r="Y702" s="227"/>
      <c r="Z702" s="227"/>
      <c r="AA702" s="227"/>
      <c r="AB702" s="227"/>
      <c r="AC702" s="227"/>
      <c r="AD702" s="227"/>
      <c r="AE702" s="227"/>
      <c r="AF702" s="227"/>
      <c r="AG702" s="227"/>
      <c r="AH702" s="227"/>
      <c r="AI702" s="227"/>
      <c r="AJ702" s="227"/>
      <c r="AK702" s="227"/>
      <c r="AL702" s="227"/>
      <c r="AM702" s="227"/>
      <c r="AN702" s="227"/>
      <c r="AO702" s="227"/>
      <c r="AP702" s="227"/>
      <c r="AQ702" s="227"/>
      <c r="AR702" s="227"/>
    </row>
    <row r="703" spans="1:44" x14ac:dyDescent="0.2">
      <c r="A703" s="256"/>
      <c r="B703" s="254"/>
      <c r="C703" s="254"/>
      <c r="D703" s="254"/>
      <c r="E703" s="254"/>
      <c r="F703" s="254"/>
      <c r="G703" s="2157"/>
      <c r="H703" s="1206"/>
      <c r="I703" s="1206"/>
      <c r="J703" s="256"/>
      <c r="K703" s="256"/>
      <c r="L703" s="256"/>
      <c r="M703" s="227"/>
      <c r="N703" s="227"/>
      <c r="O703" s="227"/>
      <c r="P703" s="227"/>
      <c r="Q703" s="227"/>
      <c r="R703" s="227"/>
      <c r="S703" s="227"/>
      <c r="T703" s="227"/>
      <c r="U703" s="227"/>
      <c r="V703" s="227"/>
      <c r="W703" s="227"/>
      <c r="X703" s="227"/>
      <c r="Y703" s="227"/>
      <c r="Z703" s="227"/>
      <c r="AA703" s="227"/>
      <c r="AB703" s="227"/>
      <c r="AC703" s="227"/>
      <c r="AD703" s="227"/>
      <c r="AE703" s="227"/>
      <c r="AF703" s="227"/>
      <c r="AG703" s="227"/>
      <c r="AH703" s="227"/>
      <c r="AI703" s="227"/>
      <c r="AJ703" s="227"/>
      <c r="AK703" s="227"/>
      <c r="AL703" s="227"/>
      <c r="AM703" s="227"/>
      <c r="AN703" s="227"/>
      <c r="AO703" s="227"/>
      <c r="AP703" s="227"/>
      <c r="AQ703" s="227"/>
      <c r="AR703" s="227"/>
    </row>
    <row r="704" spans="1:44" x14ac:dyDescent="0.2">
      <c r="A704" s="254"/>
      <c r="B704" s="254"/>
      <c r="C704" s="254"/>
      <c r="D704" s="254"/>
      <c r="E704" s="254"/>
      <c r="F704" s="254"/>
      <c r="G704" s="252"/>
      <c r="H704" s="242"/>
      <c r="I704" s="242"/>
      <c r="J704" s="254"/>
      <c r="K704" s="254"/>
      <c r="L704" s="254"/>
      <c r="M704" s="227"/>
      <c r="N704" s="227"/>
      <c r="O704" s="227"/>
      <c r="P704" s="227"/>
      <c r="Q704" s="227"/>
      <c r="R704" s="227"/>
      <c r="S704" s="227"/>
      <c r="T704" s="227"/>
      <c r="U704" s="227"/>
      <c r="V704" s="227"/>
      <c r="W704" s="227"/>
      <c r="X704" s="227"/>
      <c r="Y704" s="227"/>
      <c r="Z704" s="227"/>
      <c r="AA704" s="227"/>
      <c r="AB704" s="227"/>
      <c r="AC704" s="227"/>
      <c r="AD704" s="227"/>
      <c r="AE704" s="227"/>
      <c r="AF704" s="227"/>
      <c r="AG704" s="227"/>
      <c r="AH704" s="227"/>
      <c r="AI704" s="227"/>
      <c r="AJ704" s="227"/>
      <c r="AK704" s="227"/>
      <c r="AL704" s="227"/>
      <c r="AM704" s="227"/>
      <c r="AN704" s="227"/>
      <c r="AO704" s="227"/>
      <c r="AP704" s="227"/>
      <c r="AQ704" s="227"/>
      <c r="AR704" s="227"/>
    </row>
    <row r="705" spans="1:44" ht="13.5" thickBot="1" x14ac:dyDescent="0.25">
      <c r="A705" s="239"/>
      <c r="B705" s="239"/>
      <c r="C705" s="239"/>
      <c r="D705" s="239"/>
      <c r="E705" s="239"/>
      <c r="F705" s="239"/>
      <c r="G705" s="249"/>
      <c r="H705" s="2161"/>
      <c r="I705" s="2161"/>
      <c r="J705" s="239"/>
      <c r="K705" s="239"/>
      <c r="L705" s="239"/>
      <c r="M705" s="227"/>
      <c r="N705" s="227"/>
      <c r="O705" s="227"/>
      <c r="P705" s="227"/>
      <c r="Q705" s="227"/>
      <c r="R705" s="227"/>
      <c r="S705" s="227"/>
      <c r="T705" s="227"/>
      <c r="U705" s="227"/>
      <c r="V705" s="227"/>
      <c r="W705" s="227"/>
      <c r="X705" s="227"/>
      <c r="Y705" s="227"/>
      <c r="Z705" s="227"/>
      <c r="AA705" s="227"/>
      <c r="AB705" s="227"/>
      <c r="AC705" s="227"/>
      <c r="AD705" s="227"/>
      <c r="AE705" s="227"/>
      <c r="AF705" s="227"/>
      <c r="AG705" s="227"/>
      <c r="AH705" s="227"/>
      <c r="AI705" s="227"/>
      <c r="AJ705" s="227"/>
      <c r="AK705" s="227"/>
      <c r="AL705" s="227"/>
      <c r="AM705" s="227"/>
      <c r="AN705" s="227"/>
      <c r="AO705" s="227"/>
      <c r="AP705" s="227"/>
      <c r="AQ705" s="227"/>
      <c r="AR705" s="227"/>
    </row>
    <row r="706" spans="1:44" ht="14.25" thickTop="1" thickBot="1" x14ac:dyDescent="0.25">
      <c r="A706" s="229"/>
      <c r="B706" s="230"/>
      <c r="C706" s="230"/>
      <c r="D706" s="231" t="s">
        <v>1671</v>
      </c>
      <c r="E706" s="230"/>
      <c r="F706" s="230"/>
      <c r="G706" s="232"/>
      <c r="H706" s="231"/>
      <c r="I706" s="231"/>
      <c r="J706" s="230"/>
      <c r="K706" s="230"/>
      <c r="L706" s="233" t="s">
        <v>671</v>
      </c>
      <c r="M706" s="227"/>
      <c r="N706" s="227"/>
      <c r="O706" s="227"/>
      <c r="P706" s="227"/>
      <c r="Q706" s="227"/>
      <c r="R706" s="227"/>
      <c r="S706" s="227"/>
      <c r="T706" s="227"/>
      <c r="U706" s="227"/>
      <c r="V706" s="227"/>
      <c r="W706" s="227"/>
      <c r="X706" s="227"/>
      <c r="Y706" s="227"/>
      <c r="Z706" s="227"/>
      <c r="AA706" s="227"/>
      <c r="AB706" s="227"/>
      <c r="AC706" s="227"/>
      <c r="AD706" s="227"/>
      <c r="AE706" s="227"/>
      <c r="AF706" s="227"/>
      <c r="AG706" s="227"/>
      <c r="AH706" s="227"/>
      <c r="AI706" s="227"/>
      <c r="AJ706" s="227"/>
      <c r="AK706" s="227"/>
      <c r="AL706" s="227"/>
      <c r="AM706" s="227"/>
      <c r="AN706" s="227"/>
      <c r="AO706" s="227"/>
      <c r="AP706" s="227"/>
      <c r="AQ706" s="227"/>
      <c r="AR706" s="227"/>
    </row>
    <row r="707" spans="1:44" ht="13.5" thickTop="1" x14ac:dyDescent="0.2">
      <c r="A707" s="234"/>
      <c r="B707" s="235"/>
      <c r="C707" s="235"/>
      <c r="D707" s="236"/>
      <c r="E707" s="235"/>
      <c r="F707" s="235"/>
      <c r="G707" s="237"/>
      <c r="H707" s="236"/>
      <c r="I707" s="236"/>
      <c r="J707" s="235"/>
      <c r="K707" s="235"/>
      <c r="L707" s="238"/>
      <c r="M707" s="227"/>
      <c r="N707" s="227"/>
      <c r="O707" s="227"/>
      <c r="P707" s="227"/>
      <c r="Q707" s="227"/>
      <c r="R707" s="227"/>
      <c r="S707" s="227"/>
      <c r="T707" s="227"/>
      <c r="U707" s="227"/>
      <c r="V707" s="227"/>
      <c r="W707" s="227"/>
      <c r="X707" s="227"/>
      <c r="Y707" s="227"/>
      <c r="Z707" s="227"/>
      <c r="AA707" s="227"/>
      <c r="AB707" s="227"/>
      <c r="AC707" s="227"/>
      <c r="AD707" s="227"/>
      <c r="AE707" s="227"/>
      <c r="AF707" s="227"/>
      <c r="AG707" s="227"/>
      <c r="AH707" s="227"/>
      <c r="AI707" s="227"/>
      <c r="AJ707" s="227"/>
      <c r="AK707" s="227"/>
      <c r="AL707" s="227"/>
      <c r="AM707" s="227"/>
      <c r="AN707" s="227"/>
      <c r="AO707" s="227"/>
      <c r="AP707" s="227"/>
      <c r="AQ707" s="227"/>
      <c r="AR707" s="227"/>
    </row>
    <row r="708" spans="1:44" x14ac:dyDescent="0.2">
      <c r="A708" s="1433">
        <f>+A643</f>
        <v>2014001</v>
      </c>
      <c r="B708" s="239"/>
      <c r="C708" s="2401" t="str">
        <f>G40</f>
        <v>SPECIMEN ECF</v>
      </c>
      <c r="D708" s="2402"/>
      <c r="E708" s="2402"/>
      <c r="F708" s="239"/>
      <c r="G708" s="2403" t="s">
        <v>387</v>
      </c>
      <c r="H708" s="2409"/>
      <c r="I708" s="2409"/>
      <c r="J708" s="2409"/>
      <c r="K708" s="2410"/>
      <c r="L708" s="242" t="s">
        <v>388</v>
      </c>
      <c r="M708" s="227"/>
      <c r="N708" s="227"/>
      <c r="O708" s="227"/>
      <c r="P708" s="227"/>
      <c r="Q708" s="227"/>
      <c r="R708" s="227"/>
      <c r="S708" s="227"/>
      <c r="T708" s="227"/>
      <c r="U708" s="227"/>
      <c r="V708" s="227"/>
      <c r="W708" s="227"/>
      <c r="X708" s="227"/>
      <c r="Y708" s="227"/>
      <c r="Z708" s="227"/>
      <c r="AA708" s="227"/>
      <c r="AB708" s="227"/>
      <c r="AC708" s="227"/>
      <c r="AD708" s="227"/>
      <c r="AE708" s="227"/>
      <c r="AF708" s="227"/>
      <c r="AG708" s="227"/>
      <c r="AH708" s="227"/>
      <c r="AI708" s="227"/>
      <c r="AJ708" s="227"/>
      <c r="AK708" s="227"/>
      <c r="AL708" s="227"/>
      <c r="AM708" s="227"/>
      <c r="AN708" s="227"/>
      <c r="AO708" s="227"/>
      <c r="AP708" s="227"/>
      <c r="AQ708" s="227"/>
      <c r="AR708" s="227"/>
    </row>
    <row r="709" spans="1:44" ht="13.5" thickBot="1" x14ac:dyDescent="0.25">
      <c r="A709" s="243"/>
      <c r="B709" s="244"/>
      <c r="C709" s="244"/>
      <c r="D709" s="245"/>
      <c r="E709" s="244"/>
      <c r="F709" s="244"/>
      <c r="G709" s="246"/>
      <c r="H709" s="245"/>
      <c r="I709" s="245"/>
      <c r="J709" s="244"/>
      <c r="K709" s="244"/>
      <c r="L709" s="247"/>
      <c r="M709" s="227"/>
      <c r="N709" s="227"/>
      <c r="O709" s="227"/>
      <c r="P709" s="227"/>
      <c r="Q709" s="227"/>
      <c r="R709" s="227"/>
      <c r="S709" s="227"/>
      <c r="T709" s="227"/>
      <c r="U709" s="227"/>
      <c r="V709" s="227"/>
      <c r="W709" s="227"/>
      <c r="X709" s="227"/>
      <c r="Y709" s="227"/>
      <c r="Z709" s="227"/>
      <c r="AA709" s="227"/>
      <c r="AB709" s="227"/>
      <c r="AC709" s="227"/>
      <c r="AD709" s="227"/>
      <c r="AE709" s="227"/>
      <c r="AF709" s="227"/>
      <c r="AG709" s="227"/>
      <c r="AH709" s="227"/>
      <c r="AI709" s="227"/>
      <c r="AJ709" s="227"/>
      <c r="AK709" s="227"/>
      <c r="AL709" s="227"/>
      <c r="AM709" s="227"/>
      <c r="AN709" s="227"/>
      <c r="AO709" s="227"/>
      <c r="AP709" s="227"/>
      <c r="AQ709" s="227"/>
      <c r="AR709" s="227"/>
    </row>
    <row r="710" spans="1:44" ht="14.25" thickTop="1" thickBot="1" x14ac:dyDescent="0.25">
      <c r="A710" s="248" t="s">
        <v>725</v>
      </c>
      <c r="B710" s="239"/>
      <c r="C710" s="239"/>
      <c r="D710" s="2161" t="s">
        <v>674</v>
      </c>
      <c r="E710" s="239"/>
      <c r="F710" s="239"/>
      <c r="G710" s="232"/>
      <c r="H710" s="259" t="s">
        <v>675</v>
      </c>
      <c r="I710" s="2161"/>
      <c r="J710" s="239"/>
      <c r="K710" s="239"/>
      <c r="L710" s="242" t="s">
        <v>1450</v>
      </c>
      <c r="M710" s="227"/>
      <c r="N710" s="227"/>
      <c r="O710" s="227"/>
      <c r="P710" s="227"/>
      <c r="Q710" s="227"/>
      <c r="R710" s="227"/>
      <c r="S710" s="227"/>
      <c r="T710" s="227"/>
      <c r="U710" s="227"/>
      <c r="V710" s="227"/>
      <c r="W710" s="227"/>
      <c r="X710" s="227"/>
      <c r="Y710" s="227"/>
      <c r="Z710" s="227"/>
      <c r="AA710" s="227"/>
      <c r="AB710" s="227"/>
      <c r="AC710" s="227"/>
      <c r="AD710" s="227"/>
      <c r="AE710" s="227"/>
      <c r="AF710" s="227"/>
      <c r="AG710" s="227"/>
      <c r="AH710" s="227"/>
      <c r="AI710" s="227"/>
      <c r="AJ710" s="227"/>
      <c r="AK710" s="227"/>
      <c r="AL710" s="227"/>
      <c r="AM710" s="227"/>
      <c r="AN710" s="227"/>
      <c r="AO710" s="227"/>
      <c r="AP710" s="227"/>
      <c r="AQ710" s="227"/>
      <c r="AR710" s="227"/>
    </row>
    <row r="711" spans="1:44" ht="13.5" thickTop="1" x14ac:dyDescent="0.2">
      <c r="A711" s="234"/>
      <c r="B711" s="235"/>
      <c r="C711" s="235"/>
      <c r="D711" s="235"/>
      <c r="E711" s="235"/>
      <c r="F711" s="250"/>
      <c r="G711" s="251"/>
      <c r="H711" s="236"/>
      <c r="I711" s="236"/>
      <c r="J711" s="235"/>
      <c r="K711" s="235"/>
      <c r="L711" s="238"/>
      <c r="M711" s="227"/>
      <c r="N711" s="227"/>
      <c r="O711" s="227"/>
      <c r="P711" s="227"/>
      <c r="Q711" s="227"/>
      <c r="R711" s="227"/>
      <c r="S711" s="227"/>
      <c r="T711" s="227"/>
      <c r="U711" s="227"/>
      <c r="V711" s="227"/>
      <c r="W711" s="227"/>
      <c r="X711" s="227"/>
      <c r="Y711" s="227"/>
      <c r="Z711" s="227"/>
      <c r="AA711" s="227"/>
      <c r="AB711" s="227"/>
      <c r="AC711" s="227"/>
      <c r="AD711" s="227"/>
      <c r="AE711" s="227"/>
      <c r="AF711" s="227"/>
      <c r="AG711" s="227"/>
      <c r="AH711" s="227"/>
      <c r="AI711" s="227"/>
      <c r="AJ711" s="227"/>
      <c r="AK711" s="227"/>
      <c r="AL711" s="227"/>
      <c r="AM711" s="227"/>
      <c r="AN711" s="227"/>
      <c r="AO711" s="227"/>
      <c r="AP711" s="227"/>
      <c r="AQ711" s="227"/>
      <c r="AR711" s="227"/>
    </row>
    <row r="712" spans="1:44" x14ac:dyDescent="0.2">
      <c r="A712" s="1292"/>
      <c r="B712" s="2406"/>
      <c r="C712" s="2407"/>
      <c r="D712" s="2407"/>
      <c r="E712" s="2407"/>
      <c r="F712" s="2420"/>
      <c r="G712" s="252"/>
      <c r="H712" s="2161"/>
      <c r="I712" s="1201"/>
      <c r="J712" s="239"/>
      <c r="K712" s="239"/>
      <c r="L712" s="584">
        <f>+L647</f>
        <v>41639</v>
      </c>
      <c r="M712" s="227"/>
      <c r="N712" s="227"/>
      <c r="O712" s="227"/>
      <c r="P712" s="227"/>
      <c r="Q712" s="227"/>
      <c r="R712" s="227"/>
      <c r="S712" s="227"/>
      <c r="T712" s="227"/>
      <c r="U712" s="227"/>
      <c r="V712" s="227"/>
      <c r="W712" s="227"/>
      <c r="X712" s="227"/>
      <c r="Y712" s="227"/>
      <c r="Z712" s="227"/>
      <c r="AA712" s="227"/>
      <c r="AB712" s="227"/>
      <c r="AC712" s="227"/>
      <c r="AD712" s="227"/>
      <c r="AE712" s="227"/>
      <c r="AF712" s="227"/>
      <c r="AG712" s="227"/>
      <c r="AH712" s="227"/>
      <c r="AI712" s="227"/>
      <c r="AJ712" s="227"/>
      <c r="AK712" s="227"/>
      <c r="AL712" s="227"/>
      <c r="AM712" s="227"/>
      <c r="AN712" s="227"/>
      <c r="AO712" s="227"/>
      <c r="AP712" s="227"/>
      <c r="AQ712" s="227"/>
      <c r="AR712" s="227"/>
    </row>
    <row r="713" spans="1:44" ht="13.5" thickBot="1" x14ac:dyDescent="0.25">
      <c r="A713" s="243"/>
      <c r="B713" s="244"/>
      <c r="C713" s="244"/>
      <c r="D713" s="244"/>
      <c r="E713" s="244"/>
      <c r="F713" s="244"/>
      <c r="G713" s="246"/>
      <c r="H713" s="245"/>
      <c r="I713" s="1202"/>
      <c r="J713" s="244"/>
      <c r="K713" s="244"/>
      <c r="L713" s="247"/>
      <c r="M713" s="227"/>
      <c r="N713" s="227"/>
      <c r="O713" s="227"/>
      <c r="P713" s="227"/>
      <c r="Q713" s="227"/>
      <c r="R713" s="227"/>
      <c r="S713" s="227"/>
      <c r="T713" s="227"/>
      <c r="U713" s="227"/>
      <c r="V713" s="227"/>
      <c r="W713" s="227"/>
      <c r="X713" s="227"/>
      <c r="Y713" s="227"/>
      <c r="Z713" s="227"/>
      <c r="AA713" s="227"/>
      <c r="AB713" s="227"/>
      <c r="AC713" s="227"/>
      <c r="AD713" s="227"/>
      <c r="AE713" s="227"/>
      <c r="AF713" s="227"/>
      <c r="AG713" s="227"/>
      <c r="AH713" s="227"/>
      <c r="AI713" s="227"/>
      <c r="AJ713" s="227"/>
      <c r="AK713" s="227"/>
      <c r="AL713" s="227"/>
      <c r="AM713" s="227"/>
      <c r="AN713" s="227"/>
      <c r="AO713" s="227"/>
      <c r="AP713" s="227"/>
      <c r="AQ713" s="227"/>
      <c r="AR713" s="227"/>
    </row>
    <row r="714" spans="1:44" ht="13.5" thickTop="1" x14ac:dyDescent="0.2">
      <c r="A714" s="503" t="s">
        <v>429</v>
      </c>
      <c r="B714" s="1434"/>
      <c r="C714" s="1434"/>
      <c r="D714" s="1434"/>
      <c r="E714" s="1434"/>
      <c r="F714" s="1434"/>
      <c r="G714" s="252"/>
      <c r="H714" s="1203"/>
      <c r="I714" s="242"/>
      <c r="J714" s="254"/>
      <c r="K714" s="254"/>
      <c r="L714" s="254"/>
      <c r="M714" s="227"/>
      <c r="N714" s="227"/>
      <c r="O714" s="227"/>
      <c r="P714" s="227"/>
      <c r="Q714" s="227"/>
      <c r="R714" s="227"/>
      <c r="S714" s="227"/>
      <c r="T714" s="227"/>
      <c r="U714" s="227"/>
      <c r="V714" s="227"/>
      <c r="W714" s="227"/>
      <c r="X714" s="227"/>
      <c r="Y714" s="227"/>
      <c r="Z714" s="227"/>
      <c r="AA714" s="227"/>
      <c r="AB714" s="227"/>
      <c r="AC714" s="227"/>
      <c r="AD714" s="227"/>
      <c r="AE714" s="227"/>
      <c r="AF714" s="227"/>
      <c r="AG714" s="227"/>
      <c r="AH714" s="227"/>
      <c r="AI714" s="227"/>
      <c r="AJ714" s="227"/>
      <c r="AK714" s="227"/>
      <c r="AL714" s="227"/>
      <c r="AM714" s="227"/>
      <c r="AN714" s="227"/>
      <c r="AO714" s="227"/>
      <c r="AP714" s="227"/>
      <c r="AQ714" s="227"/>
      <c r="AR714" s="227"/>
    </row>
    <row r="715" spans="1:44" x14ac:dyDescent="0.2">
      <c r="A715" s="2160" t="s">
        <v>1251</v>
      </c>
      <c r="B715" s="1434"/>
      <c r="C715" s="1434"/>
      <c r="D715" s="1434"/>
      <c r="E715" s="1434"/>
      <c r="F715" s="1434"/>
      <c r="G715" s="252" t="s">
        <v>671</v>
      </c>
      <c r="H715" s="242" t="s">
        <v>1122</v>
      </c>
      <c r="I715" s="242" t="s">
        <v>1123</v>
      </c>
      <c r="J715" s="254" t="s">
        <v>676</v>
      </c>
      <c r="K715" s="254"/>
      <c r="L715" s="254"/>
      <c r="M715" s="227"/>
      <c r="N715" s="227"/>
      <c r="O715" s="227"/>
      <c r="P715" s="227"/>
      <c r="Q715" s="227"/>
      <c r="R715" s="227"/>
      <c r="S715" s="227"/>
      <c r="T715" s="227"/>
      <c r="U715" s="227"/>
      <c r="V715" s="227"/>
      <c r="W715" s="227"/>
      <c r="X715" s="227"/>
      <c r="Y715" s="227"/>
      <c r="Z715" s="227"/>
      <c r="AA715" s="227"/>
      <c r="AB715" s="227"/>
      <c r="AC715" s="227"/>
      <c r="AD715" s="227"/>
      <c r="AE715" s="227"/>
      <c r="AF715" s="227"/>
      <c r="AG715" s="227"/>
      <c r="AH715" s="227"/>
      <c r="AI715" s="227"/>
      <c r="AJ715" s="227"/>
      <c r="AK715" s="227"/>
      <c r="AL715" s="227"/>
      <c r="AM715" s="227"/>
      <c r="AN715" s="227"/>
      <c r="AO715" s="227"/>
      <c r="AP715" s="227"/>
      <c r="AQ715" s="227"/>
      <c r="AR715" s="227"/>
    </row>
    <row r="716" spans="1:44" ht="13.5" thickBot="1" x14ac:dyDescent="0.25">
      <c r="A716" s="2423" t="s">
        <v>1252</v>
      </c>
      <c r="B716" s="2417"/>
      <c r="C716" s="2417"/>
      <c r="D716" s="2417"/>
      <c r="E716" s="2417"/>
      <c r="F716" s="2432"/>
      <c r="G716" s="255" t="s">
        <v>677</v>
      </c>
      <c r="H716" s="1204"/>
      <c r="I716" s="1205"/>
      <c r="J716" s="244"/>
      <c r="K716" s="244"/>
      <c r="L716" s="244"/>
      <c r="M716" s="227"/>
      <c r="N716" s="227"/>
      <c r="O716" s="227"/>
      <c r="P716" s="227"/>
      <c r="Q716" s="227"/>
      <c r="R716" s="227"/>
      <c r="S716" s="227"/>
      <c r="T716" s="227"/>
      <c r="U716" s="227"/>
      <c r="V716" s="227"/>
      <c r="W716" s="227"/>
      <c r="X716" s="227"/>
      <c r="Y716" s="227"/>
      <c r="Z716" s="227"/>
      <c r="AA716" s="227"/>
      <c r="AB716" s="227"/>
      <c r="AC716" s="227"/>
      <c r="AD716" s="227"/>
      <c r="AE716" s="227"/>
      <c r="AF716" s="227"/>
      <c r="AG716" s="227"/>
      <c r="AH716" s="227"/>
      <c r="AI716" s="227"/>
      <c r="AJ716" s="227"/>
      <c r="AK716" s="227"/>
      <c r="AL716" s="227"/>
      <c r="AM716" s="227"/>
      <c r="AN716" s="227"/>
      <c r="AO716" s="227"/>
      <c r="AP716" s="227"/>
      <c r="AQ716" s="227"/>
      <c r="AR716" s="227"/>
    </row>
    <row r="717" spans="1:44" ht="13.5" thickTop="1" x14ac:dyDescent="0.2">
      <c r="A717" s="2417"/>
      <c r="B717" s="2417"/>
      <c r="C717" s="2417"/>
      <c r="D717" s="2417"/>
      <c r="E717" s="2417"/>
      <c r="F717" s="2432"/>
      <c r="G717" s="252"/>
      <c r="H717" s="242"/>
      <c r="I717" s="242"/>
      <c r="J717" s="2392"/>
      <c r="K717" s="2393"/>
      <c r="L717" s="2393"/>
      <c r="M717" s="227"/>
      <c r="N717" s="227"/>
      <c r="O717" s="227"/>
      <c r="P717" s="227"/>
      <c r="Q717" s="227"/>
      <c r="R717" s="227"/>
      <c r="S717" s="227"/>
      <c r="T717" s="227"/>
      <c r="U717" s="227"/>
      <c r="V717" s="227"/>
      <c r="W717" s="227"/>
      <c r="X717" s="227"/>
      <c r="Y717" s="227"/>
      <c r="Z717" s="227"/>
      <c r="AA717" s="227"/>
      <c r="AB717" s="227"/>
      <c r="AC717" s="227"/>
      <c r="AD717" s="227"/>
      <c r="AE717" s="227"/>
      <c r="AF717" s="227"/>
      <c r="AG717" s="227"/>
      <c r="AH717" s="227"/>
      <c r="AI717" s="227"/>
      <c r="AJ717" s="227"/>
      <c r="AK717" s="227"/>
      <c r="AL717" s="227"/>
      <c r="AM717" s="227"/>
      <c r="AN717" s="227"/>
      <c r="AO717" s="227"/>
      <c r="AP717" s="227"/>
      <c r="AQ717" s="227"/>
      <c r="AR717" s="227"/>
    </row>
    <row r="718" spans="1:44" x14ac:dyDescent="0.2">
      <c r="A718" s="2160" t="s">
        <v>520</v>
      </c>
      <c r="B718" s="1434"/>
      <c r="C718" s="1434"/>
      <c r="D718" s="1434"/>
      <c r="E718" s="1434"/>
      <c r="F718" s="1434"/>
      <c r="G718" s="2157"/>
      <c r="H718" s="242"/>
      <c r="I718" s="1206"/>
      <c r="J718" s="2394"/>
      <c r="K718" s="2408"/>
      <c r="L718" s="2408"/>
      <c r="M718" s="227"/>
      <c r="N718" s="227"/>
      <c r="O718" s="227"/>
      <c r="P718" s="227"/>
      <c r="Q718" s="227"/>
      <c r="R718" s="227"/>
      <c r="S718" s="227"/>
      <c r="T718" s="227"/>
      <c r="U718" s="227"/>
      <c r="V718" s="227"/>
      <c r="W718" s="227"/>
      <c r="X718" s="227"/>
      <c r="Y718" s="227"/>
      <c r="Z718" s="227"/>
      <c r="AA718" s="227"/>
      <c r="AB718" s="227"/>
      <c r="AC718" s="227"/>
      <c r="AD718" s="227"/>
      <c r="AE718" s="227"/>
      <c r="AF718" s="227"/>
      <c r="AG718" s="227"/>
      <c r="AH718" s="227"/>
      <c r="AI718" s="227"/>
      <c r="AJ718" s="227"/>
      <c r="AK718" s="227"/>
      <c r="AL718" s="227"/>
      <c r="AM718" s="227"/>
      <c r="AN718" s="227"/>
      <c r="AO718" s="227"/>
      <c r="AP718" s="227"/>
      <c r="AQ718" s="227"/>
      <c r="AR718" s="227"/>
    </row>
    <row r="719" spans="1:44" x14ac:dyDescent="0.2">
      <c r="A719" s="114"/>
      <c r="B719" s="114"/>
      <c r="C719" s="254"/>
      <c r="D719" s="254"/>
      <c r="E719" s="254"/>
      <c r="F719" s="254"/>
      <c r="G719" s="2157"/>
      <c r="H719" s="242"/>
      <c r="I719" s="1206"/>
      <c r="J719" s="2394"/>
      <c r="K719" s="2408"/>
      <c r="L719" s="2408"/>
      <c r="M719" s="227"/>
      <c r="N719" s="227"/>
      <c r="O719" s="227"/>
      <c r="P719" s="227"/>
      <c r="Q719" s="227"/>
      <c r="R719" s="227"/>
      <c r="S719" s="227"/>
      <c r="T719" s="227"/>
      <c r="U719" s="227"/>
      <c r="V719" s="227"/>
      <c r="W719" s="227"/>
      <c r="X719" s="227"/>
      <c r="Y719" s="227"/>
      <c r="Z719" s="227"/>
      <c r="AA719" s="227"/>
      <c r="AB719" s="227"/>
      <c r="AC719" s="227"/>
      <c r="AD719" s="227"/>
      <c r="AE719" s="227"/>
      <c r="AF719" s="227"/>
      <c r="AG719" s="227"/>
      <c r="AH719" s="227"/>
      <c r="AI719" s="227"/>
      <c r="AJ719" s="227"/>
      <c r="AK719" s="227"/>
      <c r="AL719" s="227"/>
      <c r="AM719" s="227"/>
      <c r="AN719" s="227"/>
      <c r="AO719" s="227"/>
      <c r="AP719" s="227"/>
      <c r="AQ719" s="227"/>
      <c r="AR719" s="227"/>
    </row>
    <row r="720" spans="1:44" x14ac:dyDescent="0.2">
      <c r="A720" s="254" t="s">
        <v>678</v>
      </c>
      <c r="B720" s="254"/>
      <c r="C720" s="254"/>
      <c r="D720" s="254"/>
      <c r="E720" s="254"/>
      <c r="F720" s="1436" t="s">
        <v>464</v>
      </c>
      <c r="G720" s="2157"/>
      <c r="H720" s="1206"/>
      <c r="I720" s="1206"/>
      <c r="J720" s="2394"/>
      <c r="K720" s="2408"/>
      <c r="L720" s="2408"/>
      <c r="M720" s="227"/>
      <c r="N720" s="227"/>
      <c r="O720" s="227"/>
      <c r="P720" s="227"/>
      <c r="Q720" s="227"/>
      <c r="R720" s="227"/>
      <c r="S720" s="227"/>
      <c r="T720" s="227"/>
      <c r="U720" s="227"/>
      <c r="V720" s="227"/>
      <c r="W720" s="227"/>
      <c r="X720" s="227"/>
      <c r="Y720" s="227"/>
      <c r="Z720" s="227"/>
      <c r="AA720" s="227"/>
      <c r="AB720" s="227"/>
      <c r="AC720" s="227"/>
      <c r="AD720" s="227"/>
      <c r="AE720" s="227"/>
      <c r="AF720" s="227"/>
      <c r="AG720" s="227"/>
      <c r="AH720" s="227"/>
      <c r="AI720" s="227"/>
      <c r="AJ720" s="227"/>
      <c r="AK720" s="227"/>
      <c r="AL720" s="227"/>
      <c r="AM720" s="227"/>
      <c r="AN720" s="227"/>
      <c r="AO720" s="227"/>
      <c r="AP720" s="227"/>
      <c r="AQ720" s="227"/>
      <c r="AR720" s="227"/>
    </row>
    <row r="721" spans="1:44" x14ac:dyDescent="0.2">
      <c r="A721" s="254" t="str">
        <f>IF(SOCIETE=0,"   - Procès verbal de l'AGO","")</f>
        <v xml:space="preserve">   - Procès verbal de l'AGO</v>
      </c>
      <c r="B721" s="254"/>
      <c r="C721" s="254"/>
      <c r="D721" s="254"/>
      <c r="E721" s="254"/>
      <c r="F721" s="254"/>
      <c r="G721" s="2157"/>
      <c r="H721" s="1206"/>
      <c r="I721" s="1206"/>
      <c r="J721" s="2394"/>
      <c r="K721" s="2408"/>
      <c r="L721" s="2408"/>
      <c r="M721" s="227"/>
      <c r="N721" s="227"/>
      <c r="O721" s="227"/>
      <c r="P721" s="227"/>
      <c r="Q721" s="227"/>
      <c r="R721" s="227"/>
      <c r="S721" s="227"/>
      <c r="T721" s="227"/>
      <c r="U721" s="227"/>
      <c r="V721" s="227"/>
      <c r="W721" s="227"/>
      <c r="X721" s="227"/>
      <c r="Y721" s="227"/>
      <c r="Z721" s="227"/>
      <c r="AA721" s="227"/>
      <c r="AB721" s="227"/>
      <c r="AC721" s="227"/>
      <c r="AD721" s="227"/>
      <c r="AE721" s="227"/>
      <c r="AF721" s="227"/>
      <c r="AG721" s="227"/>
      <c r="AH721" s="227"/>
      <c r="AI721" s="227"/>
      <c r="AJ721" s="227"/>
      <c r="AK721" s="227"/>
      <c r="AL721" s="227"/>
      <c r="AM721" s="227"/>
      <c r="AN721" s="227"/>
      <c r="AO721" s="227"/>
      <c r="AP721" s="227"/>
      <c r="AQ721" s="227"/>
      <c r="AR721" s="227"/>
    </row>
    <row r="722" spans="1:44" x14ac:dyDescent="0.2">
      <c r="A722" s="254" t="str">
        <f>IF(EXP=0,"   - dossier de l'expert-comptable","")</f>
        <v xml:space="preserve">   - dossier de l'expert-comptable</v>
      </c>
      <c r="B722" s="254"/>
      <c r="C722" s="254"/>
      <c r="D722" s="254"/>
      <c r="E722" s="254"/>
      <c r="F722" s="254"/>
      <c r="G722" s="2157"/>
      <c r="H722" s="1206"/>
      <c r="I722" s="1206"/>
      <c r="J722" s="2394"/>
      <c r="K722" s="2408"/>
      <c r="L722" s="2408"/>
      <c r="M722" s="227"/>
      <c r="N722" s="227"/>
      <c r="O722" s="227"/>
      <c r="P722" s="227"/>
      <c r="Q722" s="227"/>
      <c r="R722" s="227"/>
      <c r="S722" s="227"/>
      <c r="T722" s="227"/>
      <c r="U722" s="227"/>
      <c r="V722" s="227"/>
      <c r="W722" s="227"/>
      <c r="X722" s="227"/>
      <c r="Y722" s="227"/>
      <c r="Z722" s="227"/>
      <c r="AA722" s="227"/>
      <c r="AB722" s="227"/>
      <c r="AC722" s="227"/>
      <c r="AD722" s="227"/>
      <c r="AE722" s="227"/>
      <c r="AF722" s="227"/>
      <c r="AG722" s="227"/>
      <c r="AH722" s="227"/>
      <c r="AI722" s="227"/>
      <c r="AJ722" s="227"/>
      <c r="AK722" s="227"/>
      <c r="AL722" s="227"/>
      <c r="AM722" s="227"/>
      <c r="AN722" s="227"/>
      <c r="AO722" s="227"/>
      <c r="AP722" s="227"/>
      <c r="AQ722" s="227"/>
      <c r="AR722" s="227"/>
    </row>
    <row r="723" spans="1:44" x14ac:dyDescent="0.2">
      <c r="A723" s="254"/>
      <c r="B723" s="254"/>
      <c r="C723" s="254"/>
      <c r="D723" s="254"/>
      <c r="E723" s="254"/>
      <c r="F723" s="254"/>
      <c r="G723" s="2157"/>
      <c r="H723" s="1206"/>
      <c r="I723" s="1206"/>
      <c r="J723" s="2394"/>
      <c r="K723" s="2408"/>
      <c r="L723" s="2408"/>
      <c r="M723" s="227"/>
      <c r="N723" s="227"/>
      <c r="O723" s="227"/>
      <c r="P723" s="227"/>
      <c r="Q723" s="227"/>
      <c r="R723" s="227"/>
      <c r="S723" s="227"/>
      <c r="T723" s="227"/>
      <c r="U723" s="227"/>
      <c r="V723" s="227"/>
      <c r="W723" s="227"/>
      <c r="X723" s="227"/>
      <c r="Y723" s="227"/>
      <c r="Z723" s="227"/>
      <c r="AA723" s="227"/>
      <c r="AB723" s="227"/>
      <c r="AC723" s="227"/>
      <c r="AD723" s="227"/>
      <c r="AE723" s="227"/>
      <c r="AF723" s="227"/>
      <c r="AG723" s="227"/>
      <c r="AH723" s="227"/>
      <c r="AI723" s="227"/>
      <c r="AJ723" s="227"/>
      <c r="AK723" s="227"/>
      <c r="AL723" s="227"/>
      <c r="AM723" s="227"/>
      <c r="AN723" s="227"/>
      <c r="AO723" s="227"/>
      <c r="AP723" s="227"/>
      <c r="AQ723" s="227"/>
      <c r="AR723" s="227"/>
    </row>
    <row r="724" spans="1:44" x14ac:dyDescent="0.2">
      <c r="A724" s="254" t="s">
        <v>679</v>
      </c>
      <c r="B724" s="254"/>
      <c r="C724" s="254"/>
      <c r="D724" s="254"/>
      <c r="E724" s="254"/>
      <c r="F724" s="254"/>
      <c r="G724" s="2157"/>
      <c r="H724" s="1206"/>
      <c r="I724" s="1206"/>
      <c r="J724" s="2394"/>
      <c r="K724" s="2408"/>
      <c r="L724" s="2408"/>
      <c r="M724" s="227"/>
      <c r="N724" s="227"/>
      <c r="O724" s="227"/>
      <c r="P724" s="227"/>
      <c r="Q724" s="227"/>
      <c r="R724" s="227"/>
      <c r="S724" s="227"/>
      <c r="T724" s="227"/>
      <c r="U724" s="227"/>
      <c r="V724" s="227"/>
      <c r="W724" s="227"/>
      <c r="X724" s="227"/>
      <c r="Y724" s="227"/>
      <c r="Z724" s="227"/>
      <c r="AA724" s="227"/>
      <c r="AB724" s="227"/>
      <c r="AC724" s="227"/>
      <c r="AD724" s="227"/>
      <c r="AE724" s="227"/>
      <c r="AF724" s="227"/>
      <c r="AG724" s="227"/>
      <c r="AH724" s="227"/>
      <c r="AI724" s="227"/>
      <c r="AJ724" s="227"/>
      <c r="AK724" s="227"/>
      <c r="AL724" s="227"/>
      <c r="AM724" s="227"/>
      <c r="AN724" s="227"/>
      <c r="AO724" s="227"/>
      <c r="AP724" s="227"/>
      <c r="AQ724" s="227"/>
      <c r="AR724" s="227"/>
    </row>
    <row r="725" spans="1:44" x14ac:dyDescent="0.2">
      <c r="A725" s="254"/>
      <c r="B725" s="254" t="str">
        <f>IF(EXP=0,"(en relation avec le dossier de l'expert-comptable)","")</f>
        <v>(en relation avec le dossier de l'expert-comptable)</v>
      </c>
      <c r="C725" s="254"/>
      <c r="D725" s="254"/>
      <c r="E725" s="254"/>
      <c r="F725" s="254"/>
      <c r="G725" s="2157"/>
      <c r="H725" s="1206"/>
      <c r="I725" s="1206"/>
      <c r="J725" s="2394"/>
      <c r="K725" s="2408"/>
      <c r="L725" s="2408"/>
      <c r="M725" s="227"/>
      <c r="N725" s="227"/>
      <c r="O725" s="227"/>
      <c r="P725" s="227"/>
      <c r="Q725" s="227"/>
      <c r="R725" s="227"/>
      <c r="S725" s="227"/>
      <c r="T725" s="227"/>
      <c r="U725" s="227"/>
      <c r="V725" s="227"/>
      <c r="W725" s="227"/>
      <c r="X725" s="227"/>
      <c r="Y725" s="227"/>
      <c r="Z725" s="227"/>
      <c r="AA725" s="227"/>
      <c r="AB725" s="227"/>
      <c r="AC725" s="227"/>
      <c r="AD725" s="227"/>
      <c r="AE725" s="227"/>
      <c r="AF725" s="227"/>
      <c r="AG725" s="227"/>
      <c r="AH725" s="227"/>
      <c r="AI725" s="227"/>
      <c r="AJ725" s="227"/>
      <c r="AK725" s="227"/>
      <c r="AL725" s="227"/>
      <c r="AM725" s="227"/>
      <c r="AN725" s="227"/>
      <c r="AO725" s="227"/>
      <c r="AP725" s="227"/>
      <c r="AQ725" s="227"/>
      <c r="AR725" s="227"/>
    </row>
    <row r="726" spans="1:44" x14ac:dyDescent="0.2">
      <c r="A726" s="254" t="str">
        <f>IF(SOCIETE=0,"   CAPITAUX PROPRES","   COMPTE DE L'EXPLOITANT")</f>
        <v xml:space="preserve">   CAPITAUX PROPRES</v>
      </c>
      <c r="B726" s="254"/>
      <c r="C726" s="254"/>
      <c r="D726" s="254"/>
      <c r="E726" s="254"/>
      <c r="F726" s="254"/>
      <c r="G726" s="2157"/>
      <c r="H726" s="1206"/>
      <c r="I726" s="1206"/>
      <c r="J726" s="2394"/>
      <c r="K726" s="2408"/>
      <c r="L726" s="2408"/>
      <c r="M726" s="227"/>
      <c r="N726" s="227"/>
      <c r="O726" s="227"/>
      <c r="P726" s="227"/>
      <c r="Q726" s="227"/>
      <c r="R726" s="227"/>
      <c r="S726" s="227"/>
      <c r="T726" s="227"/>
      <c r="U726" s="227"/>
      <c r="V726" s="227"/>
      <c r="W726" s="227"/>
      <c r="X726" s="227"/>
      <c r="Y726" s="227"/>
      <c r="Z726" s="227"/>
      <c r="AA726" s="227"/>
      <c r="AB726" s="227"/>
      <c r="AC726" s="227"/>
      <c r="AD726" s="227"/>
      <c r="AE726" s="227"/>
      <c r="AF726" s="227"/>
      <c r="AG726" s="227"/>
      <c r="AH726" s="227"/>
      <c r="AI726" s="227"/>
      <c r="AJ726" s="227"/>
      <c r="AK726" s="227"/>
      <c r="AL726" s="227"/>
      <c r="AM726" s="227"/>
      <c r="AN726" s="227"/>
      <c r="AO726" s="227"/>
      <c r="AP726" s="227"/>
      <c r="AQ726" s="227"/>
      <c r="AR726" s="227"/>
    </row>
    <row r="727" spans="1:44" x14ac:dyDescent="0.2">
      <c r="A727" s="254" t="str">
        <f>IF(SOCIETE=0,"   - Recoupement de l'affectation des résultats avec le procès verbal de","   - Obtention de l'accord du client sur la position de son compte")</f>
        <v xml:space="preserve">   - Recoupement de l'affectation des résultats avec le procès verbal de</v>
      </c>
      <c r="B727" s="254"/>
      <c r="C727" s="254"/>
      <c r="D727" s="254"/>
      <c r="E727" s="254"/>
      <c r="F727" s="254"/>
      <c r="G727" s="2157"/>
      <c r="H727" s="1206"/>
      <c r="I727" s="1206"/>
      <c r="J727" s="2394"/>
      <c r="K727" s="2408"/>
      <c r="L727" s="2408"/>
      <c r="M727" s="227"/>
      <c r="N727" s="227"/>
      <c r="O727" s="227"/>
      <c r="P727" s="227"/>
      <c r="Q727" s="227"/>
      <c r="R727" s="227"/>
      <c r="S727" s="227"/>
      <c r="T727" s="227"/>
      <c r="U727" s="227"/>
      <c r="V727" s="227"/>
      <c r="W727" s="227"/>
      <c r="X727" s="227"/>
      <c r="Y727" s="227"/>
      <c r="Z727" s="227"/>
      <c r="AA727" s="227"/>
      <c r="AB727" s="227"/>
      <c r="AC727" s="227"/>
      <c r="AD727" s="227"/>
      <c r="AE727" s="227"/>
      <c r="AF727" s="227"/>
      <c r="AG727" s="227"/>
      <c r="AH727" s="227"/>
      <c r="AI727" s="227"/>
      <c r="AJ727" s="227"/>
      <c r="AK727" s="227"/>
      <c r="AL727" s="227"/>
      <c r="AM727" s="227"/>
      <c r="AN727" s="227"/>
      <c r="AO727" s="227"/>
      <c r="AP727" s="227"/>
      <c r="AQ727" s="227"/>
      <c r="AR727" s="227"/>
    </row>
    <row r="728" spans="1:44" x14ac:dyDescent="0.2">
      <c r="A728" s="254" t="str">
        <f>IF(SOCIETE=0,"     l'assemblée générale et vérification de la conformité avec les statuts","   - Appréciation globale des dépenses et prélèvements")</f>
        <v xml:space="preserve">     l'assemblée générale et vérification de la conformité avec les statuts</v>
      </c>
      <c r="B728" s="254"/>
      <c r="C728" s="254"/>
      <c r="D728" s="254"/>
      <c r="E728" s="254"/>
      <c r="F728" s="254"/>
      <c r="G728" s="2157"/>
      <c r="H728" s="1206"/>
      <c r="I728" s="1206"/>
      <c r="J728" s="2394"/>
      <c r="K728" s="2408"/>
      <c r="L728" s="2408"/>
      <c r="M728" s="227"/>
      <c r="N728" s="227"/>
      <c r="O728" s="227"/>
      <c r="P728" s="227"/>
      <c r="Q728" s="227"/>
      <c r="R728" s="227"/>
      <c r="S728" s="227"/>
      <c r="T728" s="227"/>
      <c r="U728" s="227"/>
      <c r="V728" s="227"/>
      <c r="W728" s="227"/>
      <c r="X728" s="227"/>
      <c r="Y728" s="227"/>
      <c r="Z728" s="227"/>
      <c r="AA728" s="227"/>
      <c r="AB728" s="227"/>
      <c r="AC728" s="227"/>
      <c r="AD728" s="227"/>
      <c r="AE728" s="227"/>
      <c r="AF728" s="227"/>
      <c r="AG728" s="227"/>
      <c r="AH728" s="227"/>
      <c r="AI728" s="227"/>
      <c r="AJ728" s="227"/>
      <c r="AK728" s="227"/>
      <c r="AL728" s="227"/>
      <c r="AM728" s="227"/>
      <c r="AN728" s="227"/>
      <c r="AO728" s="227"/>
      <c r="AP728" s="227"/>
      <c r="AQ728" s="227"/>
      <c r="AR728" s="227"/>
    </row>
    <row r="729" spans="1:44" x14ac:dyDescent="0.2">
      <c r="A729" s="254" t="str">
        <f>IF(SOCIETE=0,"     et les dispositions légales. Mise à jour du DP","   - Réintégration éventuelle des frais financiers en cas de compte de")</f>
        <v xml:space="preserve">     et les dispositions légales. Mise à jour du DP</v>
      </c>
      <c r="B729" s="254"/>
      <c r="C729" s="254"/>
      <c r="D729" s="254"/>
      <c r="E729" s="254"/>
      <c r="F729" s="254"/>
      <c r="G729" s="352" t="s">
        <v>10</v>
      </c>
      <c r="H729" s="1206"/>
      <c r="I729" s="1206"/>
      <c r="J729" s="2394"/>
      <c r="K729" s="2408"/>
      <c r="L729" s="2408"/>
      <c r="M729" s="227"/>
      <c r="N729" s="227"/>
      <c r="O729" s="227"/>
      <c r="P729" s="227"/>
      <c r="Q729" s="227"/>
      <c r="R729" s="227"/>
      <c r="S729" s="227"/>
      <c r="T729" s="227"/>
      <c r="U729" s="227"/>
      <c r="V729" s="227"/>
      <c r="W729" s="227"/>
      <c r="X729" s="227"/>
      <c r="Y729" s="227"/>
      <c r="Z729" s="227"/>
      <c r="AA729" s="227"/>
      <c r="AB729" s="227"/>
      <c r="AC729" s="227"/>
      <c r="AD729" s="227"/>
      <c r="AE729" s="227"/>
      <c r="AF729" s="227"/>
      <c r="AG729" s="227"/>
      <c r="AH729" s="227"/>
      <c r="AI729" s="227"/>
      <c r="AJ729" s="227"/>
      <c r="AK729" s="227"/>
      <c r="AL729" s="227"/>
      <c r="AM729" s="227"/>
      <c r="AN729" s="227"/>
      <c r="AO729" s="227"/>
      <c r="AP729" s="227"/>
      <c r="AQ729" s="227"/>
      <c r="AR729" s="227"/>
    </row>
    <row r="730" spans="1:44" x14ac:dyDescent="0.2">
      <c r="A730" s="254" t="str">
        <f>IF(SOCIETE=0,"   - Vérification du montant de la situation nette par rapport à la moitié","     l'exploitant débiteur")</f>
        <v xml:space="preserve">   - Vérification du montant de la situation nette par rapport à la moitié</v>
      </c>
      <c r="B730" s="254"/>
      <c r="C730" s="254"/>
      <c r="D730" s="254"/>
      <c r="E730" s="254"/>
      <c r="F730" s="254"/>
      <c r="G730" s="2157"/>
      <c r="H730" s="1206"/>
      <c r="I730" s="1206"/>
      <c r="J730" s="2394"/>
      <c r="K730" s="2408"/>
      <c r="L730" s="2408"/>
      <c r="M730" s="227"/>
      <c r="N730" s="227"/>
      <c r="O730" s="227"/>
      <c r="P730" s="227"/>
      <c r="Q730" s="227"/>
      <c r="R730" s="227"/>
      <c r="S730" s="227"/>
      <c r="T730" s="227"/>
      <c r="U730" s="227"/>
      <c r="V730" s="227"/>
      <c r="W730" s="227"/>
      <c r="X730" s="227"/>
      <c r="Y730" s="227"/>
      <c r="Z730" s="227"/>
      <c r="AA730" s="227"/>
      <c r="AB730" s="227"/>
      <c r="AC730" s="227"/>
      <c r="AD730" s="227"/>
      <c r="AE730" s="227"/>
      <c r="AF730" s="227"/>
      <c r="AG730" s="227"/>
      <c r="AH730" s="227"/>
      <c r="AI730" s="227"/>
      <c r="AJ730" s="227"/>
      <c r="AK730" s="227"/>
      <c r="AL730" s="227"/>
      <c r="AM730" s="227"/>
      <c r="AN730" s="227"/>
      <c r="AO730" s="227"/>
      <c r="AP730" s="227"/>
      <c r="AQ730" s="227"/>
      <c r="AR730" s="227"/>
    </row>
    <row r="731" spans="1:44" x14ac:dyDescent="0.2">
      <c r="A731" s="254" t="str">
        <f>IF(SOCIETE=0,"     du capital social","")</f>
        <v xml:space="preserve">     du capital social</v>
      </c>
      <c r="B731" s="254"/>
      <c r="C731" s="254"/>
      <c r="D731" s="254"/>
      <c r="E731" s="254"/>
      <c r="F731" s="254"/>
      <c r="G731" s="352" t="s">
        <v>10</v>
      </c>
      <c r="H731" s="1206"/>
      <c r="I731" s="1206"/>
      <c r="J731" s="2394"/>
      <c r="K731" s="2408"/>
      <c r="L731" s="2408"/>
      <c r="M731" s="227"/>
      <c r="N731" s="227"/>
      <c r="O731" s="227"/>
      <c r="P731" s="227"/>
      <c r="Q731" s="227"/>
      <c r="R731" s="227"/>
      <c r="S731" s="227"/>
      <c r="T731" s="227"/>
      <c r="U731" s="227"/>
      <c r="V731" s="227"/>
      <c r="W731" s="227"/>
      <c r="X731" s="227"/>
      <c r="Y731" s="227"/>
      <c r="Z731" s="227"/>
      <c r="AA731" s="227"/>
      <c r="AB731" s="227"/>
      <c r="AC731" s="227"/>
      <c r="AD731" s="227"/>
      <c r="AE731" s="227"/>
      <c r="AF731" s="227"/>
      <c r="AG731" s="227"/>
      <c r="AH731" s="227"/>
      <c r="AI731" s="227"/>
      <c r="AJ731" s="227"/>
      <c r="AK731" s="227"/>
      <c r="AL731" s="227"/>
      <c r="AM731" s="227"/>
      <c r="AN731" s="227"/>
      <c r="AO731" s="227"/>
      <c r="AP731" s="227"/>
      <c r="AQ731" s="227"/>
      <c r="AR731" s="227"/>
    </row>
    <row r="732" spans="1:44" x14ac:dyDescent="0.2">
      <c r="A732" s="254"/>
      <c r="B732" s="254"/>
      <c r="C732" s="254"/>
      <c r="D732" s="254"/>
      <c r="E732" s="254"/>
      <c r="F732" s="254"/>
      <c r="G732" s="2157"/>
      <c r="H732" s="1206"/>
      <c r="I732" s="1206"/>
      <c r="J732" s="2394"/>
      <c r="K732" s="2408"/>
      <c r="L732" s="2408"/>
      <c r="M732" s="227"/>
      <c r="N732" s="227"/>
      <c r="O732" s="227"/>
      <c r="P732" s="227"/>
      <c r="Q732" s="227"/>
      <c r="R732" s="227"/>
      <c r="S732" s="227"/>
      <c r="T732" s="227"/>
      <c r="U732" s="227"/>
      <c r="V732" s="227"/>
      <c r="W732" s="227"/>
      <c r="X732" s="227"/>
      <c r="Y732" s="227"/>
      <c r="Z732" s="227"/>
      <c r="AA732" s="227"/>
      <c r="AB732" s="227"/>
      <c r="AC732" s="227"/>
      <c r="AD732" s="227"/>
      <c r="AE732" s="227"/>
      <c r="AF732" s="227"/>
      <c r="AG732" s="227"/>
      <c r="AH732" s="227"/>
      <c r="AI732" s="227"/>
      <c r="AJ732" s="227"/>
      <c r="AK732" s="227"/>
      <c r="AL732" s="227"/>
      <c r="AM732" s="227"/>
      <c r="AN732" s="227"/>
      <c r="AO732" s="227"/>
      <c r="AP732" s="227"/>
      <c r="AQ732" s="227"/>
      <c r="AR732" s="227"/>
    </row>
    <row r="733" spans="1:44" x14ac:dyDescent="0.2">
      <c r="A733" s="254" t="str">
        <f>IF(CENTRENTETUN=0,"   SUBVENTIONS","")</f>
        <v xml:space="preserve">   SUBVENTIONS</v>
      </c>
      <c r="B733" s="254"/>
      <c r="C733" s="254"/>
      <c r="D733" s="254"/>
      <c r="E733" s="254"/>
      <c r="F733" s="254"/>
      <c r="G733" s="2157"/>
      <c r="H733" s="1206"/>
      <c r="I733" s="1206"/>
      <c r="J733" s="2394"/>
      <c r="K733" s="2408"/>
      <c r="L733" s="2408"/>
      <c r="M733" s="227"/>
      <c r="N733" s="227"/>
      <c r="O733" s="227"/>
      <c r="P733" s="227"/>
      <c r="Q733" s="227"/>
      <c r="R733" s="227"/>
      <c r="S733" s="227"/>
      <c r="T733" s="227"/>
      <c r="U733" s="227"/>
      <c r="V733" s="227"/>
      <c r="W733" s="227"/>
      <c r="X733" s="227"/>
      <c r="Y733" s="227"/>
      <c r="Z733" s="227"/>
      <c r="AA733" s="227"/>
      <c r="AB733" s="227"/>
      <c r="AC733" s="227"/>
      <c r="AD733" s="227"/>
      <c r="AE733" s="227"/>
      <c r="AF733" s="227"/>
      <c r="AG733" s="227"/>
      <c r="AH733" s="227"/>
      <c r="AI733" s="227"/>
      <c r="AJ733" s="227"/>
      <c r="AK733" s="227"/>
      <c r="AL733" s="227"/>
      <c r="AM733" s="227"/>
      <c r="AN733" s="227"/>
      <c r="AO733" s="227"/>
      <c r="AP733" s="227"/>
      <c r="AQ733" s="227"/>
      <c r="AR733" s="227"/>
    </row>
    <row r="734" spans="1:44" x14ac:dyDescent="0.2">
      <c r="A734" s="254" t="str">
        <f>IF(CENTRENTETUN=0,"   - Vérification des conditions d'attribution et d'affectation au résultat","")</f>
        <v xml:space="preserve">   - Vérification des conditions d'attribution et d'affectation au résultat</v>
      </c>
      <c r="B734" s="254"/>
      <c r="C734" s="254"/>
      <c r="D734" s="254"/>
      <c r="E734" s="254"/>
      <c r="F734" s="254"/>
      <c r="G734" s="2157"/>
      <c r="H734" s="1206"/>
      <c r="I734" s="1206"/>
      <c r="J734" s="2394"/>
      <c r="K734" s="2408"/>
      <c r="L734" s="2408"/>
      <c r="M734" s="227"/>
      <c r="N734" s="227"/>
      <c r="O734" s="227"/>
      <c r="P734" s="227"/>
      <c r="Q734" s="227"/>
      <c r="R734" s="227"/>
      <c r="S734" s="227"/>
      <c r="T734" s="227"/>
      <c r="U734" s="227"/>
      <c r="V734" s="227"/>
      <c r="W734" s="227"/>
      <c r="X734" s="227"/>
      <c r="Y734" s="227"/>
      <c r="Z734" s="227"/>
      <c r="AA734" s="227"/>
      <c r="AB734" s="227"/>
      <c r="AC734" s="227"/>
      <c r="AD734" s="227"/>
      <c r="AE734" s="227"/>
      <c r="AF734" s="227"/>
      <c r="AG734" s="227"/>
      <c r="AH734" s="227"/>
      <c r="AI734" s="227"/>
      <c r="AJ734" s="227"/>
      <c r="AK734" s="227"/>
      <c r="AL734" s="227"/>
      <c r="AM734" s="227"/>
      <c r="AN734" s="227"/>
      <c r="AO734" s="227"/>
      <c r="AP734" s="227"/>
      <c r="AQ734" s="227"/>
      <c r="AR734" s="227"/>
    </row>
    <row r="735" spans="1:44" x14ac:dyDescent="0.2">
      <c r="A735" s="254"/>
      <c r="B735" s="254"/>
      <c r="C735" s="254"/>
      <c r="D735" s="254"/>
      <c r="E735" s="254"/>
      <c r="F735" s="254"/>
      <c r="G735" s="2157"/>
      <c r="H735" s="1206"/>
      <c r="I735" s="1206"/>
      <c r="J735" s="2394"/>
      <c r="K735" s="2408"/>
      <c r="L735" s="2408"/>
      <c r="M735" s="227"/>
      <c r="N735" s="227"/>
      <c r="O735" s="227"/>
      <c r="P735" s="227"/>
      <c r="Q735" s="227"/>
      <c r="R735" s="227"/>
      <c r="S735" s="227"/>
      <c r="T735" s="227"/>
      <c r="U735" s="227"/>
      <c r="V735" s="227"/>
      <c r="W735" s="227"/>
      <c r="X735" s="227"/>
      <c r="Y735" s="227"/>
      <c r="Z735" s="227"/>
      <c r="AA735" s="227"/>
      <c r="AB735" s="227"/>
      <c r="AC735" s="227"/>
      <c r="AD735" s="227"/>
      <c r="AE735" s="227"/>
      <c r="AF735" s="227"/>
      <c r="AG735" s="227"/>
      <c r="AH735" s="227"/>
      <c r="AI735" s="227"/>
      <c r="AJ735" s="227"/>
      <c r="AK735" s="227"/>
      <c r="AL735" s="227"/>
      <c r="AM735" s="227"/>
      <c r="AN735" s="227"/>
      <c r="AO735" s="227"/>
      <c r="AP735" s="227"/>
      <c r="AQ735" s="227"/>
      <c r="AR735" s="227"/>
    </row>
    <row r="736" spans="1:44" x14ac:dyDescent="0.2">
      <c r="A736" s="254" t="s">
        <v>389</v>
      </c>
      <c r="B736" s="254"/>
      <c r="C736" s="254"/>
      <c r="D736" s="254"/>
      <c r="E736" s="254"/>
      <c r="F736" s="254"/>
      <c r="G736" s="2157"/>
      <c r="H736" s="1206"/>
      <c r="I736" s="1206"/>
      <c r="J736" s="2394"/>
      <c r="K736" s="2408"/>
      <c r="L736" s="2408"/>
      <c r="M736" s="227"/>
      <c r="N736" s="227"/>
      <c r="O736" s="227"/>
      <c r="P736" s="227"/>
      <c r="Q736" s="227"/>
      <c r="R736" s="227"/>
      <c r="S736" s="227"/>
      <c r="T736" s="227"/>
      <c r="U736" s="227"/>
      <c r="V736" s="227"/>
      <c r="W736" s="227"/>
      <c r="X736" s="227"/>
      <c r="Y736" s="227"/>
      <c r="Z736" s="227"/>
      <c r="AA736" s="227"/>
      <c r="AB736" s="227"/>
      <c r="AC736" s="227"/>
      <c r="AD736" s="227"/>
      <c r="AE736" s="227"/>
      <c r="AF736" s="227"/>
      <c r="AG736" s="227"/>
      <c r="AH736" s="227"/>
      <c r="AI736" s="227"/>
      <c r="AJ736" s="227"/>
      <c r="AK736" s="227"/>
      <c r="AL736" s="227"/>
      <c r="AM736" s="227"/>
      <c r="AN736" s="227"/>
      <c r="AO736" s="227"/>
      <c r="AP736" s="227"/>
      <c r="AQ736" s="227"/>
      <c r="AR736" s="227"/>
    </row>
    <row r="737" spans="1:44" x14ac:dyDescent="0.2">
      <c r="A737" s="254" t="s">
        <v>393</v>
      </c>
      <c r="B737" s="254"/>
      <c r="C737" s="254"/>
      <c r="D737" s="254"/>
      <c r="E737" s="254"/>
      <c r="F737" s="254"/>
      <c r="G737" s="2157"/>
      <c r="H737" s="1206"/>
      <c r="I737" s="1206"/>
      <c r="J737" s="2394"/>
      <c r="K737" s="2408"/>
      <c r="L737" s="2408"/>
      <c r="M737" s="227"/>
      <c r="N737" s="227"/>
      <c r="O737" s="227"/>
      <c r="P737" s="227"/>
      <c r="Q737" s="227"/>
      <c r="R737" s="227"/>
      <c r="S737" s="227"/>
      <c r="T737" s="227"/>
      <c r="U737" s="227"/>
      <c r="V737" s="227"/>
      <c r="W737" s="227"/>
      <c r="X737" s="227"/>
      <c r="Y737" s="227"/>
      <c r="Z737" s="227"/>
      <c r="AA737" s="227"/>
      <c r="AB737" s="227"/>
      <c r="AC737" s="227"/>
      <c r="AD737" s="227"/>
      <c r="AE737" s="227"/>
      <c r="AF737" s="227"/>
      <c r="AG737" s="227"/>
      <c r="AH737" s="227"/>
      <c r="AI737" s="227"/>
      <c r="AJ737" s="227"/>
      <c r="AK737" s="227"/>
      <c r="AL737" s="227"/>
      <c r="AM737" s="227"/>
      <c r="AN737" s="227"/>
      <c r="AO737" s="227"/>
      <c r="AP737" s="227"/>
      <c r="AQ737" s="227"/>
      <c r="AR737" s="227"/>
    </row>
    <row r="738" spans="1:44" x14ac:dyDescent="0.2">
      <c r="A738" s="254" t="s">
        <v>394</v>
      </c>
      <c r="B738" s="254"/>
      <c r="C738" s="254"/>
      <c r="D738" s="254"/>
      <c r="E738" s="254"/>
      <c r="F738" s="254"/>
      <c r="G738" s="2157"/>
      <c r="H738" s="1206"/>
      <c r="I738" s="1206"/>
      <c r="J738" s="2394"/>
      <c r="K738" s="2408"/>
      <c r="L738" s="2408"/>
      <c r="M738" s="227"/>
      <c r="N738" s="227"/>
      <c r="O738" s="227"/>
      <c r="P738" s="227"/>
      <c r="Q738" s="227"/>
      <c r="R738" s="227"/>
      <c r="S738" s="227"/>
      <c r="T738" s="227"/>
      <c r="U738" s="227"/>
      <c r="V738" s="227"/>
      <c r="W738" s="227"/>
      <c r="X738" s="227"/>
      <c r="Y738" s="227"/>
      <c r="Z738" s="227"/>
      <c r="AA738" s="227"/>
      <c r="AB738" s="227"/>
      <c r="AC738" s="227"/>
      <c r="AD738" s="227"/>
      <c r="AE738" s="227"/>
      <c r="AF738" s="227"/>
      <c r="AG738" s="227"/>
      <c r="AH738" s="227"/>
      <c r="AI738" s="227"/>
      <c r="AJ738" s="227"/>
      <c r="AK738" s="227"/>
      <c r="AL738" s="227"/>
      <c r="AM738" s="227"/>
      <c r="AN738" s="227"/>
      <c r="AO738" s="227"/>
      <c r="AP738" s="227"/>
      <c r="AQ738" s="227"/>
      <c r="AR738" s="227"/>
    </row>
    <row r="739" spans="1:44" x14ac:dyDescent="0.2">
      <c r="A739" s="254" t="s">
        <v>395</v>
      </c>
      <c r="B739" s="254"/>
      <c r="C739" s="254"/>
      <c r="D739" s="254"/>
      <c r="E739" s="254"/>
      <c r="F739" s="254"/>
      <c r="G739" s="2157"/>
      <c r="H739" s="1206"/>
      <c r="I739" s="1206"/>
      <c r="J739" s="2394"/>
      <c r="K739" s="2408"/>
      <c r="L739" s="2408"/>
      <c r="M739" s="227"/>
      <c r="N739" s="227"/>
      <c r="O739" s="227"/>
      <c r="P739" s="227"/>
      <c r="Q739" s="227"/>
      <c r="R739" s="227"/>
      <c r="S739" s="227"/>
      <c r="T739" s="227"/>
      <c r="U739" s="227"/>
      <c r="V739" s="227"/>
      <c r="W739" s="227"/>
      <c r="X739" s="227"/>
      <c r="Y739" s="227"/>
      <c r="Z739" s="227"/>
      <c r="AA739" s="227"/>
      <c r="AB739" s="227"/>
      <c r="AC739" s="227"/>
      <c r="AD739" s="227"/>
      <c r="AE739" s="227"/>
      <c r="AF739" s="227"/>
      <c r="AG739" s="227"/>
      <c r="AH739" s="227"/>
      <c r="AI739" s="227"/>
      <c r="AJ739" s="227"/>
      <c r="AK739" s="227"/>
      <c r="AL739" s="227"/>
      <c r="AM739" s="227"/>
      <c r="AN739" s="227"/>
      <c r="AO739" s="227"/>
      <c r="AP739" s="227"/>
      <c r="AQ739" s="227"/>
      <c r="AR739" s="227"/>
    </row>
    <row r="740" spans="1:44" x14ac:dyDescent="0.2">
      <c r="A740" s="254"/>
      <c r="B740" s="254"/>
      <c r="C740" s="254"/>
      <c r="D740" s="254"/>
      <c r="E740" s="254"/>
      <c r="F740" s="254"/>
      <c r="G740" s="2157"/>
      <c r="H740" s="1206"/>
      <c r="I740" s="1206"/>
      <c r="J740" s="2394"/>
      <c r="K740" s="2408"/>
      <c r="L740" s="2408"/>
      <c r="M740" s="227"/>
      <c r="N740" s="227"/>
      <c r="O740" s="227"/>
      <c r="P740" s="227"/>
      <c r="Q740" s="227"/>
      <c r="R740" s="227"/>
      <c r="S740" s="227"/>
      <c r="T740" s="227"/>
      <c r="U740" s="227"/>
      <c r="V740" s="227"/>
      <c r="W740" s="227"/>
      <c r="X740" s="227"/>
      <c r="Y740" s="227"/>
      <c r="Z740" s="227"/>
      <c r="AA740" s="227"/>
      <c r="AB740" s="227"/>
      <c r="AC740" s="227"/>
      <c r="AD740" s="227"/>
      <c r="AE740" s="227"/>
      <c r="AF740" s="227"/>
      <c r="AG740" s="227"/>
      <c r="AH740" s="227"/>
      <c r="AI740" s="227"/>
      <c r="AJ740" s="227"/>
      <c r="AK740" s="227"/>
      <c r="AL740" s="227"/>
      <c r="AM740" s="227"/>
      <c r="AN740" s="227"/>
      <c r="AO740" s="227"/>
      <c r="AP740" s="227"/>
      <c r="AQ740" s="227"/>
      <c r="AR740" s="227"/>
    </row>
    <row r="741" spans="1:44" x14ac:dyDescent="0.2">
      <c r="A741" s="254" t="s">
        <v>396</v>
      </c>
      <c r="B741" s="254"/>
      <c r="C741" s="254"/>
      <c r="D741" s="254"/>
      <c r="E741" s="254"/>
      <c r="F741" s="1436" t="s">
        <v>471</v>
      </c>
      <c r="G741" s="2157"/>
      <c r="H741" s="1206"/>
      <c r="I741" s="1206"/>
      <c r="J741" s="2394"/>
      <c r="K741" s="2408"/>
      <c r="L741" s="2408"/>
      <c r="M741" s="227"/>
      <c r="N741" s="227"/>
      <c r="O741" s="227"/>
      <c r="P741" s="227"/>
      <c r="Q741" s="227"/>
      <c r="R741" s="227"/>
      <c r="S741" s="227"/>
      <c r="T741" s="227"/>
      <c r="U741" s="227"/>
      <c r="V741" s="227"/>
      <c r="W741" s="227"/>
      <c r="X741" s="227"/>
      <c r="Y741" s="227"/>
      <c r="Z741" s="227"/>
      <c r="AA741" s="227"/>
      <c r="AB741" s="227"/>
      <c r="AC741" s="227"/>
      <c r="AD741" s="227"/>
      <c r="AE741" s="227"/>
      <c r="AF741" s="227"/>
      <c r="AG741" s="227"/>
      <c r="AH741" s="227"/>
      <c r="AI741" s="227"/>
      <c r="AJ741" s="227"/>
      <c r="AK741" s="227"/>
      <c r="AL741" s="227"/>
      <c r="AM741" s="227"/>
      <c r="AN741" s="227"/>
      <c r="AO741" s="227"/>
      <c r="AP741" s="227"/>
      <c r="AQ741" s="227"/>
      <c r="AR741" s="227"/>
    </row>
    <row r="742" spans="1:44" x14ac:dyDescent="0.2">
      <c r="A742" s="254" t="s">
        <v>397</v>
      </c>
      <c r="B742" s="254"/>
      <c r="C742" s="254"/>
      <c r="D742" s="254"/>
      <c r="E742" s="254"/>
      <c r="F742" s="254"/>
      <c r="G742" s="2157"/>
      <c r="H742" s="1206"/>
      <c r="I742" s="1206"/>
      <c r="J742" s="2394"/>
      <c r="K742" s="2408"/>
      <c r="L742" s="2408"/>
      <c r="M742" s="227"/>
      <c r="N742" s="227"/>
      <c r="O742" s="227"/>
      <c r="P742" s="227"/>
      <c r="Q742" s="227"/>
      <c r="R742" s="227"/>
      <c r="S742" s="227"/>
      <c r="T742" s="227"/>
      <c r="U742" s="227"/>
      <c r="V742" s="227"/>
      <c r="W742" s="227"/>
      <c r="X742" s="227"/>
      <c r="Y742" s="227"/>
      <c r="Z742" s="227"/>
      <c r="AA742" s="227"/>
      <c r="AB742" s="227"/>
      <c r="AC742" s="227"/>
      <c r="AD742" s="227"/>
      <c r="AE742" s="227"/>
      <c r="AF742" s="227"/>
      <c r="AG742" s="227"/>
      <c r="AH742" s="227"/>
      <c r="AI742" s="227"/>
      <c r="AJ742" s="227"/>
      <c r="AK742" s="227"/>
      <c r="AL742" s="227"/>
      <c r="AM742" s="227"/>
      <c r="AN742" s="227"/>
      <c r="AO742" s="227"/>
      <c r="AP742" s="227"/>
      <c r="AQ742" s="227"/>
      <c r="AR742" s="227"/>
    </row>
    <row r="743" spans="1:44" x14ac:dyDescent="0.2">
      <c r="A743" s="254" t="s">
        <v>1247</v>
      </c>
      <c r="B743" s="254"/>
      <c r="C743" s="254"/>
      <c r="D743" s="254"/>
      <c r="E743" s="254"/>
      <c r="F743" s="254"/>
      <c r="G743" s="2157"/>
      <c r="H743" s="1206"/>
      <c r="I743" s="1206"/>
      <c r="J743" s="2394"/>
      <c r="K743" s="2408"/>
      <c r="L743" s="2408"/>
      <c r="M743" s="227"/>
      <c r="N743" s="227"/>
      <c r="O743" s="227"/>
      <c r="P743" s="227"/>
      <c r="Q743" s="227"/>
      <c r="R743" s="227"/>
      <c r="S743" s="227"/>
      <c r="T743" s="227"/>
      <c r="U743" s="227"/>
      <c r="V743" s="227"/>
      <c r="W743" s="227"/>
      <c r="X743" s="227"/>
      <c r="Y743" s="227"/>
      <c r="Z743" s="227"/>
      <c r="AA743" s="227"/>
      <c r="AB743" s="227"/>
      <c r="AC743" s="227"/>
      <c r="AD743" s="227"/>
      <c r="AE743" s="227"/>
      <c r="AF743" s="227"/>
      <c r="AG743" s="227"/>
      <c r="AH743" s="227"/>
      <c r="AI743" s="227"/>
      <c r="AJ743" s="227"/>
      <c r="AK743" s="227"/>
      <c r="AL743" s="227"/>
      <c r="AM743" s="227"/>
      <c r="AN743" s="227"/>
      <c r="AO743" s="227"/>
      <c r="AP743" s="227"/>
      <c r="AQ743" s="227"/>
      <c r="AR743" s="227"/>
    </row>
    <row r="744" spans="1:44" x14ac:dyDescent="0.2">
      <c r="A744" s="254" t="s">
        <v>1248</v>
      </c>
      <c r="B744" s="254"/>
      <c r="C744" s="254"/>
      <c r="D744" s="254"/>
      <c r="E744" s="254"/>
      <c r="F744" s="254"/>
      <c r="G744" s="2157"/>
      <c r="H744" s="1206"/>
      <c r="I744" s="1206"/>
      <c r="J744" s="2394"/>
      <c r="K744" s="2408"/>
      <c r="L744" s="2408"/>
      <c r="M744" s="227"/>
      <c r="N744" s="227"/>
      <c r="O744" s="227"/>
      <c r="P744" s="227"/>
      <c r="Q744" s="227"/>
      <c r="R744" s="227"/>
      <c r="S744" s="227"/>
      <c r="T744" s="227"/>
      <c r="U744" s="227"/>
      <c r="V744" s="227"/>
      <c r="W744" s="227"/>
      <c r="X744" s="227"/>
      <c r="Y744" s="227"/>
      <c r="Z744" s="227"/>
      <c r="AA744" s="227"/>
      <c r="AB744" s="227"/>
      <c r="AC744" s="227"/>
      <c r="AD744" s="227"/>
      <c r="AE744" s="227"/>
      <c r="AF744" s="227"/>
      <c r="AG744" s="227"/>
      <c r="AH744" s="227"/>
      <c r="AI744" s="227"/>
      <c r="AJ744" s="227"/>
      <c r="AK744" s="227"/>
      <c r="AL744" s="227"/>
      <c r="AM744" s="227"/>
      <c r="AN744" s="227"/>
      <c r="AO744" s="227"/>
      <c r="AP744" s="227"/>
      <c r="AQ744" s="227"/>
      <c r="AR744" s="227"/>
    </row>
    <row r="745" spans="1:44" x14ac:dyDescent="0.2">
      <c r="A745" s="254" t="s">
        <v>1249</v>
      </c>
      <c r="B745" s="254"/>
      <c r="C745" s="254"/>
      <c r="D745" s="254"/>
      <c r="E745" s="254"/>
      <c r="F745" s="254"/>
      <c r="G745" s="2157"/>
      <c r="H745" s="1206"/>
      <c r="I745" s="1206"/>
      <c r="J745" s="2394"/>
      <c r="K745" s="2408"/>
      <c r="L745" s="2408"/>
      <c r="M745" s="227"/>
      <c r="N745" s="227"/>
      <c r="O745" s="227"/>
      <c r="P745" s="227"/>
      <c r="Q745" s="227"/>
      <c r="R745" s="227"/>
      <c r="S745" s="227"/>
      <c r="T745" s="227"/>
      <c r="U745" s="227"/>
      <c r="V745" s="227"/>
      <c r="W745" s="227"/>
      <c r="X745" s="227"/>
      <c r="Y745" s="227"/>
      <c r="Z745" s="227"/>
      <c r="AA745" s="227"/>
      <c r="AB745" s="227"/>
      <c r="AC745" s="227"/>
      <c r="AD745" s="227"/>
      <c r="AE745" s="227"/>
      <c r="AF745" s="227"/>
      <c r="AG745" s="227"/>
      <c r="AH745" s="227"/>
      <c r="AI745" s="227"/>
      <c r="AJ745" s="227"/>
      <c r="AK745" s="227"/>
      <c r="AL745" s="227"/>
      <c r="AM745" s="227"/>
      <c r="AN745" s="227"/>
      <c r="AO745" s="227"/>
      <c r="AP745" s="227"/>
      <c r="AQ745" s="227"/>
      <c r="AR745" s="227"/>
    </row>
    <row r="746" spans="1:44" x14ac:dyDescent="0.2">
      <c r="A746" s="254" t="s">
        <v>1250</v>
      </c>
      <c r="B746" s="254"/>
      <c r="C746" s="254"/>
      <c r="D746" s="254"/>
      <c r="E746" s="254"/>
      <c r="F746" s="254"/>
      <c r="G746" s="2157"/>
      <c r="H746" s="1206"/>
      <c r="I746" s="1206"/>
      <c r="J746" s="2394"/>
      <c r="K746" s="2408"/>
      <c r="L746" s="2408"/>
      <c r="M746" s="227"/>
      <c r="N746" s="227"/>
      <c r="O746" s="227"/>
      <c r="P746" s="227"/>
      <c r="Q746" s="227"/>
      <c r="R746" s="227"/>
      <c r="S746" s="227"/>
      <c r="T746" s="227"/>
      <c r="U746" s="227"/>
      <c r="V746" s="227"/>
      <c r="W746" s="227"/>
      <c r="X746" s="227"/>
      <c r="Y746" s="227"/>
      <c r="Z746" s="227"/>
      <c r="AA746" s="227"/>
      <c r="AB746" s="227"/>
      <c r="AC746" s="227"/>
      <c r="AD746" s="227"/>
      <c r="AE746" s="227"/>
      <c r="AF746" s="227"/>
      <c r="AG746" s="227"/>
      <c r="AH746" s="227"/>
      <c r="AI746" s="227"/>
      <c r="AJ746" s="227"/>
      <c r="AK746" s="227"/>
      <c r="AL746" s="227"/>
      <c r="AM746" s="227"/>
      <c r="AN746" s="227"/>
      <c r="AO746" s="227"/>
      <c r="AP746" s="227"/>
      <c r="AQ746" s="227"/>
      <c r="AR746" s="227"/>
    </row>
    <row r="747" spans="1:44" x14ac:dyDescent="0.2">
      <c r="A747" s="254"/>
      <c r="B747" s="254"/>
      <c r="C747" s="254"/>
      <c r="D747" s="254"/>
      <c r="E747" s="254"/>
      <c r="F747" s="254"/>
      <c r="G747" s="2157"/>
      <c r="H747" s="1206"/>
      <c r="I747" s="1206"/>
      <c r="J747" s="2394"/>
      <c r="K747" s="2408"/>
      <c r="L747" s="2408"/>
      <c r="M747" s="227"/>
      <c r="N747" s="227"/>
      <c r="O747" s="227"/>
      <c r="P747" s="227"/>
      <c r="Q747" s="227"/>
      <c r="R747" s="227"/>
      <c r="S747" s="227"/>
      <c r="T747" s="227"/>
      <c r="U747" s="227"/>
      <c r="V747" s="227"/>
      <c r="W747" s="227"/>
      <c r="X747" s="227"/>
      <c r="Y747" s="227"/>
      <c r="Z747" s="227"/>
      <c r="AA747" s="227"/>
      <c r="AB747" s="227"/>
      <c r="AC747" s="227"/>
      <c r="AD747" s="227"/>
      <c r="AE747" s="227"/>
      <c r="AF747" s="227"/>
      <c r="AG747" s="227"/>
      <c r="AH747" s="227"/>
      <c r="AI747" s="227"/>
      <c r="AJ747" s="227"/>
      <c r="AK747" s="227"/>
      <c r="AL747" s="227"/>
      <c r="AM747" s="227"/>
      <c r="AN747" s="227"/>
      <c r="AO747" s="227"/>
      <c r="AP747" s="227"/>
      <c r="AQ747" s="227"/>
      <c r="AR747" s="227"/>
    </row>
    <row r="748" spans="1:44" x14ac:dyDescent="0.2">
      <c r="A748" s="254" t="s">
        <v>679</v>
      </c>
      <c r="B748" s="254"/>
      <c r="C748" s="254"/>
      <c r="D748" s="254"/>
      <c r="E748" s="254"/>
      <c r="F748" s="254"/>
      <c r="G748" s="2157"/>
      <c r="H748" s="1206"/>
      <c r="I748" s="1206"/>
      <c r="J748" s="2394"/>
      <c r="K748" s="2408"/>
      <c r="L748" s="2408"/>
      <c r="M748" s="227"/>
      <c r="N748" s="227"/>
      <c r="O748" s="227"/>
      <c r="P748" s="227"/>
      <c r="Q748" s="227"/>
      <c r="R748" s="227"/>
      <c r="S748" s="227"/>
      <c r="T748" s="227"/>
      <c r="U748" s="227"/>
      <c r="V748" s="227"/>
      <c r="W748" s="227"/>
      <c r="X748" s="227"/>
      <c r="Y748" s="227"/>
      <c r="Z748" s="227"/>
      <c r="AA748" s="227"/>
      <c r="AB748" s="227"/>
      <c r="AC748" s="227"/>
      <c r="AD748" s="227"/>
      <c r="AE748" s="227"/>
      <c r="AF748" s="227"/>
      <c r="AG748" s="227"/>
      <c r="AH748" s="227"/>
      <c r="AI748" s="227"/>
      <c r="AJ748" s="227"/>
      <c r="AK748" s="227"/>
      <c r="AL748" s="227"/>
      <c r="AM748" s="227"/>
      <c r="AN748" s="227"/>
      <c r="AO748" s="227"/>
      <c r="AP748" s="227"/>
      <c r="AQ748" s="227"/>
      <c r="AR748" s="227"/>
    </row>
    <row r="749" spans="1:44" x14ac:dyDescent="0.2">
      <c r="A749" s="261" t="str">
        <f>IF(SOCIETE=0,"    Capitaux","")</f>
        <v xml:space="preserve">    Capitaux</v>
      </c>
      <c r="B749" s="258"/>
      <c r="C749" s="254"/>
      <c r="D749" s="254"/>
      <c r="E749" s="254"/>
      <c r="F749" s="254"/>
      <c r="G749" s="2157"/>
      <c r="H749" s="1206"/>
      <c r="I749" s="1206"/>
      <c r="J749" s="2394"/>
      <c r="K749" s="2408"/>
      <c r="L749" s="2408"/>
      <c r="M749" s="227"/>
      <c r="N749" s="227"/>
      <c r="O749" s="227"/>
      <c r="P749" s="227"/>
      <c r="Q749" s="227"/>
      <c r="R749" s="227"/>
      <c r="S749" s="227"/>
      <c r="T749" s="227"/>
      <c r="U749" s="227"/>
      <c r="V749" s="227"/>
      <c r="W749" s="227"/>
      <c r="X749" s="227"/>
      <c r="Y749" s="227"/>
      <c r="Z749" s="227"/>
      <c r="AA749" s="227"/>
      <c r="AB749" s="227"/>
      <c r="AC749" s="227"/>
      <c r="AD749" s="227"/>
      <c r="AE749" s="227"/>
      <c r="AF749" s="227"/>
      <c r="AG749" s="227"/>
      <c r="AH749" s="227"/>
      <c r="AI749" s="227"/>
      <c r="AJ749" s="227"/>
      <c r="AK749" s="227"/>
      <c r="AL749" s="227"/>
      <c r="AM749" s="227"/>
      <c r="AN749" s="227"/>
      <c r="AO749" s="227"/>
      <c r="AP749" s="227"/>
      <c r="AQ749" s="227"/>
      <c r="AR749" s="227"/>
    </row>
    <row r="750" spans="1:44" x14ac:dyDescent="0.2">
      <c r="A750" s="265" t="str">
        <f>IF(SOCIETE=0,"    - Respect du capital minimum obligatoire","")</f>
        <v xml:space="preserve">    - Respect du capital minimum obligatoire</v>
      </c>
      <c r="B750" s="251"/>
      <c r="C750" s="254"/>
      <c r="D750" s="254"/>
      <c r="E750" s="254"/>
      <c r="F750" s="254"/>
      <c r="G750" s="2157"/>
      <c r="H750" s="1206"/>
      <c r="I750" s="1206"/>
      <c r="J750" s="2394"/>
      <c r="K750" s="2408"/>
      <c r="L750" s="2408"/>
      <c r="M750" s="227"/>
      <c r="N750" s="227"/>
      <c r="O750" s="227"/>
      <c r="P750" s="227"/>
      <c r="Q750" s="227"/>
      <c r="R750" s="227"/>
      <c r="S750" s="227"/>
      <c r="T750" s="227"/>
      <c r="U750" s="227"/>
      <c r="V750" s="227"/>
      <c r="W750" s="227"/>
      <c r="X750" s="227"/>
      <c r="Y750" s="227"/>
      <c r="Z750" s="227"/>
      <c r="AA750" s="227"/>
      <c r="AB750" s="227"/>
      <c r="AC750" s="227"/>
      <c r="AD750" s="227"/>
      <c r="AE750" s="227"/>
      <c r="AF750" s="227"/>
      <c r="AG750" s="227"/>
      <c r="AH750" s="227"/>
      <c r="AI750" s="227"/>
      <c r="AJ750" s="227"/>
      <c r="AK750" s="227"/>
      <c r="AL750" s="227"/>
      <c r="AM750" s="227"/>
      <c r="AN750" s="227"/>
      <c r="AO750" s="227"/>
      <c r="AP750" s="227"/>
      <c r="AQ750" s="227"/>
      <c r="AR750" s="227"/>
    </row>
    <row r="751" spans="1:44" x14ac:dyDescent="0.2">
      <c r="A751" s="265" t="str">
        <f>IF(SOCIETE=0,"    - Respect des règles de Libération du capital souscrit","")</f>
        <v xml:space="preserve">    - Respect des règles de Libération du capital souscrit</v>
      </c>
      <c r="B751" s="251"/>
      <c r="C751" s="254"/>
      <c r="D751" s="254"/>
      <c r="E751" s="254"/>
      <c r="F751" s="254"/>
      <c r="G751" s="2157"/>
      <c r="H751" s="1206"/>
      <c r="I751" s="1206"/>
      <c r="J751" s="2394"/>
      <c r="K751" s="2408"/>
      <c r="L751" s="2408"/>
      <c r="M751" s="227"/>
      <c r="N751" s="227"/>
      <c r="O751" s="227"/>
      <c r="P751" s="227"/>
      <c r="Q751" s="227"/>
      <c r="R751" s="227"/>
      <c r="S751" s="227"/>
      <c r="T751" s="227"/>
      <c r="U751" s="227"/>
      <c r="V751" s="227"/>
      <c r="W751" s="227"/>
      <c r="X751" s="227"/>
      <c r="Y751" s="227"/>
      <c r="Z751" s="227"/>
      <c r="AA751" s="227"/>
      <c r="AB751" s="227"/>
      <c r="AC751" s="227"/>
      <c r="AD751" s="227"/>
      <c r="AE751" s="227"/>
      <c r="AF751" s="227"/>
      <c r="AG751" s="227"/>
      <c r="AH751" s="227"/>
      <c r="AI751" s="227"/>
      <c r="AJ751" s="227"/>
      <c r="AK751" s="227"/>
      <c r="AL751" s="227"/>
      <c r="AM751" s="227"/>
      <c r="AN751" s="227"/>
      <c r="AO751" s="227"/>
      <c r="AP751" s="227"/>
      <c r="AQ751" s="227"/>
      <c r="AR751" s="227"/>
    </row>
    <row r="752" spans="1:44" x14ac:dyDescent="0.2">
      <c r="A752" s="265" t="str">
        <f>IF(SOCIETE=0,"    - Vérification de la non distribution de bénéfices, conformément à la loi,","")</f>
        <v xml:space="preserve">    - Vérification de la non distribution de bénéfices, conformément à la loi,</v>
      </c>
      <c r="B752" s="258"/>
      <c r="C752" s="254"/>
      <c r="D752" s="254"/>
      <c r="E752" s="254"/>
      <c r="F752" s="254"/>
      <c r="G752" s="2157"/>
      <c r="H752" s="1206"/>
      <c r="I752" s="1206"/>
      <c r="J752" s="2394"/>
      <c r="K752" s="2408"/>
      <c r="L752" s="2408"/>
      <c r="M752" s="227"/>
      <c r="N752" s="227"/>
      <c r="O752" s="227"/>
      <c r="P752" s="227"/>
      <c r="Q752" s="227"/>
      <c r="R752" s="227"/>
      <c r="S752" s="227"/>
      <c r="T752" s="227"/>
      <c r="U752" s="227"/>
      <c r="V752" s="227"/>
      <c r="W752" s="227"/>
      <c r="X752" s="227"/>
      <c r="Y752" s="227"/>
      <c r="Z752" s="227"/>
      <c r="AA752" s="227"/>
      <c r="AB752" s="227"/>
      <c r="AC752" s="227"/>
      <c r="AD752" s="227"/>
      <c r="AE752" s="227"/>
      <c r="AF752" s="227"/>
      <c r="AG752" s="227"/>
      <c r="AH752" s="227"/>
      <c r="AI752" s="227"/>
      <c r="AJ752" s="227"/>
      <c r="AK752" s="227"/>
      <c r="AL752" s="227"/>
      <c r="AM752" s="227"/>
      <c r="AN752" s="227"/>
      <c r="AO752" s="227"/>
      <c r="AP752" s="227"/>
      <c r="AQ752" s="227"/>
      <c r="AR752" s="227"/>
    </row>
    <row r="753" spans="1:44" x14ac:dyDescent="0.2">
      <c r="A753" s="265" t="str">
        <f>IF(SOCIETE=0,"       avant amortissement intégral des frais de constitution","")</f>
        <v xml:space="preserve">       avant amortissement intégral des frais de constitution</v>
      </c>
      <c r="B753" s="258"/>
      <c r="C753" s="254"/>
      <c r="D753" s="254"/>
      <c r="E753" s="254"/>
      <c r="F753" s="254"/>
      <c r="G753" s="2157"/>
      <c r="H753" s="1206"/>
      <c r="I753" s="1206"/>
      <c r="J753" s="2394"/>
      <c r="K753" s="2408"/>
      <c r="L753" s="2408"/>
      <c r="M753" s="227"/>
      <c r="N753" s="227"/>
      <c r="O753" s="227"/>
      <c r="P753" s="227"/>
      <c r="Q753" s="227"/>
      <c r="R753" s="227"/>
      <c r="S753" s="227"/>
      <c r="T753" s="227"/>
      <c r="U753" s="227"/>
      <c r="V753" s="227"/>
      <c r="W753" s="227"/>
      <c r="X753" s="227"/>
      <c r="Y753" s="227"/>
      <c r="Z753" s="227"/>
      <c r="AA753" s="227"/>
      <c r="AB753" s="227"/>
      <c r="AC753" s="227"/>
      <c r="AD753" s="227"/>
      <c r="AE753" s="227"/>
      <c r="AF753" s="227"/>
      <c r="AG753" s="227"/>
      <c r="AH753" s="227"/>
      <c r="AI753" s="227"/>
      <c r="AJ753" s="227"/>
      <c r="AK753" s="227"/>
      <c r="AL753" s="227"/>
      <c r="AM753" s="227"/>
      <c r="AN753" s="227"/>
      <c r="AO753" s="227"/>
      <c r="AP753" s="227"/>
      <c r="AQ753" s="227"/>
      <c r="AR753" s="227"/>
    </row>
    <row r="754" spans="1:44" ht="13.5" x14ac:dyDescent="0.25">
      <c r="A754" s="265" t="str">
        <f>IF(SOCIETE=0,"    - Vérification de la dotation à la réserve légale","")</f>
        <v xml:space="preserve">    - Vérification de la dotation à la réserve légale</v>
      </c>
      <c r="B754" s="251"/>
      <c r="C754" s="257"/>
      <c r="D754" s="254"/>
      <c r="E754" s="254"/>
      <c r="F754" s="254"/>
      <c r="G754" s="2157"/>
      <c r="H754" s="1206"/>
      <c r="I754" s="1206"/>
      <c r="J754" s="2394"/>
      <c r="K754" s="2408"/>
      <c r="L754" s="2408"/>
      <c r="M754" s="227"/>
      <c r="N754" s="227"/>
      <c r="O754" s="227"/>
      <c r="P754" s="227"/>
      <c r="Q754" s="227"/>
      <c r="R754" s="227"/>
      <c r="S754" s="227"/>
      <c r="T754" s="227"/>
      <c r="U754" s="227"/>
      <c r="V754" s="227"/>
      <c r="W754" s="227"/>
      <c r="X754" s="227"/>
      <c r="Y754" s="227"/>
      <c r="Z754" s="227"/>
      <c r="AA754" s="227"/>
      <c r="AB754" s="227"/>
      <c r="AC754" s="227"/>
      <c r="AD754" s="227"/>
      <c r="AE754" s="227"/>
      <c r="AF754" s="227"/>
      <c r="AG754" s="227"/>
      <c r="AH754" s="227"/>
      <c r="AI754" s="227"/>
      <c r="AJ754" s="227"/>
      <c r="AK754" s="227"/>
      <c r="AL754" s="227"/>
      <c r="AM754" s="227"/>
      <c r="AN754" s="227"/>
      <c r="AO754" s="227"/>
      <c r="AP754" s="227"/>
      <c r="AQ754" s="227"/>
      <c r="AR754" s="227"/>
    </row>
    <row r="755" spans="1:44" x14ac:dyDescent="0.2">
      <c r="A755" s="265"/>
      <c r="B755" s="251"/>
      <c r="C755" s="254"/>
      <c r="D755" s="254"/>
      <c r="E755" s="254"/>
      <c r="F755" s="254"/>
      <c r="G755" s="2157"/>
      <c r="H755" s="1206"/>
      <c r="I755" s="1206"/>
      <c r="J755" s="2394"/>
      <c r="K755" s="2408"/>
      <c r="L755" s="2408"/>
      <c r="M755" s="227"/>
      <c r="N755" s="227"/>
      <c r="O755" s="227"/>
      <c r="P755" s="227"/>
      <c r="Q755" s="227"/>
      <c r="R755" s="227"/>
      <c r="S755" s="227"/>
      <c r="T755" s="227"/>
      <c r="U755" s="227"/>
      <c r="V755" s="227"/>
      <c r="W755" s="227"/>
      <c r="X755" s="227"/>
      <c r="Y755" s="227"/>
      <c r="Z755" s="227"/>
      <c r="AA755" s="227"/>
      <c r="AB755" s="227"/>
      <c r="AC755" s="227"/>
      <c r="AD755" s="227"/>
      <c r="AE755" s="227"/>
      <c r="AF755" s="227"/>
      <c r="AG755" s="227"/>
      <c r="AH755" s="227"/>
      <c r="AI755" s="227"/>
      <c r="AJ755" s="227"/>
      <c r="AK755" s="227"/>
      <c r="AL755" s="227"/>
      <c r="AM755" s="227"/>
      <c r="AN755" s="227"/>
      <c r="AO755" s="227"/>
      <c r="AP755" s="227"/>
      <c r="AQ755" s="227"/>
      <c r="AR755" s="227"/>
    </row>
    <row r="756" spans="1:44" x14ac:dyDescent="0.2">
      <c r="A756" s="2165"/>
      <c r="B756" s="254"/>
      <c r="C756" s="254"/>
      <c r="D756" s="254"/>
      <c r="E756" s="254"/>
      <c r="F756" s="254"/>
      <c r="G756" s="266"/>
      <c r="H756" s="1206"/>
      <c r="I756" s="1206"/>
      <c r="J756" s="2394"/>
      <c r="K756" s="2408"/>
      <c r="L756" s="2408"/>
      <c r="M756" s="227"/>
      <c r="N756" s="227"/>
      <c r="O756" s="227"/>
      <c r="P756" s="227"/>
      <c r="Q756" s="227"/>
      <c r="R756" s="227"/>
      <c r="S756" s="227"/>
      <c r="T756" s="227"/>
      <c r="U756" s="227"/>
      <c r="V756" s="227"/>
      <c r="W756" s="227"/>
      <c r="X756" s="227"/>
      <c r="Y756" s="227"/>
      <c r="Z756" s="227"/>
      <c r="AA756" s="227"/>
      <c r="AB756" s="227"/>
      <c r="AC756" s="227"/>
      <c r="AD756" s="227"/>
      <c r="AE756" s="227"/>
      <c r="AF756" s="227"/>
      <c r="AG756" s="227"/>
      <c r="AH756" s="227"/>
      <c r="AI756" s="227"/>
      <c r="AJ756" s="227"/>
      <c r="AK756" s="227"/>
      <c r="AL756" s="227"/>
      <c r="AM756" s="227"/>
      <c r="AN756" s="227"/>
      <c r="AO756" s="227"/>
      <c r="AP756" s="227"/>
      <c r="AQ756" s="227"/>
      <c r="AR756" s="227"/>
    </row>
    <row r="757" spans="1:44" x14ac:dyDescent="0.2">
      <c r="A757" s="2411" t="s">
        <v>1217</v>
      </c>
      <c r="B757" s="2411"/>
      <c r="C757" s="2411"/>
      <c r="D757" s="2411"/>
      <c r="E757" s="2411"/>
      <c r="F757" s="2412"/>
      <c r="G757" s="2157"/>
      <c r="H757" s="1206"/>
      <c r="I757" s="1206"/>
      <c r="J757" s="2394"/>
      <c r="K757" s="2408"/>
      <c r="L757" s="2408"/>
      <c r="M757" s="227"/>
      <c r="N757" s="227"/>
      <c r="O757" s="227"/>
      <c r="P757" s="227"/>
      <c r="Q757" s="227"/>
      <c r="R757" s="227"/>
      <c r="S757" s="227"/>
      <c r="T757" s="227"/>
      <c r="U757" s="227"/>
      <c r="V757" s="227"/>
      <c r="W757" s="227"/>
      <c r="X757" s="227"/>
      <c r="Y757" s="227"/>
      <c r="Z757" s="227"/>
      <c r="AA757" s="227"/>
      <c r="AB757" s="227"/>
      <c r="AC757" s="227"/>
      <c r="AD757" s="227"/>
      <c r="AE757" s="227"/>
      <c r="AF757" s="227"/>
      <c r="AG757" s="227"/>
      <c r="AH757" s="227"/>
      <c r="AI757" s="227"/>
      <c r="AJ757" s="227"/>
      <c r="AK757" s="227"/>
      <c r="AL757" s="227"/>
      <c r="AM757" s="227"/>
      <c r="AN757" s="227"/>
      <c r="AO757" s="227"/>
      <c r="AP757" s="227"/>
      <c r="AQ757" s="227"/>
      <c r="AR757" s="227"/>
    </row>
    <row r="758" spans="1:44" x14ac:dyDescent="0.2">
      <c r="A758" s="2411"/>
      <c r="B758" s="2411"/>
      <c r="C758" s="2411"/>
      <c r="D758" s="2411"/>
      <c r="E758" s="2411"/>
      <c r="F758" s="2412"/>
      <c r="G758" s="2157"/>
      <c r="H758" s="1206"/>
      <c r="I758" s="1206"/>
      <c r="J758" s="2394"/>
      <c r="K758" s="2408"/>
      <c r="L758" s="2408"/>
      <c r="M758" s="227"/>
      <c r="N758" s="227"/>
      <c r="O758" s="227"/>
      <c r="P758" s="227"/>
      <c r="Q758" s="227"/>
      <c r="R758" s="227"/>
      <c r="S758" s="227"/>
      <c r="T758" s="227"/>
      <c r="U758" s="227"/>
      <c r="V758" s="227"/>
      <c r="W758" s="227"/>
      <c r="X758" s="227"/>
      <c r="Y758" s="227"/>
      <c r="Z758" s="227"/>
      <c r="AA758" s="227"/>
      <c r="AB758" s="227"/>
      <c r="AC758" s="227"/>
      <c r="AD758" s="227"/>
      <c r="AE758" s="227"/>
      <c r="AF758" s="227"/>
      <c r="AG758" s="227"/>
      <c r="AH758" s="227"/>
      <c r="AI758" s="227"/>
      <c r="AJ758" s="227"/>
      <c r="AK758" s="227"/>
      <c r="AL758" s="227"/>
      <c r="AM758" s="227"/>
      <c r="AN758" s="227"/>
      <c r="AO758" s="227"/>
      <c r="AP758" s="227"/>
      <c r="AQ758" s="227"/>
      <c r="AR758" s="227"/>
    </row>
    <row r="759" spans="1:44" x14ac:dyDescent="0.2">
      <c r="A759" s="267"/>
      <c r="B759" s="254"/>
      <c r="C759" s="254"/>
      <c r="D759" s="254"/>
      <c r="E759" s="254"/>
      <c r="F759" s="254"/>
      <c r="G759" s="2157"/>
      <c r="H759" s="1206"/>
      <c r="I759" s="1206"/>
      <c r="J759" s="2394"/>
      <c r="K759" s="2408"/>
      <c r="L759" s="2408"/>
      <c r="M759" s="227"/>
      <c r="N759" s="227"/>
      <c r="O759" s="227"/>
      <c r="P759" s="227"/>
      <c r="Q759" s="227"/>
      <c r="R759" s="227"/>
      <c r="S759" s="227"/>
      <c r="T759" s="227"/>
      <c r="U759" s="227"/>
      <c r="V759" s="227"/>
      <c r="W759" s="227"/>
      <c r="X759" s="227"/>
      <c r="Y759" s="227"/>
      <c r="Z759" s="227"/>
      <c r="AA759" s="227"/>
      <c r="AB759" s="227"/>
      <c r="AC759" s="227"/>
      <c r="AD759" s="227"/>
      <c r="AE759" s="227"/>
      <c r="AF759" s="227"/>
      <c r="AG759" s="227"/>
      <c r="AH759" s="227"/>
      <c r="AI759" s="227"/>
      <c r="AJ759" s="227"/>
      <c r="AK759" s="227"/>
      <c r="AL759" s="227"/>
      <c r="AM759" s="227"/>
      <c r="AN759" s="227"/>
      <c r="AO759" s="227"/>
      <c r="AP759" s="227"/>
      <c r="AQ759" s="227"/>
      <c r="AR759" s="227"/>
    </row>
    <row r="760" spans="1:44" x14ac:dyDescent="0.2">
      <c r="A760" s="2433" t="e">
        <f>+IF([16]J1!E16&gt;0," - Vérifier le paiement de la CGS - CRDS sur les dividendes dans les délais impartis et la comptabilisation de ces retenues ?","")</f>
        <v>#REF!</v>
      </c>
      <c r="B760" s="2433"/>
      <c r="C760" s="2433"/>
      <c r="D760" s="2433"/>
      <c r="E760" s="2433"/>
      <c r="F760" s="2434"/>
      <c r="G760" s="2157"/>
      <c r="H760" s="1206"/>
      <c r="I760" s="1206"/>
      <c r="J760" s="2394"/>
      <c r="K760" s="2408"/>
      <c r="L760" s="2408"/>
      <c r="M760" s="227"/>
      <c r="N760" s="227"/>
      <c r="O760" s="227"/>
      <c r="P760" s="227"/>
      <c r="Q760" s="227"/>
      <c r="R760" s="227"/>
      <c r="S760" s="227"/>
      <c r="T760" s="227"/>
      <c r="U760" s="227"/>
      <c r="V760" s="227"/>
      <c r="W760" s="227"/>
      <c r="X760" s="227"/>
      <c r="Y760" s="227"/>
      <c r="Z760" s="227"/>
      <c r="AA760" s="227"/>
      <c r="AB760" s="227"/>
      <c r="AC760" s="227"/>
      <c r="AD760" s="227"/>
      <c r="AE760" s="227"/>
      <c r="AF760" s="227"/>
      <c r="AG760" s="227"/>
      <c r="AH760" s="227"/>
      <c r="AI760" s="227"/>
      <c r="AJ760" s="227"/>
      <c r="AK760" s="227"/>
      <c r="AL760" s="227"/>
      <c r="AM760" s="227"/>
      <c r="AN760" s="227"/>
      <c r="AO760" s="227"/>
      <c r="AP760" s="227"/>
      <c r="AQ760" s="227"/>
      <c r="AR760" s="227"/>
    </row>
    <row r="761" spans="1:44" x14ac:dyDescent="0.2">
      <c r="A761" s="2433"/>
      <c r="B761" s="2433"/>
      <c r="C761" s="2433"/>
      <c r="D761" s="2433"/>
      <c r="E761" s="2433"/>
      <c r="F761" s="2434"/>
      <c r="G761" s="2157"/>
      <c r="H761" s="1206"/>
      <c r="I761" s="1206"/>
      <c r="J761" s="2394"/>
      <c r="K761" s="2408"/>
      <c r="L761" s="2408"/>
      <c r="M761" s="227"/>
      <c r="N761" s="227"/>
      <c r="O761" s="227"/>
      <c r="P761" s="227"/>
      <c r="Q761" s="227"/>
      <c r="R761" s="227"/>
      <c r="S761" s="227"/>
      <c r="T761" s="227"/>
      <c r="U761" s="227"/>
      <c r="V761" s="227"/>
      <c r="W761" s="227"/>
      <c r="X761" s="227"/>
      <c r="Y761" s="227"/>
      <c r="Z761" s="227"/>
      <c r="AA761" s="227"/>
      <c r="AB761" s="227"/>
      <c r="AC761" s="227"/>
      <c r="AD761" s="227"/>
      <c r="AE761" s="227"/>
      <c r="AF761" s="227"/>
      <c r="AG761" s="227"/>
      <c r="AH761" s="227"/>
      <c r="AI761" s="227"/>
      <c r="AJ761" s="227"/>
      <c r="AK761" s="227"/>
      <c r="AL761" s="227"/>
      <c r="AM761" s="227"/>
      <c r="AN761" s="227"/>
      <c r="AO761" s="227"/>
      <c r="AP761" s="227"/>
      <c r="AQ761" s="227"/>
      <c r="AR761" s="227"/>
    </row>
    <row r="762" spans="1:44" x14ac:dyDescent="0.2">
      <c r="A762" s="256"/>
      <c r="B762" s="254"/>
      <c r="C762" s="254"/>
      <c r="D762" s="239"/>
      <c r="E762" s="251"/>
      <c r="F762" s="254"/>
      <c r="G762" s="2157"/>
      <c r="H762" s="1206"/>
      <c r="I762" s="1206"/>
      <c r="J762" s="2394"/>
      <c r="K762" s="2408"/>
      <c r="L762" s="2408"/>
      <c r="M762" s="227"/>
      <c r="N762" s="227"/>
      <c r="O762" s="227"/>
      <c r="P762" s="227"/>
      <c r="Q762" s="227"/>
      <c r="R762" s="227"/>
      <c r="S762" s="227"/>
      <c r="T762" s="227"/>
      <c r="U762" s="227"/>
      <c r="V762" s="227"/>
      <c r="W762" s="227"/>
      <c r="X762" s="227"/>
      <c r="Y762" s="227"/>
      <c r="Z762" s="227"/>
      <c r="AA762" s="227"/>
      <c r="AB762" s="227"/>
      <c r="AC762" s="227"/>
      <c r="AD762" s="227"/>
      <c r="AE762" s="227"/>
      <c r="AF762" s="227"/>
      <c r="AG762" s="227"/>
      <c r="AH762" s="227"/>
      <c r="AI762" s="227"/>
      <c r="AJ762" s="227"/>
      <c r="AK762" s="227"/>
      <c r="AL762" s="227"/>
      <c r="AM762" s="227"/>
      <c r="AN762" s="227"/>
      <c r="AO762" s="227"/>
      <c r="AP762" s="227"/>
      <c r="AQ762" s="227"/>
      <c r="AR762" s="227"/>
    </row>
    <row r="763" spans="1:44" x14ac:dyDescent="0.2">
      <c r="A763" s="256" t="s">
        <v>1562</v>
      </c>
      <c r="B763" s="254"/>
      <c r="C763" s="254"/>
      <c r="D763" s="239"/>
      <c r="E763" s="251"/>
      <c r="F763" s="254"/>
      <c r="G763" s="2157"/>
      <c r="H763" s="1206"/>
      <c r="I763" s="1206"/>
      <c r="J763" s="2394"/>
      <c r="K763" s="2408"/>
      <c r="L763" s="2408"/>
      <c r="M763" s="227"/>
      <c r="N763" s="227"/>
      <c r="O763" s="227"/>
      <c r="P763" s="227"/>
      <c r="Q763" s="227"/>
      <c r="R763" s="227"/>
      <c r="S763" s="227"/>
      <c r="T763" s="227"/>
      <c r="U763" s="227"/>
      <c r="V763" s="227"/>
      <c r="W763" s="227"/>
      <c r="X763" s="227"/>
      <c r="Y763" s="227"/>
      <c r="Z763" s="227"/>
      <c r="AA763" s="227"/>
      <c r="AB763" s="227"/>
      <c r="AC763" s="227"/>
      <c r="AD763" s="227"/>
      <c r="AE763" s="227"/>
      <c r="AF763" s="227"/>
      <c r="AG763" s="227"/>
      <c r="AH763" s="227"/>
      <c r="AI763" s="227"/>
      <c r="AJ763" s="227"/>
      <c r="AK763" s="227"/>
      <c r="AL763" s="227"/>
      <c r="AM763" s="227"/>
      <c r="AN763" s="227"/>
      <c r="AO763" s="227"/>
      <c r="AP763" s="227"/>
      <c r="AQ763" s="227"/>
      <c r="AR763" s="227"/>
    </row>
    <row r="764" spans="1:44" x14ac:dyDescent="0.2">
      <c r="B764" s="1230" t="s">
        <v>134</v>
      </c>
      <c r="C764" s="254"/>
      <c r="D764" s="254"/>
      <c r="E764" s="254"/>
      <c r="F764" s="254"/>
      <c r="G764" s="2157"/>
      <c r="H764" s="1206"/>
      <c r="I764" s="1206"/>
      <c r="J764" s="256"/>
      <c r="K764" s="256"/>
      <c r="L764" s="256"/>
      <c r="M764" s="227"/>
      <c r="N764" s="227"/>
      <c r="O764" s="227"/>
      <c r="P764" s="227"/>
      <c r="Q764" s="227"/>
      <c r="R764" s="227"/>
      <c r="S764" s="227"/>
      <c r="T764" s="227"/>
      <c r="U764" s="227"/>
      <c r="V764" s="227"/>
      <c r="W764" s="227"/>
      <c r="X764" s="227"/>
      <c r="Y764" s="227"/>
      <c r="Z764" s="227"/>
      <c r="AA764" s="227"/>
      <c r="AB764" s="227"/>
      <c r="AC764" s="227"/>
      <c r="AD764" s="227"/>
      <c r="AE764" s="227"/>
      <c r="AF764" s="227"/>
      <c r="AG764" s="227"/>
      <c r="AH764" s="227"/>
      <c r="AI764" s="227"/>
      <c r="AJ764" s="227"/>
      <c r="AK764" s="227"/>
      <c r="AL764" s="227"/>
      <c r="AM764" s="227"/>
      <c r="AN764" s="227"/>
      <c r="AO764" s="227"/>
      <c r="AP764" s="227"/>
      <c r="AQ764" s="227"/>
      <c r="AR764" s="227"/>
    </row>
    <row r="765" spans="1:44" x14ac:dyDescent="0.2">
      <c r="A765" s="254"/>
      <c r="B765" s="254"/>
      <c r="C765" s="254"/>
      <c r="D765" s="254"/>
      <c r="E765" s="254"/>
      <c r="F765" s="254"/>
      <c r="G765" s="252"/>
      <c r="H765" s="242"/>
      <c r="I765" s="242"/>
      <c r="J765" s="254"/>
      <c r="K765" s="254"/>
      <c r="L765" s="254"/>
      <c r="M765" s="227"/>
      <c r="N765" s="227"/>
      <c r="O765" s="227"/>
      <c r="P765" s="227"/>
      <c r="Q765" s="227"/>
      <c r="R765" s="227"/>
      <c r="S765" s="227"/>
      <c r="T765" s="227"/>
      <c r="U765" s="227"/>
      <c r="V765" s="227"/>
      <c r="W765" s="227"/>
      <c r="X765" s="227"/>
      <c r="Y765" s="227"/>
      <c r="Z765" s="227"/>
      <c r="AA765" s="227"/>
      <c r="AB765" s="227"/>
      <c r="AC765" s="227"/>
      <c r="AD765" s="227"/>
      <c r="AE765" s="227"/>
      <c r="AF765" s="227"/>
      <c r="AG765" s="227"/>
      <c r="AH765" s="227"/>
      <c r="AI765" s="227"/>
      <c r="AJ765" s="227"/>
      <c r="AK765" s="227"/>
      <c r="AL765" s="227"/>
      <c r="AM765" s="227"/>
      <c r="AN765" s="227"/>
      <c r="AO765" s="227"/>
      <c r="AP765" s="227"/>
      <c r="AQ765" s="227"/>
      <c r="AR765" s="227"/>
    </row>
    <row r="766" spans="1:44" x14ac:dyDescent="0.2">
      <c r="A766" s="254"/>
      <c r="B766" s="254"/>
      <c r="C766" s="254"/>
      <c r="D766" s="254"/>
      <c r="E766" s="254"/>
      <c r="F766" s="254"/>
      <c r="G766" s="2157"/>
      <c r="H766" s="1206"/>
      <c r="I766" s="1206"/>
      <c r="J766" s="2394"/>
      <c r="K766" s="2408"/>
      <c r="L766" s="2408"/>
      <c r="M766" s="227"/>
      <c r="N766" s="227"/>
      <c r="O766" s="227"/>
      <c r="P766" s="227"/>
      <c r="Q766" s="227"/>
      <c r="R766" s="227"/>
      <c r="S766" s="227"/>
      <c r="T766" s="227"/>
      <c r="U766" s="227"/>
      <c r="V766" s="227"/>
      <c r="W766" s="227"/>
      <c r="X766" s="227"/>
      <c r="Y766" s="227"/>
      <c r="Z766" s="227"/>
      <c r="AA766" s="227"/>
      <c r="AB766" s="227"/>
      <c r="AC766" s="227"/>
      <c r="AD766" s="227"/>
      <c r="AE766" s="227"/>
      <c r="AF766" s="227"/>
      <c r="AG766" s="227"/>
      <c r="AH766" s="227"/>
      <c r="AI766" s="227"/>
      <c r="AJ766" s="227"/>
      <c r="AK766" s="227"/>
      <c r="AL766" s="227"/>
      <c r="AM766" s="227"/>
      <c r="AN766" s="227"/>
      <c r="AO766" s="227"/>
      <c r="AP766" s="227"/>
      <c r="AQ766" s="227"/>
      <c r="AR766" s="227"/>
    </row>
    <row r="767" spans="1:44" x14ac:dyDescent="0.2">
      <c r="A767" s="254"/>
      <c r="B767" s="254"/>
      <c r="C767" s="254"/>
      <c r="D767" s="254"/>
      <c r="E767" s="254"/>
      <c r="F767" s="254"/>
      <c r="G767" s="2157"/>
      <c r="H767" s="1206"/>
      <c r="I767" s="1206"/>
      <c r="J767" s="2394"/>
      <c r="K767" s="2408"/>
      <c r="L767" s="2408"/>
      <c r="M767" s="227"/>
      <c r="N767" s="227"/>
      <c r="O767" s="227"/>
      <c r="P767" s="227"/>
      <c r="Q767" s="227"/>
      <c r="R767" s="227"/>
      <c r="S767" s="227"/>
      <c r="T767" s="227"/>
      <c r="U767" s="227"/>
      <c r="V767" s="227"/>
      <c r="W767" s="227"/>
      <c r="X767" s="227"/>
      <c r="Y767" s="227"/>
      <c r="Z767" s="227"/>
      <c r="AA767" s="227"/>
      <c r="AB767" s="227"/>
      <c r="AC767" s="227"/>
      <c r="AD767" s="227"/>
      <c r="AE767" s="227"/>
      <c r="AF767" s="227"/>
      <c r="AG767" s="227"/>
      <c r="AH767" s="227"/>
      <c r="AI767" s="227"/>
      <c r="AJ767" s="227"/>
      <c r="AK767" s="227"/>
      <c r="AL767" s="227"/>
      <c r="AM767" s="227"/>
      <c r="AN767" s="227"/>
      <c r="AO767" s="227"/>
      <c r="AP767" s="227"/>
      <c r="AQ767" s="227"/>
      <c r="AR767" s="227"/>
    </row>
    <row r="768" spans="1:44" x14ac:dyDescent="0.2">
      <c r="A768" s="254"/>
      <c r="B768" s="254"/>
      <c r="C768" s="254"/>
      <c r="D768" s="254"/>
      <c r="E768" s="254"/>
      <c r="F768" s="254"/>
      <c r="G768" s="2157"/>
      <c r="H768" s="1206"/>
      <c r="I768" s="1206"/>
      <c r="J768" s="2394"/>
      <c r="K768" s="2408"/>
      <c r="L768" s="2408"/>
      <c r="M768" s="227"/>
      <c r="N768" s="227"/>
      <c r="O768" s="227"/>
      <c r="P768" s="227"/>
      <c r="Q768" s="227"/>
      <c r="R768" s="227"/>
      <c r="S768" s="227"/>
      <c r="T768" s="227"/>
      <c r="U768" s="227"/>
      <c r="V768" s="227"/>
      <c r="W768" s="227"/>
      <c r="X768" s="227"/>
      <c r="Y768" s="227"/>
      <c r="Z768" s="227"/>
      <c r="AA768" s="227"/>
      <c r="AB768" s="227"/>
      <c r="AC768" s="227"/>
      <c r="AD768" s="227"/>
      <c r="AE768" s="227"/>
      <c r="AF768" s="227"/>
      <c r="AG768" s="227"/>
      <c r="AH768" s="227"/>
      <c r="AI768" s="227"/>
      <c r="AJ768" s="227"/>
      <c r="AK768" s="227"/>
      <c r="AL768" s="227"/>
      <c r="AM768" s="227"/>
      <c r="AN768" s="227"/>
      <c r="AO768" s="227"/>
      <c r="AP768" s="227"/>
      <c r="AQ768" s="227"/>
      <c r="AR768" s="227"/>
    </row>
    <row r="769" spans="1:44" ht="13.5" thickBot="1" x14ac:dyDescent="0.25">
      <c r="A769" s="239"/>
      <c r="B769" s="239"/>
      <c r="C769" s="239"/>
      <c r="D769" s="239"/>
      <c r="E769" s="239"/>
      <c r="F769" s="239"/>
      <c r="G769" s="249"/>
      <c r="H769" s="2161"/>
      <c r="I769" s="2161"/>
      <c r="J769" s="239"/>
      <c r="K769" s="239"/>
      <c r="L769" s="239"/>
      <c r="M769" s="227"/>
      <c r="N769" s="227"/>
      <c r="O769" s="227"/>
      <c r="P769" s="227"/>
      <c r="Q769" s="227"/>
      <c r="R769" s="227"/>
      <c r="S769" s="227"/>
      <c r="T769" s="227"/>
      <c r="U769" s="227"/>
      <c r="V769" s="227"/>
      <c r="W769" s="227"/>
      <c r="X769" s="227"/>
      <c r="Y769" s="227"/>
      <c r="Z769" s="227"/>
      <c r="AA769" s="227"/>
      <c r="AB769" s="227"/>
      <c r="AC769" s="227"/>
      <c r="AD769" s="227"/>
      <c r="AE769" s="227"/>
      <c r="AF769" s="227"/>
      <c r="AG769" s="227"/>
      <c r="AH769" s="227"/>
      <c r="AI769" s="227"/>
      <c r="AJ769" s="227"/>
      <c r="AK769" s="227"/>
      <c r="AL769" s="227"/>
      <c r="AM769" s="227"/>
      <c r="AN769" s="227"/>
      <c r="AO769" s="227"/>
      <c r="AP769" s="227"/>
      <c r="AQ769" s="227"/>
      <c r="AR769" s="227"/>
    </row>
    <row r="770" spans="1:44" ht="14.25" thickTop="1" thickBot="1" x14ac:dyDescent="0.25">
      <c r="A770" s="229"/>
      <c r="B770" s="230"/>
      <c r="C770" s="230"/>
      <c r="D770" s="231" t="s">
        <v>1671</v>
      </c>
      <c r="E770" s="230"/>
      <c r="F770" s="230"/>
      <c r="G770" s="232"/>
      <c r="H770" s="231"/>
      <c r="I770" s="231"/>
      <c r="J770" s="230"/>
      <c r="K770" s="230"/>
      <c r="L770" s="233" t="s">
        <v>671</v>
      </c>
      <c r="M770" s="227"/>
      <c r="N770" s="227"/>
      <c r="O770" s="227"/>
      <c r="P770" s="227"/>
      <c r="Q770" s="227"/>
      <c r="R770" s="227"/>
      <c r="S770" s="227"/>
      <c r="T770" s="227"/>
      <c r="U770" s="227"/>
      <c r="V770" s="227"/>
      <c r="W770" s="227"/>
      <c r="X770" s="227"/>
      <c r="Y770" s="227"/>
      <c r="Z770" s="227"/>
      <c r="AA770" s="227"/>
      <c r="AB770" s="227"/>
      <c r="AC770" s="227"/>
      <c r="AD770" s="227"/>
      <c r="AE770" s="227"/>
      <c r="AF770" s="227"/>
      <c r="AG770" s="227"/>
      <c r="AH770" s="227"/>
      <c r="AI770" s="227"/>
      <c r="AJ770" s="227"/>
      <c r="AK770" s="227"/>
      <c r="AL770" s="227"/>
      <c r="AM770" s="227"/>
      <c r="AN770" s="227"/>
      <c r="AO770" s="227"/>
      <c r="AP770" s="227"/>
      <c r="AQ770" s="227"/>
      <c r="AR770" s="227"/>
    </row>
    <row r="771" spans="1:44" ht="13.5" thickTop="1" x14ac:dyDescent="0.2">
      <c r="A771" s="234"/>
      <c r="B771" s="235"/>
      <c r="C771" s="235"/>
      <c r="D771" s="236"/>
      <c r="E771" s="235"/>
      <c r="F771" s="235"/>
      <c r="G771" s="237"/>
      <c r="H771" s="236"/>
      <c r="I771" s="236"/>
      <c r="J771" s="235"/>
      <c r="K771" s="235"/>
      <c r="L771" s="238"/>
      <c r="M771" s="227"/>
      <c r="N771" s="227"/>
      <c r="O771" s="227"/>
      <c r="P771" s="227"/>
      <c r="Q771" s="227"/>
      <c r="R771" s="227"/>
      <c r="S771" s="227"/>
      <c r="T771" s="227"/>
      <c r="U771" s="227"/>
      <c r="V771" s="227"/>
      <c r="W771" s="227"/>
      <c r="X771" s="227"/>
      <c r="Y771" s="227"/>
      <c r="Z771" s="227"/>
      <c r="AA771" s="227"/>
      <c r="AB771" s="227"/>
      <c r="AC771" s="227"/>
      <c r="AD771" s="227"/>
      <c r="AE771" s="227"/>
      <c r="AF771" s="227"/>
      <c r="AG771" s="227"/>
      <c r="AH771" s="227"/>
      <c r="AI771" s="227"/>
      <c r="AJ771" s="227"/>
      <c r="AK771" s="227"/>
      <c r="AL771" s="227"/>
      <c r="AM771" s="227"/>
      <c r="AN771" s="227"/>
      <c r="AO771" s="227"/>
      <c r="AP771" s="227"/>
      <c r="AQ771" s="227"/>
      <c r="AR771" s="227"/>
    </row>
    <row r="772" spans="1:44" x14ac:dyDescent="0.2">
      <c r="A772" s="1433">
        <f>+A708</f>
        <v>2014001</v>
      </c>
      <c r="B772" s="239"/>
      <c r="C772" s="2401" t="str">
        <f>G40</f>
        <v>SPECIMEN ECF</v>
      </c>
      <c r="D772" s="2402"/>
      <c r="E772" s="2402"/>
      <c r="F772" s="239"/>
      <c r="G772" s="2403" t="s">
        <v>521</v>
      </c>
      <c r="H772" s="2409"/>
      <c r="I772" s="2409"/>
      <c r="J772" s="2409"/>
      <c r="K772" s="2410"/>
      <c r="L772" s="242" t="s">
        <v>522</v>
      </c>
      <c r="M772" s="227"/>
      <c r="N772" s="227"/>
      <c r="O772" s="227"/>
      <c r="P772" s="227"/>
      <c r="Q772" s="227"/>
      <c r="R772" s="227"/>
      <c r="S772" s="227"/>
      <c r="T772" s="227"/>
      <c r="U772" s="227"/>
      <c r="V772" s="227"/>
      <c r="W772" s="227"/>
      <c r="X772" s="227"/>
      <c r="Y772" s="227"/>
      <c r="Z772" s="227"/>
      <c r="AA772" s="227"/>
      <c r="AB772" s="227"/>
      <c r="AC772" s="227"/>
      <c r="AD772" s="227"/>
      <c r="AE772" s="227"/>
      <c r="AF772" s="227"/>
      <c r="AG772" s="227"/>
      <c r="AH772" s="227"/>
      <c r="AI772" s="227"/>
      <c r="AJ772" s="227"/>
      <c r="AK772" s="227"/>
      <c r="AL772" s="227"/>
      <c r="AM772" s="227"/>
      <c r="AN772" s="227"/>
      <c r="AO772" s="227"/>
      <c r="AP772" s="227"/>
      <c r="AQ772" s="227"/>
      <c r="AR772" s="227"/>
    </row>
    <row r="773" spans="1:44" ht="13.5" thickBot="1" x14ac:dyDescent="0.25">
      <c r="A773" s="243"/>
      <c r="B773" s="244"/>
      <c r="C773" s="244"/>
      <c r="D773" s="245"/>
      <c r="E773" s="244"/>
      <c r="F773" s="244"/>
      <c r="G773" s="246"/>
      <c r="H773" s="245"/>
      <c r="I773" s="245"/>
      <c r="J773" s="244"/>
      <c r="K773" s="244"/>
      <c r="L773" s="247"/>
      <c r="M773" s="227"/>
      <c r="N773" s="227"/>
      <c r="O773" s="227"/>
      <c r="P773" s="227"/>
      <c r="Q773" s="227"/>
      <c r="R773" s="227"/>
      <c r="S773" s="227"/>
      <c r="T773" s="227"/>
      <c r="U773" s="227"/>
      <c r="V773" s="227"/>
      <c r="W773" s="227"/>
      <c r="X773" s="227"/>
      <c r="Y773" s="227"/>
      <c r="Z773" s="227"/>
      <c r="AA773" s="227"/>
      <c r="AB773" s="227"/>
      <c r="AC773" s="227"/>
      <c r="AD773" s="227"/>
      <c r="AE773" s="227"/>
      <c r="AF773" s="227"/>
      <c r="AG773" s="227"/>
      <c r="AH773" s="227"/>
      <c r="AI773" s="227"/>
      <c r="AJ773" s="227"/>
      <c r="AK773" s="227"/>
      <c r="AL773" s="227"/>
      <c r="AM773" s="227"/>
      <c r="AN773" s="227"/>
      <c r="AO773" s="227"/>
      <c r="AP773" s="227"/>
      <c r="AQ773" s="227"/>
      <c r="AR773" s="227"/>
    </row>
    <row r="774" spans="1:44" ht="14.25" thickTop="1" thickBot="1" x14ac:dyDescent="0.25">
      <c r="A774" s="248" t="s">
        <v>725</v>
      </c>
      <c r="B774" s="239"/>
      <c r="C774" s="239"/>
      <c r="D774" s="2161" t="s">
        <v>674</v>
      </c>
      <c r="E774" s="239"/>
      <c r="F774" s="239"/>
      <c r="G774" s="232"/>
      <c r="H774" s="259" t="s">
        <v>675</v>
      </c>
      <c r="I774" s="2161"/>
      <c r="J774" s="239"/>
      <c r="K774" s="239"/>
      <c r="L774" s="242" t="s">
        <v>1450</v>
      </c>
      <c r="M774" s="227"/>
      <c r="N774" s="227"/>
      <c r="O774" s="227"/>
      <c r="P774" s="227"/>
      <c r="Q774" s="227"/>
      <c r="R774" s="227"/>
      <c r="S774" s="227"/>
      <c r="T774" s="227"/>
      <c r="U774" s="227"/>
      <c r="V774" s="227"/>
      <c r="W774" s="227"/>
      <c r="X774" s="227"/>
      <c r="Y774" s="227"/>
      <c r="Z774" s="227"/>
      <c r="AA774" s="227"/>
      <c r="AB774" s="227"/>
      <c r="AC774" s="227"/>
      <c r="AD774" s="227"/>
      <c r="AE774" s="227"/>
      <c r="AF774" s="227"/>
      <c r="AG774" s="227"/>
      <c r="AH774" s="227"/>
      <c r="AI774" s="227"/>
      <c r="AJ774" s="227"/>
      <c r="AK774" s="227"/>
      <c r="AL774" s="227"/>
      <c r="AM774" s="227"/>
      <c r="AN774" s="227"/>
      <c r="AO774" s="227"/>
      <c r="AP774" s="227"/>
      <c r="AQ774" s="227"/>
      <c r="AR774" s="227"/>
    </row>
    <row r="775" spans="1:44" ht="13.5" thickTop="1" x14ac:dyDescent="0.2">
      <c r="A775" s="234"/>
      <c r="B775" s="235"/>
      <c r="C775" s="235"/>
      <c r="D775" s="235"/>
      <c r="E775" s="235"/>
      <c r="F775" s="250"/>
      <c r="G775" s="251"/>
      <c r="H775" s="236"/>
      <c r="I775" s="236"/>
      <c r="J775" s="235"/>
      <c r="K775" s="235"/>
      <c r="L775" s="238"/>
      <c r="M775" s="227"/>
      <c r="N775" s="227"/>
      <c r="O775" s="227"/>
      <c r="P775" s="227"/>
      <c r="Q775" s="227"/>
      <c r="R775" s="227"/>
      <c r="S775" s="227"/>
      <c r="T775" s="227"/>
      <c r="U775" s="227"/>
      <c r="V775" s="227"/>
      <c r="W775" s="227"/>
      <c r="X775" s="227"/>
      <c r="Y775" s="227"/>
      <c r="Z775" s="227"/>
      <c r="AA775" s="227"/>
      <c r="AB775" s="227"/>
      <c r="AC775" s="227"/>
      <c r="AD775" s="227"/>
      <c r="AE775" s="227"/>
      <c r="AF775" s="227"/>
      <c r="AG775" s="227"/>
      <c r="AH775" s="227"/>
      <c r="AI775" s="227"/>
      <c r="AJ775" s="227"/>
      <c r="AK775" s="227"/>
      <c r="AL775" s="227"/>
      <c r="AM775" s="227"/>
      <c r="AN775" s="227"/>
      <c r="AO775" s="227"/>
      <c r="AP775" s="227"/>
      <c r="AQ775" s="227"/>
      <c r="AR775" s="227"/>
    </row>
    <row r="776" spans="1:44" x14ac:dyDescent="0.2">
      <c r="A776" s="1292"/>
      <c r="B776" s="2406"/>
      <c r="C776" s="2407"/>
      <c r="D776" s="2407"/>
      <c r="E776" s="2407"/>
      <c r="F776" s="2420"/>
      <c r="G776" s="252"/>
      <c r="H776" s="2161"/>
      <c r="I776" s="1201"/>
      <c r="J776" s="239"/>
      <c r="K776" s="239"/>
      <c r="L776" s="584">
        <f>+L712</f>
        <v>41639</v>
      </c>
      <c r="M776" s="227"/>
      <c r="N776" s="227"/>
      <c r="O776" s="227"/>
      <c r="P776" s="227"/>
      <c r="Q776" s="227"/>
      <c r="R776" s="227"/>
      <c r="S776" s="227"/>
      <c r="T776" s="227"/>
      <c r="U776" s="227"/>
      <c r="V776" s="227"/>
      <c r="W776" s="227"/>
      <c r="X776" s="227"/>
      <c r="Y776" s="227"/>
      <c r="Z776" s="227"/>
      <c r="AA776" s="227"/>
      <c r="AB776" s="227"/>
      <c r="AC776" s="227"/>
      <c r="AD776" s="227"/>
      <c r="AE776" s="227"/>
      <c r="AF776" s="227"/>
      <c r="AG776" s="227"/>
      <c r="AH776" s="227"/>
      <c r="AI776" s="227"/>
      <c r="AJ776" s="227"/>
      <c r="AK776" s="227"/>
      <c r="AL776" s="227"/>
      <c r="AM776" s="227"/>
      <c r="AN776" s="227"/>
      <c r="AO776" s="227"/>
      <c r="AP776" s="227"/>
      <c r="AQ776" s="227"/>
      <c r="AR776" s="227"/>
    </row>
    <row r="777" spans="1:44" ht="13.5" thickBot="1" x14ac:dyDescent="0.25">
      <c r="A777" s="243"/>
      <c r="B777" s="244"/>
      <c r="C777" s="244"/>
      <c r="D777" s="244"/>
      <c r="E777" s="244"/>
      <c r="F777" s="244"/>
      <c r="G777" s="246"/>
      <c r="H777" s="245"/>
      <c r="I777" s="1202"/>
      <c r="J777" s="244"/>
      <c r="K777" s="244"/>
      <c r="L777" s="247"/>
      <c r="M777" s="227"/>
      <c r="N777" s="227"/>
      <c r="O777" s="227"/>
      <c r="P777" s="227"/>
      <c r="Q777" s="227"/>
      <c r="R777" s="227"/>
      <c r="S777" s="227"/>
      <c r="T777" s="227"/>
      <c r="U777" s="227"/>
      <c r="V777" s="227"/>
      <c r="W777" s="227"/>
      <c r="X777" s="227"/>
      <c r="Y777" s="227"/>
      <c r="Z777" s="227"/>
      <c r="AA777" s="227"/>
      <c r="AB777" s="227"/>
      <c r="AC777" s="227"/>
      <c r="AD777" s="227"/>
      <c r="AE777" s="227"/>
      <c r="AF777" s="227"/>
      <c r="AG777" s="227"/>
      <c r="AH777" s="227"/>
      <c r="AI777" s="227"/>
      <c r="AJ777" s="227"/>
      <c r="AK777" s="227"/>
      <c r="AL777" s="227"/>
      <c r="AM777" s="227"/>
      <c r="AN777" s="227"/>
      <c r="AO777" s="227"/>
      <c r="AP777" s="227"/>
      <c r="AQ777" s="227"/>
      <c r="AR777" s="227"/>
    </row>
    <row r="778" spans="1:44" ht="13.5" thickTop="1" x14ac:dyDescent="0.2">
      <c r="A778" s="503" t="s">
        <v>429</v>
      </c>
      <c r="B778" s="1434"/>
      <c r="C778" s="1434"/>
      <c r="D778" s="1434"/>
      <c r="E778" s="1434"/>
      <c r="F778" s="254"/>
      <c r="G778" s="252"/>
      <c r="H778" s="1203"/>
      <c r="I778" s="242"/>
      <c r="J778" s="254"/>
      <c r="K778" s="254"/>
      <c r="L778" s="254"/>
      <c r="M778" s="227"/>
      <c r="N778" s="227"/>
      <c r="O778" s="227"/>
      <c r="P778" s="227"/>
      <c r="Q778" s="227"/>
      <c r="R778" s="227"/>
      <c r="S778" s="227"/>
      <c r="T778" s="227"/>
      <c r="U778" s="227"/>
      <c r="V778" s="227"/>
      <c r="W778" s="227"/>
      <c r="X778" s="227"/>
      <c r="Y778" s="227"/>
      <c r="Z778" s="227"/>
      <c r="AA778" s="227"/>
      <c r="AB778" s="227"/>
      <c r="AC778" s="227"/>
      <c r="AD778" s="227"/>
      <c r="AE778" s="227"/>
      <c r="AF778" s="227"/>
      <c r="AG778" s="227"/>
      <c r="AH778" s="227"/>
      <c r="AI778" s="227"/>
      <c r="AJ778" s="227"/>
      <c r="AK778" s="227"/>
      <c r="AL778" s="227"/>
      <c r="AM778" s="227"/>
      <c r="AN778" s="227"/>
      <c r="AO778" s="227"/>
      <c r="AP778" s="227"/>
      <c r="AQ778" s="227"/>
      <c r="AR778" s="227"/>
    </row>
    <row r="779" spans="1:44" x14ac:dyDescent="0.2">
      <c r="A779" s="2160" t="s">
        <v>533</v>
      </c>
      <c r="B779" s="1434"/>
      <c r="C779" s="1434"/>
      <c r="D779" s="1434"/>
      <c r="E779" s="1434"/>
      <c r="F779" s="254"/>
      <c r="G779" s="252" t="s">
        <v>671</v>
      </c>
      <c r="H779" s="242" t="s">
        <v>1122</v>
      </c>
      <c r="I779" s="242" t="s">
        <v>1123</v>
      </c>
      <c r="J779" s="254" t="s">
        <v>676</v>
      </c>
      <c r="K779" s="254"/>
      <c r="L779" s="254"/>
      <c r="M779" s="227"/>
      <c r="N779" s="227"/>
      <c r="O779" s="227"/>
      <c r="P779" s="227"/>
      <c r="Q779" s="227"/>
      <c r="R779" s="227"/>
      <c r="S779" s="227"/>
      <c r="T779" s="227"/>
      <c r="U779" s="227"/>
      <c r="V779" s="227"/>
      <c r="W779" s="227"/>
      <c r="X779" s="227"/>
      <c r="Y779" s="227"/>
      <c r="Z779" s="227"/>
      <c r="AA779" s="227"/>
      <c r="AB779" s="227"/>
      <c r="AC779" s="227"/>
      <c r="AD779" s="227"/>
      <c r="AE779" s="227"/>
      <c r="AF779" s="227"/>
      <c r="AG779" s="227"/>
      <c r="AH779" s="227"/>
      <c r="AI779" s="227"/>
      <c r="AJ779" s="227"/>
      <c r="AK779" s="227"/>
      <c r="AL779" s="227"/>
      <c r="AM779" s="227"/>
      <c r="AN779" s="227"/>
      <c r="AO779" s="227"/>
      <c r="AP779" s="227"/>
      <c r="AQ779" s="227"/>
      <c r="AR779" s="227"/>
    </row>
    <row r="780" spans="1:44" ht="13.5" thickBot="1" x14ac:dyDescent="0.25">
      <c r="A780" s="2160" t="s">
        <v>398</v>
      </c>
      <c r="B780" s="1434"/>
      <c r="C780" s="1434"/>
      <c r="D780" s="1434"/>
      <c r="E780" s="1434"/>
      <c r="F780" s="254"/>
      <c r="G780" s="255" t="s">
        <v>677</v>
      </c>
      <c r="H780" s="1204"/>
      <c r="I780" s="1205"/>
      <c r="J780" s="244"/>
      <c r="K780" s="244"/>
      <c r="L780" s="244"/>
      <c r="M780" s="227"/>
      <c r="N780" s="227"/>
      <c r="O780" s="227"/>
      <c r="P780" s="227"/>
      <c r="Q780" s="227"/>
      <c r="R780" s="227"/>
      <c r="S780" s="227"/>
      <c r="T780" s="227"/>
      <c r="U780" s="227"/>
      <c r="V780" s="227"/>
      <c r="W780" s="227"/>
      <c r="X780" s="227"/>
      <c r="Y780" s="227"/>
      <c r="Z780" s="227"/>
      <c r="AA780" s="227"/>
      <c r="AB780" s="227"/>
      <c r="AC780" s="227"/>
      <c r="AD780" s="227"/>
      <c r="AE780" s="227"/>
      <c r="AF780" s="227"/>
      <c r="AG780" s="227"/>
      <c r="AH780" s="227"/>
      <c r="AI780" s="227"/>
      <c r="AJ780" s="227"/>
      <c r="AK780" s="227"/>
      <c r="AL780" s="227"/>
      <c r="AM780" s="227"/>
      <c r="AN780" s="227"/>
      <c r="AO780" s="227"/>
      <c r="AP780" s="227"/>
      <c r="AQ780" s="227"/>
      <c r="AR780" s="227"/>
    </row>
    <row r="781" spans="1:44" ht="13.5" thickTop="1" x14ac:dyDescent="0.2">
      <c r="A781" s="254"/>
      <c r="B781" s="254"/>
      <c r="C781" s="254"/>
      <c r="D781" s="254"/>
      <c r="E781" s="254"/>
      <c r="F781" s="254"/>
      <c r="G781" s="252"/>
      <c r="H781" s="242"/>
      <c r="I781" s="242"/>
      <c r="J781" s="2392"/>
      <c r="K781" s="2393"/>
      <c r="L781" s="2393"/>
      <c r="M781" s="227"/>
      <c r="N781" s="227"/>
      <c r="O781" s="227"/>
      <c r="P781" s="227"/>
      <c r="Q781" s="227"/>
      <c r="R781" s="227"/>
      <c r="S781" s="227"/>
      <c r="T781" s="227"/>
      <c r="U781" s="227"/>
      <c r="V781" s="227"/>
      <c r="W781" s="227"/>
      <c r="X781" s="227"/>
      <c r="Y781" s="227"/>
      <c r="Z781" s="227"/>
      <c r="AA781" s="227"/>
      <c r="AB781" s="227"/>
      <c r="AC781" s="227"/>
      <c r="AD781" s="227"/>
      <c r="AE781" s="227"/>
      <c r="AF781" s="227"/>
      <c r="AG781" s="227"/>
      <c r="AH781" s="227"/>
      <c r="AI781" s="227"/>
      <c r="AJ781" s="227"/>
      <c r="AK781" s="227"/>
      <c r="AL781" s="227"/>
      <c r="AM781" s="227"/>
      <c r="AN781" s="227"/>
      <c r="AO781" s="227"/>
      <c r="AP781" s="227"/>
      <c r="AQ781" s="227"/>
      <c r="AR781" s="227"/>
    </row>
    <row r="782" spans="1:44" x14ac:dyDescent="0.2">
      <c r="A782" s="254"/>
      <c r="B782" s="254"/>
      <c r="C782" s="254"/>
      <c r="D782" s="254"/>
      <c r="E782" s="254"/>
      <c r="F782" s="254"/>
      <c r="G782" s="2157"/>
      <c r="H782" s="242"/>
      <c r="I782" s="1206"/>
      <c r="J782" s="2394"/>
      <c r="K782" s="2408"/>
      <c r="L782" s="2408"/>
      <c r="M782" s="227"/>
      <c r="N782" s="227"/>
      <c r="O782" s="227"/>
      <c r="P782" s="227"/>
      <c r="Q782" s="227"/>
      <c r="R782" s="227"/>
      <c r="S782" s="227"/>
      <c r="T782" s="227"/>
      <c r="U782" s="227"/>
      <c r="V782" s="227"/>
      <c r="W782" s="227"/>
      <c r="X782" s="227"/>
      <c r="Y782" s="227"/>
      <c r="Z782" s="227"/>
      <c r="AA782" s="227"/>
      <c r="AB782" s="227"/>
      <c r="AC782" s="227"/>
      <c r="AD782" s="227"/>
      <c r="AE782" s="227"/>
      <c r="AF782" s="227"/>
      <c r="AG782" s="227"/>
      <c r="AH782" s="227"/>
      <c r="AI782" s="227"/>
      <c r="AJ782" s="227"/>
      <c r="AK782" s="227"/>
      <c r="AL782" s="227"/>
      <c r="AM782" s="227"/>
      <c r="AN782" s="227"/>
      <c r="AO782" s="227"/>
      <c r="AP782" s="227"/>
      <c r="AQ782" s="227"/>
      <c r="AR782" s="227"/>
    </row>
    <row r="783" spans="1:44" x14ac:dyDescent="0.2">
      <c r="A783" s="254" t="s">
        <v>678</v>
      </c>
      <c r="B783" s="254"/>
      <c r="C783" s="254"/>
      <c r="D783" s="254"/>
      <c r="E783" s="254"/>
      <c r="F783" s="1436" t="s">
        <v>464</v>
      </c>
      <c r="G783" s="2157"/>
      <c r="H783" s="242"/>
      <c r="I783" s="1206"/>
      <c r="J783" s="2394"/>
      <c r="K783" s="2408"/>
      <c r="L783" s="2408"/>
      <c r="M783" s="227"/>
      <c r="N783" s="227"/>
      <c r="O783" s="227"/>
      <c r="P783" s="227"/>
      <c r="Q783" s="227"/>
      <c r="R783" s="227"/>
      <c r="S783" s="227"/>
      <c r="T783" s="227"/>
      <c r="U783" s="227"/>
      <c r="V783" s="227"/>
      <c r="W783" s="227"/>
      <c r="X783" s="227"/>
      <c r="Y783" s="227"/>
      <c r="Z783" s="227"/>
      <c r="AA783" s="227"/>
      <c r="AB783" s="227"/>
      <c r="AC783" s="227"/>
      <c r="AD783" s="227"/>
      <c r="AE783" s="227"/>
      <c r="AF783" s="227"/>
      <c r="AG783" s="227"/>
      <c r="AH783" s="227"/>
      <c r="AI783" s="227"/>
      <c r="AJ783" s="227"/>
      <c r="AK783" s="227"/>
      <c r="AL783" s="227"/>
      <c r="AM783" s="227"/>
      <c r="AN783" s="227"/>
      <c r="AO783" s="227"/>
      <c r="AP783" s="227"/>
      <c r="AQ783" s="227"/>
      <c r="AR783" s="227"/>
    </row>
    <row r="784" spans="1:44" x14ac:dyDescent="0.2">
      <c r="A784" s="254"/>
      <c r="B784" s="254"/>
      <c r="C784" s="254"/>
      <c r="D784" s="254"/>
      <c r="E784" s="254"/>
      <c r="F784" s="254"/>
      <c r="G784" s="2157"/>
      <c r="H784" s="1206"/>
      <c r="I784" s="1206"/>
      <c r="J784" s="2394"/>
      <c r="K784" s="2408"/>
      <c r="L784" s="2408"/>
      <c r="M784" s="227"/>
      <c r="N784" s="227"/>
      <c r="O784" s="227"/>
      <c r="P784" s="227"/>
      <c r="Q784" s="227"/>
      <c r="R784" s="227"/>
      <c r="S784" s="227"/>
      <c r="T784" s="227"/>
      <c r="U784" s="227"/>
      <c r="V784" s="227"/>
      <c r="W784" s="227"/>
      <c r="X784" s="227"/>
      <c r="Y784" s="227"/>
      <c r="Z784" s="227"/>
      <c r="AA784" s="227"/>
      <c r="AB784" s="227"/>
      <c r="AC784" s="227"/>
      <c r="AD784" s="227"/>
      <c r="AE784" s="227"/>
      <c r="AF784" s="227"/>
      <c r="AG784" s="227"/>
      <c r="AH784" s="227"/>
      <c r="AI784" s="227"/>
      <c r="AJ784" s="227"/>
      <c r="AK784" s="227"/>
      <c r="AL784" s="227"/>
      <c r="AM784" s="227"/>
      <c r="AN784" s="227"/>
      <c r="AO784" s="227"/>
      <c r="AP784" s="227"/>
      <c r="AQ784" s="227"/>
      <c r="AR784" s="227"/>
    </row>
    <row r="785" spans="1:44" x14ac:dyDescent="0.2">
      <c r="A785" s="254" t="str">
        <f>IF(EXP=0,"   - dossier de l'expert-comptable","")</f>
        <v xml:space="preserve">   - dossier de l'expert-comptable</v>
      </c>
      <c r="B785" s="254"/>
      <c r="C785" s="254"/>
      <c r="D785" s="254"/>
      <c r="E785" s="254"/>
      <c r="F785" s="254"/>
      <c r="G785" s="2157"/>
      <c r="H785" s="1206"/>
      <c r="I785" s="1206"/>
      <c r="J785" s="2394"/>
      <c r="K785" s="2408"/>
      <c r="L785" s="2408"/>
      <c r="M785" s="227"/>
      <c r="N785" s="227"/>
      <c r="O785" s="227"/>
      <c r="P785" s="227"/>
      <c r="Q785" s="227"/>
      <c r="R785" s="227"/>
      <c r="S785" s="227"/>
      <c r="T785" s="227"/>
      <c r="U785" s="227"/>
      <c r="V785" s="227"/>
      <c r="W785" s="227"/>
      <c r="X785" s="227"/>
      <c r="Y785" s="227"/>
      <c r="Z785" s="227"/>
      <c r="AA785" s="227"/>
      <c r="AB785" s="227"/>
      <c r="AC785" s="227"/>
      <c r="AD785" s="227"/>
      <c r="AE785" s="227"/>
      <c r="AF785" s="227"/>
      <c r="AG785" s="227"/>
      <c r="AH785" s="227"/>
      <c r="AI785" s="227"/>
      <c r="AJ785" s="227"/>
      <c r="AK785" s="227"/>
      <c r="AL785" s="227"/>
      <c r="AM785" s="227"/>
      <c r="AN785" s="227"/>
      <c r="AO785" s="227"/>
      <c r="AP785" s="227"/>
      <c r="AQ785" s="227"/>
      <c r="AR785" s="227"/>
    </row>
    <row r="786" spans="1:44" x14ac:dyDescent="0.2">
      <c r="A786" s="254"/>
      <c r="B786" s="254"/>
      <c r="C786" s="254"/>
      <c r="D786" s="254"/>
      <c r="E786" s="254"/>
      <c r="F786" s="254"/>
      <c r="G786" s="2157"/>
      <c r="H786" s="1206"/>
      <c r="I786" s="1206"/>
      <c r="J786" s="2394"/>
      <c r="K786" s="2408"/>
      <c r="L786" s="2408"/>
      <c r="M786" s="227"/>
      <c r="N786" s="227"/>
      <c r="O786" s="227"/>
      <c r="P786" s="227"/>
      <c r="Q786" s="227"/>
      <c r="R786" s="227"/>
      <c r="S786" s="227"/>
      <c r="T786" s="227"/>
      <c r="U786" s="227"/>
      <c r="V786" s="227"/>
      <c r="W786" s="227"/>
      <c r="X786" s="227"/>
      <c r="Y786" s="227"/>
      <c r="Z786" s="227"/>
      <c r="AA786" s="227"/>
      <c r="AB786" s="227"/>
      <c r="AC786" s="227"/>
      <c r="AD786" s="227"/>
      <c r="AE786" s="227"/>
      <c r="AF786" s="227"/>
      <c r="AG786" s="227"/>
      <c r="AH786" s="227"/>
      <c r="AI786" s="227"/>
      <c r="AJ786" s="227"/>
      <c r="AK786" s="227"/>
      <c r="AL786" s="227"/>
      <c r="AM786" s="227"/>
      <c r="AN786" s="227"/>
      <c r="AO786" s="227"/>
      <c r="AP786" s="227"/>
      <c r="AQ786" s="227"/>
      <c r="AR786" s="227"/>
    </row>
    <row r="787" spans="1:44" x14ac:dyDescent="0.2">
      <c r="A787" s="254"/>
      <c r="B787" s="254"/>
      <c r="C787" s="254"/>
      <c r="D787" s="254"/>
      <c r="E787" s="254"/>
      <c r="F787" s="254"/>
      <c r="G787" s="2157"/>
      <c r="H787" s="1206"/>
      <c r="I787" s="1206"/>
      <c r="J787" s="2394"/>
      <c r="K787" s="2408"/>
      <c r="L787" s="2408"/>
      <c r="M787" s="227"/>
      <c r="N787" s="227"/>
      <c r="O787" s="227"/>
      <c r="P787" s="227"/>
      <c r="Q787" s="227"/>
      <c r="R787" s="227"/>
      <c r="S787" s="227"/>
      <c r="T787" s="227"/>
      <c r="U787" s="227"/>
      <c r="V787" s="227"/>
      <c r="W787" s="227"/>
      <c r="X787" s="227"/>
      <c r="Y787" s="227"/>
      <c r="Z787" s="227"/>
      <c r="AA787" s="227"/>
      <c r="AB787" s="227"/>
      <c r="AC787" s="227"/>
      <c r="AD787" s="227"/>
      <c r="AE787" s="227"/>
      <c r="AF787" s="227"/>
      <c r="AG787" s="227"/>
      <c r="AH787" s="227"/>
      <c r="AI787" s="227"/>
      <c r="AJ787" s="227"/>
      <c r="AK787" s="227"/>
      <c r="AL787" s="227"/>
      <c r="AM787" s="227"/>
      <c r="AN787" s="227"/>
      <c r="AO787" s="227"/>
      <c r="AP787" s="227"/>
      <c r="AQ787" s="227"/>
      <c r="AR787" s="227"/>
    </row>
    <row r="788" spans="1:44" x14ac:dyDescent="0.2">
      <c r="A788" s="254"/>
      <c r="B788" s="254"/>
      <c r="C788" s="254"/>
      <c r="D788" s="254"/>
      <c r="E788" s="254"/>
      <c r="F788" s="254"/>
      <c r="G788" s="2157"/>
      <c r="H788" s="1206"/>
      <c r="I788" s="1206"/>
      <c r="J788" s="2394"/>
      <c r="K788" s="2408"/>
      <c r="L788" s="2408"/>
      <c r="M788" s="227"/>
      <c r="N788" s="227"/>
      <c r="O788" s="227"/>
      <c r="P788" s="227"/>
      <c r="Q788" s="227"/>
      <c r="R788" s="227"/>
      <c r="S788" s="227"/>
      <c r="T788" s="227"/>
      <c r="U788" s="227"/>
      <c r="V788" s="227"/>
      <c r="W788" s="227"/>
      <c r="X788" s="227"/>
      <c r="Y788" s="227"/>
      <c r="Z788" s="227"/>
      <c r="AA788" s="227"/>
      <c r="AB788" s="227"/>
      <c r="AC788" s="227"/>
      <c r="AD788" s="227"/>
      <c r="AE788" s="227"/>
      <c r="AF788" s="227"/>
      <c r="AG788" s="227"/>
      <c r="AH788" s="227"/>
      <c r="AI788" s="227"/>
      <c r="AJ788" s="227"/>
      <c r="AK788" s="227"/>
      <c r="AL788" s="227"/>
      <c r="AM788" s="227"/>
      <c r="AN788" s="227"/>
      <c r="AO788" s="227"/>
      <c r="AP788" s="227"/>
      <c r="AQ788" s="227"/>
      <c r="AR788" s="227"/>
    </row>
    <row r="789" spans="1:44" x14ac:dyDescent="0.2">
      <c r="A789" s="254"/>
      <c r="B789" s="254"/>
      <c r="C789" s="254"/>
      <c r="D789" s="254"/>
      <c r="E789" s="254"/>
      <c r="F789" s="254"/>
      <c r="G789" s="2157"/>
      <c r="H789" s="1206"/>
      <c r="I789" s="1206"/>
      <c r="J789" s="2394"/>
      <c r="K789" s="2408"/>
      <c r="L789" s="2408"/>
      <c r="M789" s="227"/>
      <c r="N789" s="227"/>
      <c r="O789" s="227"/>
      <c r="P789" s="227"/>
      <c r="Q789" s="227"/>
      <c r="R789" s="227"/>
      <c r="S789" s="227"/>
      <c r="T789" s="227"/>
      <c r="U789" s="227"/>
      <c r="V789" s="227"/>
      <c r="W789" s="227"/>
      <c r="X789" s="227"/>
      <c r="Y789" s="227"/>
      <c r="Z789" s="227"/>
      <c r="AA789" s="227"/>
      <c r="AB789" s="227"/>
      <c r="AC789" s="227"/>
      <c r="AD789" s="227"/>
      <c r="AE789" s="227"/>
      <c r="AF789" s="227"/>
      <c r="AG789" s="227"/>
      <c r="AH789" s="227"/>
      <c r="AI789" s="227"/>
      <c r="AJ789" s="227"/>
      <c r="AK789" s="227"/>
      <c r="AL789" s="227"/>
      <c r="AM789" s="227"/>
      <c r="AN789" s="227"/>
      <c r="AO789" s="227"/>
      <c r="AP789" s="227"/>
      <c r="AQ789" s="227"/>
      <c r="AR789" s="227"/>
    </row>
    <row r="790" spans="1:44" x14ac:dyDescent="0.2">
      <c r="A790" s="254" t="s">
        <v>679</v>
      </c>
      <c r="B790" s="254"/>
      <c r="C790" s="254"/>
      <c r="D790" s="254"/>
      <c r="E790" s="254"/>
      <c r="F790" s="254"/>
      <c r="G790" s="2157"/>
      <c r="H790" s="1206"/>
      <c r="I790" s="1206"/>
      <c r="J790" s="2394"/>
      <c r="K790" s="2408"/>
      <c r="L790" s="2408"/>
      <c r="M790" s="227"/>
      <c r="N790" s="227"/>
      <c r="O790" s="227"/>
      <c r="P790" s="227"/>
      <c r="Q790" s="227"/>
      <c r="R790" s="227"/>
      <c r="S790" s="227"/>
      <c r="T790" s="227"/>
      <c r="U790" s="227"/>
      <c r="V790" s="227"/>
      <c r="W790" s="227"/>
      <c r="X790" s="227"/>
      <c r="Y790" s="227"/>
      <c r="Z790" s="227"/>
      <c r="AA790" s="227"/>
      <c r="AB790" s="227"/>
      <c r="AC790" s="227"/>
      <c r="AD790" s="227"/>
      <c r="AE790" s="227"/>
      <c r="AF790" s="227"/>
      <c r="AG790" s="227"/>
      <c r="AH790" s="227"/>
      <c r="AI790" s="227"/>
      <c r="AJ790" s="227"/>
      <c r="AK790" s="227"/>
      <c r="AL790" s="227"/>
      <c r="AM790" s="227"/>
      <c r="AN790" s="227"/>
      <c r="AO790" s="227"/>
      <c r="AP790" s="227"/>
      <c r="AQ790" s="227"/>
      <c r="AR790" s="227"/>
    </row>
    <row r="791" spans="1:44" x14ac:dyDescent="0.2">
      <c r="A791" s="254"/>
      <c r="B791" s="254" t="str">
        <f>IF(EXP=0,"(en relation avec le dossier de l'expert-comptable)","")</f>
        <v>(en relation avec le dossier de l'expert-comptable)</v>
      </c>
      <c r="C791" s="254"/>
      <c r="D791" s="254"/>
      <c r="E791" s="254"/>
      <c r="F791" s="254"/>
      <c r="G791" s="2157"/>
      <c r="H791" s="1206"/>
      <c r="I791" s="1206"/>
      <c r="J791" s="2394"/>
      <c r="K791" s="2408"/>
      <c r="L791" s="2408"/>
      <c r="M791" s="227"/>
      <c r="N791" s="227"/>
      <c r="O791" s="227"/>
      <c r="P791" s="227"/>
      <c r="Q791" s="227"/>
      <c r="R791" s="227"/>
      <c r="S791" s="227"/>
      <c r="T791" s="227"/>
      <c r="U791" s="227"/>
      <c r="V791" s="227"/>
      <c r="W791" s="227"/>
      <c r="X791" s="227"/>
      <c r="Y791" s="227"/>
      <c r="Z791" s="227"/>
      <c r="AA791" s="227"/>
      <c r="AB791" s="227"/>
      <c r="AC791" s="227"/>
      <c r="AD791" s="227"/>
      <c r="AE791" s="227"/>
      <c r="AF791" s="227"/>
      <c r="AG791" s="227"/>
      <c r="AH791" s="227"/>
      <c r="AI791" s="227"/>
      <c r="AJ791" s="227"/>
      <c r="AK791" s="227"/>
      <c r="AL791" s="227"/>
      <c r="AM791" s="227"/>
      <c r="AN791" s="227"/>
      <c r="AO791" s="227"/>
      <c r="AP791" s="227"/>
      <c r="AQ791" s="227"/>
      <c r="AR791" s="227"/>
    </row>
    <row r="792" spans="1:44" x14ac:dyDescent="0.2">
      <c r="A792" s="254" t="s">
        <v>523</v>
      </c>
      <c r="B792" s="254"/>
      <c r="C792" s="254"/>
      <c r="D792" s="254"/>
      <c r="E792" s="254"/>
      <c r="F792" s="254"/>
      <c r="G792" s="2157"/>
      <c r="H792" s="1206"/>
      <c r="I792" s="1206"/>
      <c r="J792" s="2394"/>
      <c r="K792" s="2408"/>
      <c r="L792" s="2408"/>
      <c r="M792" s="227"/>
      <c r="N792" s="227"/>
      <c r="O792" s="227"/>
      <c r="P792" s="227"/>
      <c r="Q792" s="227"/>
      <c r="R792" s="227"/>
      <c r="S792" s="227"/>
      <c r="T792" s="227"/>
      <c r="U792" s="227"/>
      <c r="V792" s="227"/>
      <c r="W792" s="227"/>
      <c r="X792" s="227"/>
      <c r="Y792" s="227"/>
      <c r="Z792" s="227"/>
      <c r="AA792" s="227"/>
      <c r="AB792" s="227"/>
      <c r="AC792" s="227"/>
      <c r="AD792" s="227"/>
      <c r="AE792" s="227"/>
      <c r="AF792" s="227"/>
      <c r="AG792" s="227"/>
      <c r="AH792" s="227"/>
      <c r="AI792" s="227"/>
      <c r="AJ792" s="227"/>
      <c r="AK792" s="227"/>
      <c r="AL792" s="227"/>
      <c r="AM792" s="227"/>
      <c r="AN792" s="227"/>
      <c r="AO792" s="227"/>
      <c r="AP792" s="227"/>
      <c r="AQ792" s="227"/>
      <c r="AR792" s="227"/>
    </row>
    <row r="793" spans="1:44" x14ac:dyDescent="0.2">
      <c r="A793" s="254" t="s">
        <v>524</v>
      </c>
      <c r="B793" s="254"/>
      <c r="C793" s="254"/>
      <c r="D793" s="254"/>
      <c r="E793" s="254"/>
      <c r="F793" s="254"/>
      <c r="G793" s="352" t="s">
        <v>485</v>
      </c>
      <c r="H793" s="1206"/>
      <c r="I793" s="1206"/>
      <c r="J793" s="2394"/>
      <c r="K793" s="2408"/>
      <c r="L793" s="2408"/>
      <c r="M793" s="227"/>
      <c r="N793" s="227"/>
      <c r="O793" s="227"/>
      <c r="P793" s="227"/>
      <c r="Q793" s="227"/>
      <c r="R793" s="227"/>
      <c r="S793" s="227"/>
      <c r="T793" s="227"/>
      <c r="U793" s="227"/>
      <c r="V793" s="227"/>
      <c r="W793" s="227"/>
      <c r="X793" s="227"/>
      <c r="Y793" s="227"/>
      <c r="Z793" s="227"/>
      <c r="AA793" s="227"/>
      <c r="AB793" s="227"/>
      <c r="AC793" s="227"/>
      <c r="AD793" s="227"/>
      <c r="AE793" s="227"/>
      <c r="AF793" s="227"/>
      <c r="AG793" s="227"/>
      <c r="AH793" s="227"/>
      <c r="AI793" s="227"/>
      <c r="AJ793" s="227"/>
      <c r="AK793" s="227"/>
      <c r="AL793" s="227"/>
      <c r="AM793" s="227"/>
      <c r="AN793" s="227"/>
      <c r="AO793" s="227"/>
      <c r="AP793" s="227"/>
      <c r="AQ793" s="227"/>
      <c r="AR793" s="227"/>
    </row>
    <row r="794" spans="1:44" x14ac:dyDescent="0.2">
      <c r="A794" s="2165" t="s">
        <v>1143</v>
      </c>
      <c r="D794" s="254"/>
      <c r="E794" s="254"/>
      <c r="F794" s="254"/>
      <c r="G794" s="2157"/>
      <c r="H794" s="1206"/>
      <c r="I794" s="1206"/>
      <c r="J794" s="2394" t="s">
        <v>1144</v>
      </c>
      <c r="K794" s="2408"/>
      <c r="L794" s="2408"/>
      <c r="M794" s="227"/>
      <c r="N794" s="227"/>
      <c r="O794" s="227"/>
      <c r="P794" s="227"/>
      <c r="Q794" s="227"/>
      <c r="R794" s="227"/>
      <c r="S794" s="227"/>
      <c r="T794" s="227"/>
      <c r="U794" s="227"/>
      <c r="V794" s="227"/>
      <c r="W794" s="227"/>
      <c r="X794" s="227"/>
      <c r="Y794" s="227"/>
      <c r="Z794" s="227"/>
      <c r="AA794" s="227"/>
      <c r="AB794" s="227"/>
      <c r="AC794" s="227"/>
      <c r="AD794" s="227"/>
      <c r="AE794" s="227"/>
      <c r="AF794" s="227"/>
      <c r="AG794" s="227"/>
      <c r="AH794" s="227"/>
      <c r="AI794" s="227"/>
      <c r="AJ794" s="227"/>
      <c r="AK794" s="227"/>
      <c r="AL794" s="227"/>
      <c r="AM794" s="227"/>
      <c r="AN794" s="227"/>
      <c r="AO794" s="227"/>
      <c r="AP794" s="227"/>
      <c r="AQ794" s="227"/>
      <c r="AR794" s="227"/>
    </row>
    <row r="795" spans="1:44" x14ac:dyDescent="0.2">
      <c r="A795" s="254" t="s">
        <v>525</v>
      </c>
      <c r="B795" s="254"/>
      <c r="C795" s="254"/>
      <c r="D795" s="254"/>
      <c r="E795" s="254"/>
      <c r="F795" s="254"/>
      <c r="G795" s="2157"/>
      <c r="H795" s="1206"/>
      <c r="I795" s="1206"/>
      <c r="J795" s="2394"/>
      <c r="K795" s="2408"/>
      <c r="L795" s="2408"/>
      <c r="M795" s="227"/>
      <c r="N795" s="227"/>
      <c r="O795" s="227"/>
      <c r="P795" s="227"/>
      <c r="Q795" s="227"/>
      <c r="R795" s="227"/>
      <c r="S795" s="227"/>
      <c r="T795" s="227"/>
      <c r="U795" s="227"/>
      <c r="V795" s="227"/>
      <c r="W795" s="227"/>
      <c r="X795" s="227"/>
      <c r="Y795" s="227"/>
      <c r="Z795" s="227"/>
      <c r="AA795" s="227"/>
      <c r="AB795" s="227"/>
      <c r="AC795" s="227"/>
      <c r="AD795" s="227"/>
      <c r="AE795" s="227"/>
      <c r="AF795" s="227"/>
      <c r="AG795" s="227"/>
      <c r="AH795" s="227"/>
      <c r="AI795" s="227"/>
      <c r="AJ795" s="227"/>
      <c r="AK795" s="227"/>
      <c r="AL795" s="227"/>
      <c r="AM795" s="227"/>
      <c r="AN795" s="227"/>
      <c r="AO795" s="227"/>
      <c r="AP795" s="227"/>
      <c r="AQ795" s="227"/>
      <c r="AR795" s="227"/>
    </row>
    <row r="796" spans="1:44" x14ac:dyDescent="0.2">
      <c r="A796" s="254" t="s">
        <v>526</v>
      </c>
      <c r="B796" s="254"/>
      <c r="C796" s="254"/>
      <c r="D796" s="254"/>
      <c r="E796" s="254"/>
      <c r="F796" s="254"/>
      <c r="G796" s="2157"/>
      <c r="H796" s="1206"/>
      <c r="I796" s="1206"/>
      <c r="J796" s="2394"/>
      <c r="K796" s="2408"/>
      <c r="L796" s="2408"/>
      <c r="M796" s="227"/>
      <c r="N796" s="227"/>
      <c r="O796" s="227"/>
      <c r="P796" s="227"/>
      <c r="Q796" s="227"/>
      <c r="R796" s="227"/>
      <c r="S796" s="227"/>
      <c r="T796" s="227"/>
      <c r="U796" s="227"/>
      <c r="V796" s="227"/>
      <c r="W796" s="227"/>
      <c r="X796" s="227"/>
      <c r="Y796" s="227"/>
      <c r="Z796" s="227"/>
      <c r="AA796" s="227"/>
      <c r="AB796" s="227"/>
      <c r="AC796" s="227"/>
      <c r="AD796" s="227"/>
      <c r="AE796" s="227"/>
      <c r="AF796" s="227"/>
      <c r="AG796" s="227"/>
      <c r="AH796" s="227"/>
      <c r="AI796" s="227"/>
      <c r="AJ796" s="227"/>
      <c r="AK796" s="227"/>
      <c r="AL796" s="227"/>
      <c r="AM796" s="227"/>
      <c r="AN796" s="227"/>
      <c r="AO796" s="227"/>
      <c r="AP796" s="227"/>
      <c r="AQ796" s="227"/>
      <c r="AR796" s="227"/>
    </row>
    <row r="797" spans="1:44" x14ac:dyDescent="0.2">
      <c r="A797" s="254" t="s">
        <v>527</v>
      </c>
      <c r="B797" s="254"/>
      <c r="C797" s="254"/>
      <c r="D797" s="254"/>
      <c r="E797" s="254"/>
      <c r="F797" s="254"/>
      <c r="G797" s="2157"/>
      <c r="H797" s="1206"/>
      <c r="I797" s="1206"/>
      <c r="J797" s="2394"/>
      <c r="K797" s="2408"/>
      <c r="L797" s="2408"/>
      <c r="M797" s="227"/>
      <c r="N797" s="227"/>
      <c r="O797" s="227"/>
      <c r="P797" s="227"/>
      <c r="Q797" s="227"/>
      <c r="R797" s="227"/>
      <c r="S797" s="227"/>
      <c r="T797" s="227"/>
      <c r="U797" s="227"/>
      <c r="V797" s="227"/>
      <c r="W797" s="227"/>
      <c r="X797" s="227"/>
      <c r="Y797" s="227"/>
      <c r="Z797" s="227"/>
      <c r="AA797" s="227"/>
      <c r="AB797" s="227"/>
      <c r="AC797" s="227"/>
      <c r="AD797" s="227"/>
      <c r="AE797" s="227"/>
      <c r="AF797" s="227"/>
      <c r="AG797" s="227"/>
      <c r="AH797" s="227"/>
      <c r="AI797" s="227"/>
      <c r="AJ797" s="227"/>
      <c r="AK797" s="227"/>
      <c r="AL797" s="227"/>
      <c r="AM797" s="227"/>
      <c r="AN797" s="227"/>
      <c r="AO797" s="227"/>
      <c r="AP797" s="227"/>
      <c r="AQ797" s="227"/>
      <c r="AR797" s="227"/>
    </row>
    <row r="798" spans="1:44" x14ac:dyDescent="0.2">
      <c r="A798" s="254" t="s">
        <v>528</v>
      </c>
      <c r="B798" s="254"/>
      <c r="C798" s="254"/>
      <c r="D798" s="254"/>
      <c r="E798" s="254"/>
      <c r="F798" s="254"/>
      <c r="G798" s="2157"/>
      <c r="H798" s="1206"/>
      <c r="I798" s="1206"/>
      <c r="J798" s="2394"/>
      <c r="K798" s="2408"/>
      <c r="L798" s="2408"/>
      <c r="M798" s="227"/>
      <c r="N798" s="227"/>
      <c r="O798" s="227"/>
      <c r="P798" s="227"/>
      <c r="Q798" s="227"/>
      <c r="R798" s="227"/>
      <c r="S798" s="227"/>
      <c r="T798" s="227"/>
      <c r="U798" s="227"/>
      <c r="V798" s="227"/>
      <c r="W798" s="227"/>
      <c r="X798" s="227"/>
      <c r="Y798" s="227"/>
      <c r="Z798" s="227"/>
      <c r="AA798" s="227"/>
      <c r="AB798" s="227"/>
      <c r="AC798" s="227"/>
      <c r="AD798" s="227"/>
      <c r="AE798" s="227"/>
      <c r="AF798" s="227"/>
      <c r="AG798" s="227"/>
      <c r="AH798" s="227"/>
      <c r="AI798" s="227"/>
      <c r="AJ798" s="227"/>
      <c r="AK798" s="227"/>
      <c r="AL798" s="227"/>
      <c r="AM798" s="227"/>
      <c r="AN798" s="227"/>
      <c r="AO798" s="227"/>
      <c r="AP798" s="227"/>
      <c r="AQ798" s="227"/>
      <c r="AR798" s="227"/>
    </row>
    <row r="799" spans="1:44" x14ac:dyDescent="0.2">
      <c r="A799" s="254" t="s">
        <v>529</v>
      </c>
      <c r="B799" s="254"/>
      <c r="C799" s="254"/>
      <c r="D799" s="254"/>
      <c r="E799" s="254"/>
      <c r="F799" s="254"/>
      <c r="G799" s="2157"/>
      <c r="H799" s="1206"/>
      <c r="I799" s="1206"/>
      <c r="J799" s="2394"/>
      <c r="K799" s="2408"/>
      <c r="L799" s="2408"/>
      <c r="M799" s="227"/>
      <c r="N799" s="227"/>
      <c r="O799" s="227"/>
      <c r="P799" s="227"/>
      <c r="Q799" s="227"/>
      <c r="R799" s="227"/>
      <c r="S799" s="227"/>
      <c r="T799" s="227"/>
      <c r="U799" s="227"/>
      <c r="V799" s="227"/>
      <c r="W799" s="227"/>
      <c r="X799" s="227"/>
      <c r="Y799" s="227"/>
      <c r="Z799" s="227"/>
      <c r="AA799" s="227"/>
      <c r="AB799" s="227"/>
      <c r="AC799" s="227"/>
      <c r="AD799" s="227"/>
      <c r="AE799" s="227"/>
      <c r="AF799" s="227"/>
      <c r="AG799" s="227"/>
      <c r="AH799" s="227"/>
      <c r="AI799" s="227"/>
      <c r="AJ799" s="227"/>
      <c r="AK799" s="227"/>
      <c r="AL799" s="227"/>
      <c r="AM799" s="227"/>
      <c r="AN799" s="227"/>
      <c r="AO799" s="227"/>
      <c r="AP799" s="227"/>
      <c r="AQ799" s="227"/>
      <c r="AR799" s="227"/>
    </row>
    <row r="800" spans="1:44" x14ac:dyDescent="0.2">
      <c r="A800" s="254" t="s">
        <v>530</v>
      </c>
      <c r="B800" s="254"/>
      <c r="C800" s="254"/>
      <c r="D800" s="254"/>
      <c r="E800" s="254"/>
      <c r="F800" s="254"/>
      <c r="G800" s="2157"/>
      <c r="H800" s="1206"/>
      <c r="I800" s="1206"/>
      <c r="J800" s="2394"/>
      <c r="K800" s="2408"/>
      <c r="L800" s="2408"/>
      <c r="M800" s="227"/>
      <c r="N800" s="227"/>
      <c r="O800" s="227"/>
      <c r="P800" s="227"/>
      <c r="Q800" s="227"/>
      <c r="R800" s="227"/>
      <c r="S800" s="227"/>
      <c r="T800" s="227"/>
      <c r="U800" s="227"/>
      <c r="V800" s="227"/>
      <c r="W800" s="227"/>
      <c r="X800" s="227"/>
      <c r="Y800" s="227"/>
      <c r="Z800" s="227"/>
      <c r="AA800" s="227"/>
      <c r="AB800" s="227"/>
      <c r="AC800" s="227"/>
      <c r="AD800" s="227"/>
      <c r="AE800" s="227"/>
      <c r="AF800" s="227"/>
      <c r="AG800" s="227"/>
      <c r="AH800" s="227"/>
      <c r="AI800" s="227"/>
      <c r="AJ800" s="227"/>
      <c r="AK800" s="227"/>
      <c r="AL800" s="227"/>
      <c r="AM800" s="227"/>
      <c r="AN800" s="227"/>
      <c r="AO800" s="227"/>
      <c r="AP800" s="227"/>
      <c r="AQ800" s="227"/>
      <c r="AR800" s="227"/>
    </row>
    <row r="801" spans="1:44" x14ac:dyDescent="0.2">
      <c r="A801" s="254"/>
      <c r="B801" s="254"/>
      <c r="C801" s="254"/>
      <c r="D801" s="251"/>
      <c r="E801" s="239"/>
      <c r="F801" s="254"/>
      <c r="G801" s="2157"/>
      <c r="H801" s="1206"/>
      <c r="I801" s="1206"/>
      <c r="J801" s="253"/>
      <c r="K801" s="253"/>
      <c r="L801" s="253"/>
      <c r="M801" s="227"/>
      <c r="N801" s="227"/>
      <c r="O801" s="227"/>
      <c r="P801" s="227"/>
      <c r="Q801" s="227"/>
      <c r="R801" s="227"/>
      <c r="S801" s="227"/>
      <c r="T801" s="227"/>
      <c r="U801" s="227"/>
      <c r="V801" s="227"/>
      <c r="W801" s="227"/>
      <c r="X801" s="227"/>
      <c r="Y801" s="227"/>
      <c r="Z801" s="227"/>
      <c r="AA801" s="227"/>
      <c r="AB801" s="227"/>
      <c r="AC801" s="227"/>
      <c r="AD801" s="227"/>
      <c r="AE801" s="227"/>
      <c r="AF801" s="227"/>
      <c r="AG801" s="227"/>
      <c r="AH801" s="227"/>
      <c r="AI801" s="227"/>
      <c r="AJ801" s="227"/>
      <c r="AK801" s="227"/>
      <c r="AL801" s="227"/>
      <c r="AM801" s="227"/>
      <c r="AN801" s="227"/>
      <c r="AO801" s="227"/>
      <c r="AP801" s="227"/>
      <c r="AQ801" s="227"/>
      <c r="AR801" s="227"/>
    </row>
    <row r="802" spans="1:44" x14ac:dyDescent="0.2">
      <c r="A802" s="254"/>
      <c r="B802" s="254"/>
      <c r="C802" s="254"/>
      <c r="D802" s="251"/>
      <c r="E802" s="239"/>
      <c r="F802" s="254"/>
      <c r="G802" s="2157"/>
      <c r="H802" s="1206"/>
      <c r="I802" s="1206"/>
      <c r="J802" s="253"/>
      <c r="K802" s="253"/>
      <c r="L802" s="253"/>
      <c r="M802" s="227"/>
      <c r="N802" s="227"/>
      <c r="O802" s="227"/>
      <c r="P802" s="227"/>
      <c r="Q802" s="227"/>
      <c r="R802" s="227"/>
      <c r="S802" s="227"/>
      <c r="T802" s="227"/>
      <c r="U802" s="227"/>
      <c r="V802" s="227"/>
      <c r="W802" s="227"/>
      <c r="X802" s="227"/>
      <c r="Y802" s="227"/>
      <c r="Z802" s="227"/>
      <c r="AA802" s="227"/>
      <c r="AB802" s="227"/>
      <c r="AC802" s="227"/>
      <c r="AD802" s="227"/>
      <c r="AE802" s="227"/>
      <c r="AF802" s="227"/>
      <c r="AG802" s="227"/>
      <c r="AH802" s="227"/>
      <c r="AI802" s="227"/>
      <c r="AJ802" s="227"/>
      <c r="AK802" s="227"/>
      <c r="AL802" s="227"/>
      <c r="AM802" s="227"/>
      <c r="AN802" s="227"/>
      <c r="AO802" s="227"/>
      <c r="AP802" s="227"/>
      <c r="AQ802" s="227"/>
      <c r="AR802" s="227"/>
    </row>
    <row r="803" spans="1:44" ht="13.5" x14ac:dyDescent="0.25">
      <c r="A803" s="254" t="s">
        <v>679</v>
      </c>
      <c r="B803" s="254"/>
      <c r="C803" s="257"/>
      <c r="D803" s="254"/>
      <c r="E803" s="254"/>
      <c r="F803" s="254"/>
      <c r="G803" s="2157"/>
      <c r="H803" s="1206"/>
      <c r="I803" s="1206"/>
      <c r="J803" s="2394"/>
      <c r="K803" s="2408"/>
      <c r="L803" s="2408"/>
      <c r="M803" s="227"/>
      <c r="N803" s="227"/>
      <c r="O803" s="227"/>
      <c r="P803" s="227"/>
      <c r="Q803" s="227"/>
      <c r="R803" s="227"/>
      <c r="S803" s="227"/>
      <c r="T803" s="227"/>
      <c r="U803" s="227"/>
      <c r="V803" s="227"/>
      <c r="W803" s="227"/>
      <c r="X803" s="227"/>
      <c r="Y803" s="227"/>
      <c r="Z803" s="227"/>
      <c r="AA803" s="227"/>
      <c r="AB803" s="227"/>
      <c r="AC803" s="227"/>
      <c r="AD803" s="227"/>
      <c r="AE803" s="227"/>
      <c r="AF803" s="227"/>
      <c r="AG803" s="227"/>
      <c r="AH803" s="227"/>
      <c r="AI803" s="227"/>
      <c r="AJ803" s="227"/>
      <c r="AK803" s="227"/>
      <c r="AL803" s="227"/>
      <c r="AM803" s="227"/>
      <c r="AN803" s="227"/>
      <c r="AO803" s="227"/>
      <c r="AP803" s="227"/>
      <c r="AQ803" s="227"/>
      <c r="AR803" s="227"/>
    </row>
    <row r="804" spans="1:44" x14ac:dyDescent="0.2">
      <c r="A804" s="254"/>
      <c r="B804" s="254"/>
      <c r="C804" s="254"/>
      <c r="D804" s="254"/>
      <c r="E804" s="254"/>
      <c r="F804" s="254"/>
      <c r="G804" s="2157"/>
      <c r="H804" s="1206"/>
      <c r="I804" s="1206"/>
      <c r="J804" s="2394"/>
      <c r="K804" s="2408"/>
      <c r="L804" s="2408"/>
      <c r="M804" s="227"/>
      <c r="N804" s="227"/>
      <c r="O804" s="227"/>
      <c r="P804" s="227"/>
      <c r="Q804" s="227"/>
      <c r="R804" s="227"/>
      <c r="S804" s="227"/>
      <c r="T804" s="227"/>
      <c r="U804" s="227"/>
      <c r="V804" s="227"/>
      <c r="W804" s="227"/>
      <c r="X804" s="227"/>
      <c r="Y804" s="227"/>
      <c r="Z804" s="227"/>
      <c r="AA804" s="227"/>
      <c r="AB804" s="227"/>
      <c r="AC804" s="227"/>
      <c r="AD804" s="227"/>
      <c r="AE804" s="227"/>
      <c r="AF804" s="227"/>
      <c r="AG804" s="227"/>
      <c r="AH804" s="227"/>
      <c r="AI804" s="227"/>
      <c r="AJ804" s="227"/>
      <c r="AK804" s="227"/>
      <c r="AL804" s="227"/>
      <c r="AM804" s="227"/>
      <c r="AN804" s="227"/>
      <c r="AO804" s="227"/>
      <c r="AP804" s="227"/>
      <c r="AQ804" s="227"/>
      <c r="AR804" s="227"/>
    </row>
    <row r="805" spans="1:44" x14ac:dyDescent="0.2">
      <c r="A805" s="258" t="str">
        <f>IF(SA=0,"  - Analyser les Conventions Art 227-10 portées en transferts de charges","")</f>
        <v xml:space="preserve">  - Analyser les Conventions Art 227-10 portées en transferts de charges</v>
      </c>
      <c r="B805" s="258"/>
      <c r="C805" s="254"/>
      <c r="D805" s="254"/>
      <c r="E805" s="254"/>
      <c r="F805" s="254"/>
      <c r="G805" s="2157"/>
      <c r="H805" s="1206"/>
      <c r="I805" s="1206"/>
      <c r="J805" s="2394"/>
      <c r="K805" s="2408"/>
      <c r="L805" s="2408"/>
      <c r="M805" s="227"/>
      <c r="N805" s="227"/>
      <c r="O805" s="227"/>
      <c r="P805" s="227"/>
      <c r="Q805" s="227"/>
      <c r="R805" s="227"/>
      <c r="S805" s="227"/>
      <c r="T805" s="227"/>
      <c r="U805" s="227"/>
      <c r="V805" s="227"/>
      <c r="W805" s="227"/>
      <c r="X805" s="227"/>
      <c r="Y805" s="227"/>
      <c r="Z805" s="227"/>
      <c r="AA805" s="227"/>
      <c r="AB805" s="227"/>
      <c r="AC805" s="227"/>
      <c r="AD805" s="227"/>
      <c r="AE805" s="227"/>
      <c r="AF805" s="227"/>
      <c r="AG805" s="227"/>
      <c r="AH805" s="227"/>
      <c r="AI805" s="227"/>
      <c r="AJ805" s="227"/>
      <c r="AK805" s="227"/>
      <c r="AL805" s="227"/>
      <c r="AM805" s="227"/>
      <c r="AN805" s="227"/>
      <c r="AO805" s="227"/>
      <c r="AP805" s="227"/>
      <c r="AQ805" s="227"/>
      <c r="AR805" s="227"/>
    </row>
    <row r="806" spans="1:44" x14ac:dyDescent="0.2">
      <c r="A806" s="258" t="s">
        <v>1559</v>
      </c>
      <c r="B806" s="258"/>
      <c r="C806" s="254"/>
      <c r="D806" s="254"/>
      <c r="E806" s="254"/>
      <c r="F806" s="254"/>
      <c r="G806" s="2157"/>
      <c r="H806" s="1206"/>
      <c r="I806" s="1206"/>
      <c r="J806" s="2394"/>
      <c r="K806" s="2408"/>
      <c r="L806" s="2408"/>
      <c r="M806" s="227"/>
      <c r="N806" s="227"/>
      <c r="O806" s="227"/>
      <c r="P806" s="227"/>
      <c r="Q806" s="227"/>
      <c r="R806" s="227"/>
      <c r="S806" s="227"/>
      <c r="T806" s="227"/>
      <c r="U806" s="227"/>
      <c r="V806" s="227"/>
      <c r="W806" s="227"/>
      <c r="X806" s="227"/>
      <c r="Y806" s="227"/>
      <c r="Z806" s="227"/>
      <c r="AA806" s="227"/>
      <c r="AB806" s="227"/>
      <c r="AC806" s="227"/>
      <c r="AD806" s="227"/>
      <c r="AE806" s="227"/>
      <c r="AF806" s="227"/>
      <c r="AG806" s="227"/>
      <c r="AH806" s="227"/>
      <c r="AI806" s="227"/>
      <c r="AJ806" s="227"/>
      <c r="AK806" s="227"/>
      <c r="AL806" s="227"/>
      <c r="AM806" s="227"/>
      <c r="AN806" s="227"/>
      <c r="AO806" s="227"/>
      <c r="AP806" s="227"/>
      <c r="AQ806" s="227"/>
      <c r="AR806" s="227"/>
    </row>
    <row r="807" spans="1:44" x14ac:dyDescent="0.2">
      <c r="A807" s="258" t="s">
        <v>1560</v>
      </c>
      <c r="B807" s="258"/>
      <c r="C807" s="254"/>
      <c r="D807" s="254"/>
      <c r="E807" s="254"/>
      <c r="F807" s="254"/>
      <c r="G807" s="2157"/>
      <c r="H807" s="1206"/>
      <c r="I807" s="1206"/>
      <c r="J807" s="2394"/>
      <c r="K807" s="2408"/>
      <c r="L807" s="2408"/>
      <c r="M807" s="227"/>
      <c r="N807" s="227"/>
      <c r="O807" s="227"/>
      <c r="P807" s="227"/>
      <c r="Q807" s="227"/>
      <c r="R807" s="227"/>
      <c r="S807" s="227"/>
      <c r="T807" s="227"/>
      <c r="U807" s="227"/>
      <c r="V807" s="227"/>
      <c r="W807" s="227"/>
      <c r="X807" s="227"/>
      <c r="Y807" s="227"/>
      <c r="Z807" s="227"/>
      <c r="AA807" s="227"/>
      <c r="AB807" s="227"/>
      <c r="AC807" s="227"/>
      <c r="AD807" s="227"/>
      <c r="AE807" s="227"/>
      <c r="AF807" s="227"/>
      <c r="AG807" s="227"/>
      <c r="AH807" s="227"/>
      <c r="AI807" s="227"/>
      <c r="AJ807" s="227"/>
      <c r="AK807" s="227"/>
      <c r="AL807" s="227"/>
      <c r="AM807" s="227"/>
      <c r="AN807" s="227"/>
      <c r="AO807" s="227"/>
      <c r="AP807" s="227"/>
      <c r="AQ807" s="227"/>
      <c r="AR807" s="227"/>
    </row>
    <row r="808" spans="1:44" x14ac:dyDescent="0.2">
      <c r="B808" s="258"/>
      <c r="C808" s="254"/>
      <c r="D808" s="254"/>
      <c r="E808" s="254"/>
      <c r="F808" s="254"/>
      <c r="G808" s="2157"/>
      <c r="H808" s="1206"/>
      <c r="I808" s="1206"/>
      <c r="J808" s="2394"/>
      <c r="K808" s="2408"/>
      <c r="L808" s="2408"/>
      <c r="M808" s="227"/>
      <c r="N808" s="227"/>
      <c r="O808" s="227"/>
      <c r="P808" s="227"/>
      <c r="Q808" s="227"/>
      <c r="R808" s="227"/>
      <c r="S808" s="227"/>
      <c r="T808" s="227"/>
      <c r="U808" s="227"/>
      <c r="V808" s="227"/>
      <c r="W808" s="227"/>
      <c r="X808" s="227"/>
      <c r="Y808" s="227"/>
      <c r="Z808" s="227"/>
      <c r="AA808" s="227"/>
      <c r="AB808" s="227"/>
      <c r="AC808" s="227"/>
      <c r="AD808" s="227"/>
      <c r="AE808" s="227"/>
      <c r="AF808" s="227"/>
      <c r="AG808" s="227"/>
      <c r="AH808" s="227"/>
      <c r="AI808" s="227"/>
      <c r="AJ808" s="227"/>
      <c r="AK808" s="227"/>
      <c r="AL808" s="227"/>
      <c r="AM808" s="227"/>
      <c r="AN808" s="227"/>
      <c r="AO808" s="227"/>
      <c r="AP808" s="227"/>
      <c r="AQ808" s="227"/>
      <c r="AR808" s="227"/>
    </row>
    <row r="809" spans="1:44" x14ac:dyDescent="0.2">
      <c r="A809" s="258" t="s">
        <v>1498</v>
      </c>
      <c r="B809" s="258"/>
      <c r="C809" s="254"/>
      <c r="D809" s="254"/>
      <c r="E809" s="254"/>
      <c r="F809" s="254"/>
      <c r="G809" s="2157"/>
      <c r="H809" s="1206"/>
      <c r="I809" s="1206"/>
      <c r="J809" s="2394"/>
      <c r="K809" s="2408"/>
      <c r="L809" s="2408"/>
      <c r="M809" s="227"/>
      <c r="N809" s="227"/>
      <c r="O809" s="227"/>
      <c r="P809" s="227"/>
      <c r="Q809" s="227"/>
      <c r="R809" s="227"/>
      <c r="S809" s="227"/>
      <c r="T809" s="227"/>
      <c r="U809" s="227"/>
      <c r="V809" s="227"/>
      <c r="W809" s="227"/>
      <c r="X809" s="227"/>
      <c r="Y809" s="227"/>
      <c r="Z809" s="227"/>
      <c r="AA809" s="227"/>
      <c r="AB809" s="227"/>
      <c r="AC809" s="227"/>
      <c r="AD809" s="227"/>
      <c r="AE809" s="227"/>
      <c r="AF809" s="227"/>
      <c r="AG809" s="227"/>
      <c r="AH809" s="227"/>
      <c r="AI809" s="227"/>
      <c r="AJ809" s="227"/>
      <c r="AK809" s="227"/>
      <c r="AL809" s="227"/>
      <c r="AM809" s="227"/>
      <c r="AN809" s="227"/>
      <c r="AO809" s="227"/>
      <c r="AP809" s="227"/>
      <c r="AQ809" s="227"/>
      <c r="AR809" s="227"/>
    </row>
    <row r="810" spans="1:44" x14ac:dyDescent="0.2">
      <c r="A810" s="258"/>
      <c r="B810" s="258" t="s">
        <v>531</v>
      </c>
      <c r="C810" s="254"/>
      <c r="D810" s="254"/>
      <c r="E810" s="254"/>
      <c r="F810" s="254"/>
      <c r="G810" s="2157"/>
      <c r="H810" s="1206"/>
      <c r="I810" s="1206"/>
      <c r="J810" s="2394"/>
      <c r="K810" s="2408"/>
      <c r="L810" s="2408"/>
      <c r="M810" s="227"/>
      <c r="N810" s="227"/>
      <c r="O810" s="227"/>
      <c r="P810" s="227"/>
      <c r="Q810" s="227"/>
      <c r="R810" s="227"/>
      <c r="S810" s="227"/>
      <c r="T810" s="227"/>
      <c r="U810" s="227"/>
      <c r="V810" s="227"/>
      <c r="W810" s="227"/>
      <c r="X810" s="227"/>
      <c r="Y810" s="227"/>
      <c r="Z810" s="227"/>
      <c r="AA810" s="227"/>
      <c r="AB810" s="227"/>
      <c r="AC810" s="227"/>
      <c r="AD810" s="227"/>
      <c r="AE810" s="227"/>
      <c r="AF810" s="227"/>
      <c r="AG810" s="227"/>
      <c r="AH810" s="227"/>
      <c r="AI810" s="227"/>
      <c r="AJ810" s="227"/>
      <c r="AK810" s="227"/>
      <c r="AL810" s="227"/>
      <c r="AM810" s="227"/>
      <c r="AN810" s="227"/>
      <c r="AO810" s="227"/>
      <c r="AP810" s="227"/>
      <c r="AQ810" s="227"/>
      <c r="AR810" s="227"/>
    </row>
    <row r="811" spans="1:44" x14ac:dyDescent="0.2">
      <c r="A811" s="258"/>
      <c r="B811" s="258" t="s">
        <v>532</v>
      </c>
      <c r="C811" s="254"/>
      <c r="D811" s="254"/>
      <c r="E811" s="254"/>
      <c r="F811" s="254"/>
      <c r="G811" s="2157"/>
      <c r="H811" s="1206"/>
      <c r="I811" s="1206"/>
      <c r="J811" s="2394"/>
      <c r="K811" s="2408"/>
      <c r="L811" s="2408"/>
      <c r="M811" s="227"/>
      <c r="N811" s="227"/>
      <c r="O811" s="227"/>
      <c r="P811" s="227"/>
      <c r="Q811" s="227"/>
      <c r="R811" s="227"/>
      <c r="S811" s="227"/>
      <c r="T811" s="227"/>
      <c r="U811" s="227"/>
      <c r="V811" s="227"/>
      <c r="W811" s="227"/>
      <c r="X811" s="227"/>
      <c r="Y811" s="227"/>
      <c r="Z811" s="227"/>
      <c r="AA811" s="227"/>
      <c r="AB811" s="227"/>
      <c r="AC811" s="227"/>
      <c r="AD811" s="227"/>
      <c r="AE811" s="227"/>
      <c r="AF811" s="227"/>
      <c r="AG811" s="227"/>
      <c r="AH811" s="227"/>
      <c r="AI811" s="227"/>
      <c r="AJ811" s="227"/>
      <c r="AK811" s="227"/>
      <c r="AL811" s="227"/>
      <c r="AM811" s="227"/>
      <c r="AN811" s="227"/>
      <c r="AO811" s="227"/>
      <c r="AP811" s="227"/>
      <c r="AQ811" s="227"/>
      <c r="AR811" s="227"/>
    </row>
    <row r="812" spans="1:44" x14ac:dyDescent="0.2">
      <c r="A812" s="254"/>
      <c r="B812" s="254"/>
      <c r="C812" s="254"/>
      <c r="D812" s="254"/>
      <c r="E812" s="254"/>
      <c r="F812" s="254"/>
      <c r="G812" s="2157"/>
      <c r="H812" s="1206"/>
      <c r="I812" s="1206"/>
      <c r="J812" s="2394"/>
      <c r="K812" s="2408"/>
      <c r="L812" s="2408"/>
      <c r="M812" s="227"/>
      <c r="N812" s="227"/>
      <c r="O812" s="227"/>
      <c r="P812" s="227"/>
      <c r="Q812" s="227"/>
      <c r="R812" s="227"/>
      <c r="S812" s="227"/>
      <c r="T812" s="227"/>
      <c r="U812" s="227"/>
      <c r="V812" s="227"/>
      <c r="W812" s="227"/>
      <c r="X812" s="227"/>
      <c r="Y812" s="227"/>
      <c r="Z812" s="227"/>
      <c r="AA812" s="227"/>
      <c r="AB812" s="227"/>
      <c r="AC812" s="227"/>
      <c r="AD812" s="227"/>
      <c r="AE812" s="227"/>
      <c r="AF812" s="227"/>
      <c r="AG812" s="227"/>
      <c r="AH812" s="227"/>
      <c r="AI812" s="227"/>
      <c r="AJ812" s="227"/>
      <c r="AK812" s="227"/>
      <c r="AL812" s="227"/>
      <c r="AM812" s="227"/>
      <c r="AN812" s="227"/>
      <c r="AO812" s="227"/>
      <c r="AP812" s="227"/>
      <c r="AQ812" s="227"/>
      <c r="AR812" s="227"/>
    </row>
    <row r="813" spans="1:44" x14ac:dyDescent="0.2">
      <c r="A813" s="254"/>
      <c r="B813" s="254"/>
      <c r="C813" s="254"/>
      <c r="D813" s="251"/>
      <c r="E813" s="258"/>
      <c r="F813" s="254"/>
      <c r="G813" s="2157"/>
      <c r="H813" s="1206"/>
      <c r="I813" s="1206"/>
      <c r="J813" s="253"/>
      <c r="K813" s="253"/>
      <c r="L813" s="253"/>
      <c r="M813" s="227"/>
      <c r="N813" s="227"/>
      <c r="O813" s="227"/>
      <c r="P813" s="227"/>
      <c r="Q813" s="227"/>
      <c r="R813" s="227"/>
      <c r="S813" s="227"/>
      <c r="T813" s="227"/>
      <c r="U813" s="227"/>
      <c r="V813" s="227"/>
      <c r="W813" s="227"/>
      <c r="X813" s="227"/>
      <c r="Y813" s="227"/>
      <c r="Z813" s="227"/>
      <c r="AA813" s="227"/>
      <c r="AB813" s="227"/>
      <c r="AC813" s="227"/>
      <c r="AD813" s="227"/>
      <c r="AE813" s="227"/>
      <c r="AF813" s="227"/>
      <c r="AG813" s="227"/>
      <c r="AH813" s="227"/>
      <c r="AI813" s="227"/>
      <c r="AJ813" s="227"/>
      <c r="AK813" s="227"/>
      <c r="AL813" s="227"/>
      <c r="AM813" s="227"/>
      <c r="AN813" s="227"/>
      <c r="AO813" s="227"/>
      <c r="AP813" s="227"/>
      <c r="AQ813" s="227"/>
      <c r="AR813" s="227"/>
    </row>
    <row r="814" spans="1:44" x14ac:dyDescent="0.2">
      <c r="A814" s="254"/>
      <c r="B814" s="254"/>
      <c r="C814" s="254"/>
      <c r="D814" s="239"/>
      <c r="E814" s="239"/>
      <c r="F814" s="254"/>
      <c r="G814" s="2157"/>
      <c r="H814" s="1206"/>
      <c r="I814" s="1206"/>
      <c r="J814" s="253"/>
      <c r="K814" s="253"/>
      <c r="L814" s="256"/>
      <c r="M814" s="227"/>
      <c r="N814" s="227"/>
      <c r="O814" s="227"/>
      <c r="P814" s="227"/>
      <c r="Q814" s="227"/>
      <c r="R814" s="227"/>
      <c r="S814" s="227"/>
      <c r="T814" s="227"/>
      <c r="U814" s="227"/>
      <c r="V814" s="227"/>
      <c r="W814" s="227"/>
      <c r="X814" s="227"/>
      <c r="Y814" s="227"/>
      <c r="Z814" s="227"/>
      <c r="AA814" s="227"/>
      <c r="AB814" s="227"/>
      <c r="AC814" s="227"/>
      <c r="AD814" s="227"/>
      <c r="AE814" s="227"/>
      <c r="AF814" s="227"/>
      <c r="AG814" s="227"/>
      <c r="AH814" s="227"/>
      <c r="AI814" s="227"/>
      <c r="AJ814" s="227"/>
      <c r="AK814" s="227"/>
      <c r="AL814" s="227"/>
      <c r="AM814" s="227"/>
      <c r="AN814" s="227"/>
      <c r="AO814" s="227"/>
      <c r="AP814" s="227"/>
      <c r="AQ814" s="227"/>
      <c r="AR814" s="227"/>
    </row>
    <row r="815" spans="1:44" x14ac:dyDescent="0.2">
      <c r="A815" s="254"/>
      <c r="B815" s="254"/>
      <c r="C815" s="254"/>
      <c r="D815" s="254"/>
      <c r="E815" s="254"/>
      <c r="F815" s="254"/>
      <c r="G815" s="2157"/>
      <c r="H815" s="1206"/>
      <c r="I815" s="1206"/>
      <c r="J815" s="256"/>
      <c r="K815" s="256"/>
      <c r="L815" s="256"/>
      <c r="M815" s="227"/>
      <c r="N815" s="227"/>
      <c r="O815" s="227"/>
      <c r="P815" s="227"/>
      <c r="Q815" s="227"/>
      <c r="R815" s="227"/>
      <c r="S815" s="227"/>
      <c r="T815" s="227"/>
      <c r="U815" s="227"/>
      <c r="V815" s="227"/>
      <c r="W815" s="227"/>
      <c r="X815" s="227"/>
      <c r="Y815" s="227"/>
      <c r="Z815" s="227"/>
      <c r="AA815" s="227"/>
      <c r="AB815" s="227"/>
      <c r="AC815" s="227"/>
      <c r="AD815" s="227"/>
      <c r="AE815" s="227"/>
      <c r="AF815" s="227"/>
      <c r="AG815" s="227"/>
      <c r="AH815" s="227"/>
      <c r="AI815" s="227"/>
      <c r="AJ815" s="227"/>
      <c r="AK815" s="227"/>
      <c r="AL815" s="227"/>
      <c r="AM815" s="227"/>
      <c r="AN815" s="227"/>
      <c r="AO815" s="227"/>
      <c r="AP815" s="227"/>
      <c r="AQ815" s="227"/>
      <c r="AR815" s="227"/>
    </row>
    <row r="816" spans="1:44" x14ac:dyDescent="0.2">
      <c r="A816" s="254"/>
      <c r="B816" s="254"/>
      <c r="C816" s="254"/>
      <c r="D816" s="254"/>
      <c r="E816" s="254"/>
      <c r="F816" s="254"/>
      <c r="G816" s="2157"/>
      <c r="H816" s="1206"/>
      <c r="I816" s="1206"/>
      <c r="J816" s="256"/>
      <c r="K816" s="256"/>
      <c r="L816" s="256"/>
      <c r="M816" s="227"/>
      <c r="N816" s="227"/>
      <c r="O816" s="227"/>
      <c r="P816" s="227"/>
      <c r="Q816" s="227"/>
      <c r="R816" s="227"/>
      <c r="S816" s="227"/>
      <c r="T816" s="227"/>
      <c r="U816" s="227"/>
      <c r="V816" s="227"/>
      <c r="W816" s="227"/>
      <c r="X816" s="227"/>
      <c r="Y816" s="227"/>
      <c r="Z816" s="227"/>
      <c r="AA816" s="227"/>
      <c r="AB816" s="227"/>
      <c r="AC816" s="227"/>
      <c r="AD816" s="227"/>
      <c r="AE816" s="227"/>
      <c r="AF816" s="227"/>
      <c r="AG816" s="227"/>
      <c r="AH816" s="227"/>
      <c r="AI816" s="227"/>
      <c r="AJ816" s="227"/>
      <c r="AK816" s="227"/>
      <c r="AL816" s="227"/>
      <c r="AM816" s="227"/>
      <c r="AN816" s="227"/>
      <c r="AO816" s="227"/>
      <c r="AP816" s="227"/>
      <c r="AQ816" s="227"/>
      <c r="AR816" s="227"/>
    </row>
    <row r="817" spans="1:44" x14ac:dyDescent="0.2">
      <c r="A817" s="254"/>
      <c r="B817" s="254"/>
      <c r="C817" s="254"/>
      <c r="D817" s="254"/>
      <c r="E817" s="254"/>
      <c r="F817" s="254"/>
      <c r="G817" s="2157"/>
      <c r="H817" s="1206"/>
      <c r="I817" s="1206"/>
      <c r="J817" s="256"/>
      <c r="K817" s="256"/>
      <c r="L817" s="256"/>
      <c r="M817" s="227"/>
      <c r="N817" s="227"/>
      <c r="O817" s="227"/>
      <c r="P817" s="227"/>
      <c r="Q817" s="227"/>
      <c r="R817" s="227"/>
      <c r="S817" s="227"/>
      <c r="T817" s="227"/>
      <c r="U817" s="227"/>
      <c r="V817" s="227"/>
      <c r="W817" s="227"/>
      <c r="X817" s="227"/>
      <c r="Y817" s="227"/>
      <c r="Z817" s="227"/>
      <c r="AA817" s="227"/>
      <c r="AB817" s="227"/>
      <c r="AC817" s="227"/>
      <c r="AD817" s="227"/>
      <c r="AE817" s="227"/>
      <c r="AF817" s="227"/>
      <c r="AG817" s="227"/>
      <c r="AH817" s="227"/>
      <c r="AI817" s="227"/>
      <c r="AJ817" s="227"/>
      <c r="AK817" s="227"/>
      <c r="AL817" s="227"/>
      <c r="AM817" s="227"/>
      <c r="AN817" s="227"/>
      <c r="AO817" s="227"/>
      <c r="AP817" s="227"/>
      <c r="AQ817" s="227"/>
      <c r="AR817" s="227"/>
    </row>
    <row r="818" spans="1:44" x14ac:dyDescent="0.2">
      <c r="A818" s="254" t="s">
        <v>1562</v>
      </c>
      <c r="B818" s="254"/>
      <c r="C818" s="254"/>
      <c r="D818" s="254"/>
      <c r="E818" s="254"/>
      <c r="F818" s="254"/>
      <c r="G818" s="2157"/>
      <c r="H818" s="1206"/>
      <c r="I818" s="1206"/>
      <c r="J818" s="256"/>
      <c r="K818" s="256"/>
      <c r="L818" s="256"/>
      <c r="M818" s="227"/>
      <c r="N818" s="227"/>
      <c r="O818" s="227"/>
      <c r="P818" s="227"/>
      <c r="Q818" s="227"/>
      <c r="R818" s="227"/>
      <c r="S818" s="227"/>
      <c r="T818" s="227"/>
      <c r="U818" s="227"/>
      <c r="V818" s="227"/>
      <c r="W818" s="227"/>
      <c r="X818" s="227"/>
      <c r="Y818" s="227"/>
      <c r="Z818" s="227"/>
      <c r="AA818" s="227"/>
      <c r="AB818" s="227"/>
      <c r="AC818" s="227"/>
      <c r="AD818" s="227"/>
      <c r="AE818" s="227"/>
      <c r="AF818" s="227"/>
      <c r="AG818" s="227"/>
      <c r="AH818" s="227"/>
      <c r="AI818" s="227"/>
      <c r="AJ818" s="227"/>
      <c r="AK818" s="227"/>
      <c r="AL818" s="227"/>
      <c r="AM818" s="227"/>
      <c r="AN818" s="227"/>
      <c r="AO818" s="227"/>
      <c r="AP818" s="227"/>
      <c r="AQ818" s="227"/>
      <c r="AR818" s="227"/>
    </row>
    <row r="819" spans="1:44" x14ac:dyDescent="0.2">
      <c r="A819" s="254"/>
      <c r="B819" s="254"/>
      <c r="C819" s="254"/>
      <c r="D819" s="254"/>
      <c r="E819" s="254"/>
      <c r="F819" s="254"/>
      <c r="G819" s="2157"/>
      <c r="H819" s="1206"/>
      <c r="I819" s="1206"/>
      <c r="J819" s="256"/>
      <c r="K819" s="256"/>
      <c r="L819" s="256"/>
      <c r="M819" s="227"/>
      <c r="N819" s="227"/>
      <c r="O819" s="227"/>
      <c r="P819" s="227"/>
      <c r="Q819" s="227"/>
      <c r="R819" s="227"/>
      <c r="S819" s="227"/>
      <c r="T819" s="227"/>
      <c r="U819" s="227"/>
      <c r="V819" s="227"/>
      <c r="W819" s="227"/>
      <c r="X819" s="227"/>
      <c r="Y819" s="227"/>
      <c r="Z819" s="227"/>
      <c r="AA819" s="227"/>
      <c r="AB819" s="227"/>
      <c r="AC819" s="227"/>
      <c r="AD819" s="227"/>
      <c r="AE819" s="227"/>
      <c r="AF819" s="227"/>
      <c r="AG819" s="227"/>
      <c r="AH819" s="227"/>
      <c r="AI819" s="227"/>
      <c r="AJ819" s="227"/>
      <c r="AK819" s="227"/>
      <c r="AL819" s="227"/>
      <c r="AM819" s="227"/>
      <c r="AN819" s="227"/>
      <c r="AO819" s="227"/>
      <c r="AP819" s="227"/>
      <c r="AQ819" s="227"/>
      <c r="AR819" s="227"/>
    </row>
    <row r="820" spans="1:44" x14ac:dyDescent="0.2">
      <c r="A820" s="256"/>
      <c r="B820" s="254"/>
      <c r="C820" s="254"/>
      <c r="D820" s="254"/>
      <c r="E820" s="254"/>
      <c r="F820" s="254"/>
      <c r="G820" s="2157"/>
      <c r="H820" s="1206"/>
      <c r="I820" s="1206"/>
      <c r="J820" s="256"/>
      <c r="K820" s="256"/>
      <c r="L820" s="256"/>
      <c r="M820" s="227"/>
      <c r="N820" s="227"/>
      <c r="O820" s="227"/>
      <c r="P820" s="227"/>
      <c r="Q820" s="227"/>
      <c r="R820" s="227"/>
      <c r="S820" s="227"/>
      <c r="T820" s="227"/>
      <c r="U820" s="227"/>
      <c r="V820" s="227"/>
      <c r="W820" s="227"/>
      <c r="X820" s="227"/>
      <c r="Y820" s="227"/>
      <c r="Z820" s="227"/>
      <c r="AA820" s="227"/>
      <c r="AB820" s="227"/>
      <c r="AC820" s="227"/>
      <c r="AD820" s="227"/>
      <c r="AE820" s="227"/>
      <c r="AF820" s="227"/>
      <c r="AG820" s="227"/>
      <c r="AH820" s="227"/>
      <c r="AI820" s="227"/>
      <c r="AJ820" s="227"/>
      <c r="AK820" s="227"/>
      <c r="AL820" s="227"/>
      <c r="AM820" s="227"/>
      <c r="AN820" s="227"/>
      <c r="AO820" s="227"/>
      <c r="AP820" s="227"/>
      <c r="AQ820" s="227"/>
      <c r="AR820" s="227"/>
    </row>
    <row r="821" spans="1:44" x14ac:dyDescent="0.2">
      <c r="A821" s="256"/>
      <c r="B821" s="254"/>
      <c r="C821" s="254"/>
      <c r="D821" s="254"/>
      <c r="E821" s="254"/>
      <c r="F821" s="254"/>
      <c r="G821" s="2157"/>
      <c r="H821" s="1206"/>
      <c r="I821" s="1206"/>
      <c r="J821" s="256"/>
      <c r="K821" s="256"/>
      <c r="L821" s="256"/>
      <c r="M821" s="227"/>
      <c r="N821" s="227"/>
      <c r="O821" s="227"/>
      <c r="P821" s="227"/>
      <c r="Q821" s="227"/>
      <c r="R821" s="227"/>
      <c r="S821" s="227"/>
      <c r="T821" s="227"/>
      <c r="U821" s="227"/>
      <c r="V821" s="227"/>
      <c r="W821" s="227"/>
      <c r="X821" s="227"/>
      <c r="Y821" s="227"/>
      <c r="Z821" s="227"/>
      <c r="AA821" s="227"/>
      <c r="AB821" s="227"/>
      <c r="AC821" s="227"/>
      <c r="AD821" s="227"/>
      <c r="AE821" s="227"/>
      <c r="AF821" s="227"/>
      <c r="AG821" s="227"/>
      <c r="AH821" s="227"/>
      <c r="AI821" s="227"/>
      <c r="AJ821" s="227"/>
      <c r="AK821" s="227"/>
      <c r="AL821" s="227"/>
      <c r="AM821" s="227"/>
      <c r="AN821" s="227"/>
      <c r="AO821" s="227"/>
      <c r="AP821" s="227"/>
      <c r="AQ821" s="227"/>
      <c r="AR821" s="227"/>
    </row>
    <row r="822" spans="1:44" x14ac:dyDescent="0.2">
      <c r="A822" s="256"/>
      <c r="B822" s="254"/>
      <c r="C822" s="254"/>
      <c r="D822" s="254"/>
      <c r="E822" s="254"/>
      <c r="F822" s="254"/>
      <c r="G822" s="2157"/>
      <c r="H822" s="1206"/>
      <c r="I822" s="1206"/>
      <c r="J822" s="256"/>
      <c r="K822" s="256"/>
      <c r="L822" s="256"/>
      <c r="M822" s="227"/>
      <c r="N822" s="227"/>
      <c r="O822" s="227"/>
      <c r="P822" s="227"/>
      <c r="Q822" s="227"/>
      <c r="R822" s="227"/>
      <c r="S822" s="227"/>
      <c r="T822" s="227"/>
      <c r="U822" s="227"/>
      <c r="V822" s="227"/>
      <c r="W822" s="227"/>
      <c r="X822" s="227"/>
      <c r="Y822" s="227"/>
      <c r="Z822" s="227"/>
      <c r="AA822" s="227"/>
      <c r="AB822" s="227"/>
      <c r="AC822" s="227"/>
      <c r="AD822" s="227"/>
      <c r="AE822" s="227"/>
      <c r="AF822" s="227"/>
      <c r="AG822" s="227"/>
      <c r="AH822" s="227"/>
      <c r="AI822" s="227"/>
      <c r="AJ822" s="227"/>
      <c r="AK822" s="227"/>
      <c r="AL822" s="227"/>
      <c r="AM822" s="227"/>
      <c r="AN822" s="227"/>
      <c r="AO822" s="227"/>
      <c r="AP822" s="227"/>
      <c r="AQ822" s="227"/>
      <c r="AR822" s="227"/>
    </row>
    <row r="823" spans="1:44" x14ac:dyDescent="0.2">
      <c r="A823" s="256"/>
      <c r="B823" s="254"/>
      <c r="C823" s="254"/>
      <c r="D823" s="254"/>
      <c r="E823" s="254"/>
      <c r="F823" s="254"/>
      <c r="G823" s="2157"/>
      <c r="H823" s="1206"/>
      <c r="I823" s="1206"/>
      <c r="J823" s="256"/>
      <c r="K823" s="256"/>
      <c r="L823" s="256"/>
      <c r="M823" s="227"/>
      <c r="N823" s="227"/>
      <c r="O823" s="227"/>
      <c r="P823" s="227"/>
      <c r="Q823" s="227"/>
      <c r="R823" s="227"/>
      <c r="S823" s="227"/>
      <c r="T823" s="227"/>
      <c r="U823" s="227"/>
      <c r="V823" s="227"/>
      <c r="W823" s="227"/>
      <c r="X823" s="227"/>
      <c r="Y823" s="227"/>
      <c r="Z823" s="227"/>
      <c r="AA823" s="227"/>
      <c r="AB823" s="227"/>
      <c r="AC823" s="227"/>
      <c r="AD823" s="227"/>
      <c r="AE823" s="227"/>
      <c r="AF823" s="227"/>
      <c r="AG823" s="227"/>
      <c r="AH823" s="227"/>
      <c r="AI823" s="227"/>
      <c r="AJ823" s="227"/>
      <c r="AK823" s="227"/>
      <c r="AL823" s="227"/>
      <c r="AM823" s="227"/>
      <c r="AN823" s="227"/>
      <c r="AO823" s="227"/>
      <c r="AP823" s="227"/>
      <c r="AQ823" s="227"/>
      <c r="AR823" s="227"/>
    </row>
    <row r="824" spans="1:44" x14ac:dyDescent="0.2">
      <c r="A824" s="256"/>
      <c r="B824" s="254"/>
      <c r="C824" s="254"/>
      <c r="D824" s="254"/>
      <c r="E824" s="254"/>
      <c r="F824" s="254"/>
      <c r="G824" s="2157"/>
      <c r="H824" s="1206"/>
      <c r="I824" s="1206"/>
      <c r="J824" s="256"/>
      <c r="K824" s="256"/>
      <c r="L824" s="256"/>
      <c r="M824" s="227"/>
      <c r="N824" s="227"/>
      <c r="O824" s="227"/>
      <c r="P824" s="227"/>
      <c r="Q824" s="227"/>
      <c r="R824" s="227"/>
      <c r="S824" s="227"/>
      <c r="T824" s="227"/>
      <c r="U824" s="227"/>
      <c r="V824" s="227"/>
      <c r="W824" s="227"/>
      <c r="X824" s="227"/>
      <c r="Y824" s="227"/>
      <c r="Z824" s="227"/>
      <c r="AA824" s="227"/>
      <c r="AB824" s="227"/>
      <c r="AC824" s="227"/>
      <c r="AD824" s="227"/>
      <c r="AE824" s="227"/>
      <c r="AF824" s="227"/>
      <c r="AG824" s="227"/>
      <c r="AH824" s="227"/>
      <c r="AI824" s="227"/>
      <c r="AJ824" s="227"/>
      <c r="AK824" s="227"/>
      <c r="AL824" s="227"/>
      <c r="AM824" s="227"/>
      <c r="AN824" s="227"/>
      <c r="AO824" s="227"/>
      <c r="AP824" s="227"/>
      <c r="AQ824" s="227"/>
      <c r="AR824" s="227"/>
    </row>
    <row r="825" spans="1:44" x14ac:dyDescent="0.2">
      <c r="A825" s="254"/>
      <c r="B825" s="1230" t="s">
        <v>135</v>
      </c>
      <c r="C825" s="254"/>
      <c r="D825" s="254"/>
      <c r="E825" s="254"/>
      <c r="F825" s="254"/>
      <c r="G825" s="2157"/>
      <c r="H825" s="1206"/>
      <c r="I825" s="1206"/>
      <c r="J825" s="256"/>
      <c r="K825" s="256"/>
      <c r="L825" s="256"/>
      <c r="M825" s="227"/>
      <c r="N825" s="227"/>
      <c r="O825" s="227"/>
      <c r="P825" s="227"/>
      <c r="Q825" s="227"/>
      <c r="R825" s="227"/>
      <c r="S825" s="227"/>
      <c r="T825" s="227"/>
      <c r="U825" s="227"/>
      <c r="V825" s="227"/>
      <c r="W825" s="227"/>
      <c r="X825" s="227"/>
      <c r="Y825" s="227"/>
      <c r="Z825" s="227"/>
      <c r="AA825" s="227"/>
      <c r="AB825" s="227"/>
      <c r="AC825" s="227"/>
      <c r="AD825" s="227"/>
      <c r="AE825" s="227"/>
      <c r="AF825" s="227"/>
      <c r="AG825" s="227"/>
      <c r="AH825" s="227"/>
      <c r="AI825" s="227"/>
      <c r="AJ825" s="227"/>
      <c r="AK825" s="227"/>
      <c r="AL825" s="227"/>
      <c r="AM825" s="227"/>
      <c r="AN825" s="227"/>
      <c r="AO825" s="227"/>
      <c r="AP825" s="227"/>
      <c r="AQ825" s="227"/>
      <c r="AR825" s="227"/>
    </row>
    <row r="826" spans="1:44" x14ac:dyDescent="0.2">
      <c r="A826" s="256"/>
      <c r="B826" s="254"/>
      <c r="C826" s="254"/>
      <c r="D826" s="254"/>
      <c r="E826" s="254"/>
      <c r="F826" s="254"/>
      <c r="G826" s="2157"/>
      <c r="H826" s="1206"/>
      <c r="I826" s="1206"/>
      <c r="J826" s="256"/>
      <c r="K826" s="256"/>
      <c r="L826" s="256"/>
      <c r="M826" s="227"/>
      <c r="N826" s="227"/>
      <c r="O826" s="227"/>
      <c r="P826" s="227"/>
      <c r="Q826" s="227"/>
      <c r="R826" s="227"/>
      <c r="S826" s="227"/>
      <c r="T826" s="227"/>
      <c r="U826" s="227"/>
      <c r="V826" s="227"/>
      <c r="W826" s="227"/>
      <c r="X826" s="227"/>
      <c r="Y826" s="227"/>
      <c r="Z826" s="227"/>
      <c r="AA826" s="227"/>
      <c r="AB826" s="227"/>
      <c r="AC826" s="227"/>
      <c r="AD826" s="227"/>
      <c r="AE826" s="227"/>
      <c r="AF826" s="227"/>
      <c r="AG826" s="227"/>
      <c r="AH826" s="227"/>
      <c r="AI826" s="227"/>
      <c r="AJ826" s="227"/>
      <c r="AK826" s="227"/>
      <c r="AL826" s="227"/>
      <c r="AM826" s="227"/>
      <c r="AN826" s="227"/>
      <c r="AO826" s="227"/>
      <c r="AP826" s="227"/>
      <c r="AQ826" s="227"/>
      <c r="AR826" s="227"/>
    </row>
    <row r="827" spans="1:44" x14ac:dyDescent="0.2">
      <c r="A827" s="256"/>
      <c r="B827" s="254"/>
      <c r="C827" s="254"/>
      <c r="D827" s="254"/>
      <c r="E827" s="254"/>
      <c r="F827" s="254"/>
      <c r="G827" s="2157"/>
      <c r="H827" s="1206"/>
      <c r="I827" s="1206"/>
      <c r="J827" s="256"/>
      <c r="K827" s="256"/>
      <c r="L827" s="256"/>
      <c r="M827" s="227"/>
      <c r="N827" s="227"/>
      <c r="O827" s="227"/>
      <c r="P827" s="227"/>
      <c r="Q827" s="227"/>
      <c r="R827" s="227"/>
      <c r="S827" s="227"/>
      <c r="T827" s="227"/>
      <c r="U827" s="227"/>
      <c r="V827" s="227"/>
      <c r="W827" s="227"/>
      <c r="X827" s="227"/>
      <c r="Y827" s="227"/>
      <c r="Z827" s="227"/>
      <c r="AA827" s="227"/>
      <c r="AB827" s="227"/>
      <c r="AC827" s="227"/>
      <c r="AD827" s="227"/>
      <c r="AE827" s="227"/>
      <c r="AF827" s="227"/>
      <c r="AG827" s="227"/>
      <c r="AH827" s="227"/>
      <c r="AI827" s="227"/>
      <c r="AJ827" s="227"/>
      <c r="AK827" s="227"/>
      <c r="AL827" s="227"/>
      <c r="AM827" s="227"/>
      <c r="AN827" s="227"/>
      <c r="AO827" s="227"/>
      <c r="AP827" s="227"/>
      <c r="AQ827" s="227"/>
      <c r="AR827" s="227"/>
    </row>
    <row r="828" spans="1:44" x14ac:dyDescent="0.2">
      <c r="A828" s="256"/>
      <c r="B828" s="254"/>
      <c r="C828" s="254"/>
      <c r="D828" s="254"/>
      <c r="E828" s="254"/>
      <c r="F828" s="254"/>
      <c r="G828" s="2157"/>
      <c r="H828" s="1206"/>
      <c r="I828" s="1206"/>
      <c r="J828" s="256"/>
      <c r="K828" s="256"/>
      <c r="L828" s="256"/>
      <c r="M828" s="227"/>
      <c r="N828" s="227"/>
      <c r="O828" s="227"/>
      <c r="P828" s="227"/>
      <c r="Q828" s="227"/>
      <c r="R828" s="227"/>
      <c r="S828" s="227"/>
      <c r="T828" s="227"/>
      <c r="U828" s="227"/>
      <c r="V828" s="227"/>
      <c r="W828" s="227"/>
      <c r="X828" s="227"/>
      <c r="Y828" s="227"/>
      <c r="Z828" s="227"/>
      <c r="AA828" s="227"/>
      <c r="AB828" s="227"/>
      <c r="AC828" s="227"/>
      <c r="AD828" s="227"/>
      <c r="AE828" s="227"/>
      <c r="AF828" s="227"/>
      <c r="AG828" s="227"/>
      <c r="AH828" s="227"/>
      <c r="AI828" s="227"/>
      <c r="AJ828" s="227"/>
      <c r="AK828" s="227"/>
      <c r="AL828" s="227"/>
      <c r="AM828" s="227"/>
      <c r="AN828" s="227"/>
      <c r="AO828" s="227"/>
      <c r="AP828" s="227"/>
      <c r="AQ828" s="227"/>
      <c r="AR828" s="227"/>
    </row>
    <row r="829" spans="1:44" x14ac:dyDescent="0.2">
      <c r="A829" s="256"/>
      <c r="B829" s="254"/>
      <c r="C829" s="254"/>
      <c r="D829" s="254"/>
      <c r="E829" s="254"/>
      <c r="F829" s="254"/>
      <c r="G829" s="2157"/>
      <c r="H829" s="1206"/>
      <c r="I829" s="1206"/>
      <c r="J829" s="256"/>
      <c r="K829" s="256"/>
      <c r="L829" s="256"/>
      <c r="M829" s="227"/>
      <c r="N829" s="227"/>
      <c r="O829" s="227"/>
      <c r="P829" s="227"/>
      <c r="Q829" s="227"/>
      <c r="R829" s="227"/>
      <c r="S829" s="227"/>
      <c r="T829" s="227"/>
      <c r="U829" s="227"/>
      <c r="V829" s="227"/>
      <c r="W829" s="227"/>
      <c r="X829" s="227"/>
      <c r="Y829" s="227"/>
      <c r="Z829" s="227"/>
      <c r="AA829" s="227"/>
      <c r="AB829" s="227"/>
      <c r="AC829" s="227"/>
      <c r="AD829" s="227"/>
      <c r="AE829" s="227"/>
      <c r="AF829" s="227"/>
      <c r="AG829" s="227"/>
      <c r="AH829" s="227"/>
      <c r="AI829" s="227"/>
      <c r="AJ829" s="227"/>
      <c r="AK829" s="227"/>
      <c r="AL829" s="227"/>
      <c r="AM829" s="227"/>
      <c r="AN829" s="227"/>
      <c r="AO829" s="227"/>
      <c r="AP829" s="227"/>
      <c r="AQ829" s="227"/>
      <c r="AR829" s="227"/>
    </row>
    <row r="830" spans="1:44" x14ac:dyDescent="0.2">
      <c r="A830" s="256"/>
      <c r="B830" s="254"/>
      <c r="C830" s="254"/>
      <c r="D830" s="254"/>
      <c r="E830" s="254"/>
      <c r="F830" s="254"/>
      <c r="G830" s="2157"/>
      <c r="H830" s="1206"/>
      <c r="I830" s="1206"/>
      <c r="J830" s="256"/>
      <c r="K830" s="256"/>
      <c r="L830" s="256"/>
      <c r="M830" s="227"/>
      <c r="N830" s="227"/>
      <c r="O830" s="227"/>
      <c r="P830" s="227"/>
      <c r="Q830" s="227"/>
      <c r="R830" s="227"/>
      <c r="S830" s="227"/>
      <c r="T830" s="227"/>
      <c r="U830" s="227"/>
      <c r="V830" s="227"/>
      <c r="W830" s="227"/>
      <c r="X830" s="227"/>
      <c r="Y830" s="227"/>
      <c r="Z830" s="227"/>
      <c r="AA830" s="227"/>
      <c r="AB830" s="227"/>
      <c r="AC830" s="227"/>
      <c r="AD830" s="227"/>
      <c r="AE830" s="227"/>
      <c r="AF830" s="227"/>
      <c r="AG830" s="227"/>
      <c r="AH830" s="227"/>
      <c r="AI830" s="227"/>
      <c r="AJ830" s="227"/>
      <c r="AK830" s="227"/>
      <c r="AL830" s="227"/>
      <c r="AM830" s="227"/>
      <c r="AN830" s="227"/>
      <c r="AO830" s="227"/>
      <c r="AP830" s="227"/>
      <c r="AQ830" s="227"/>
      <c r="AR830" s="227"/>
    </row>
    <row r="831" spans="1:44" x14ac:dyDescent="0.2">
      <c r="A831" s="256"/>
      <c r="B831" s="254"/>
      <c r="C831" s="254"/>
      <c r="D831" s="254"/>
      <c r="E831" s="254"/>
      <c r="F831" s="254"/>
      <c r="G831" s="2157"/>
      <c r="H831" s="1206"/>
      <c r="I831" s="1206"/>
      <c r="J831" s="256"/>
      <c r="K831" s="256"/>
      <c r="L831" s="256"/>
      <c r="M831" s="227"/>
      <c r="N831" s="227"/>
      <c r="O831" s="227"/>
      <c r="P831" s="227"/>
      <c r="Q831" s="227"/>
      <c r="R831" s="227"/>
      <c r="S831" s="227"/>
      <c r="T831" s="227"/>
      <c r="U831" s="227"/>
      <c r="V831" s="227"/>
      <c r="W831" s="227"/>
      <c r="X831" s="227"/>
      <c r="Y831" s="227"/>
      <c r="Z831" s="227"/>
      <c r="AA831" s="227"/>
      <c r="AB831" s="227"/>
      <c r="AC831" s="227"/>
      <c r="AD831" s="227"/>
      <c r="AE831" s="227"/>
      <c r="AF831" s="227"/>
      <c r="AG831" s="227"/>
      <c r="AH831" s="227"/>
      <c r="AI831" s="227"/>
      <c r="AJ831" s="227"/>
      <c r="AK831" s="227"/>
      <c r="AL831" s="227"/>
      <c r="AM831" s="227"/>
      <c r="AN831" s="227"/>
      <c r="AO831" s="227"/>
      <c r="AP831" s="227"/>
      <c r="AQ831" s="227"/>
      <c r="AR831" s="227"/>
    </row>
    <row r="832" spans="1:44" x14ac:dyDescent="0.2">
      <c r="A832" s="256"/>
      <c r="B832" s="254"/>
      <c r="C832" s="254"/>
      <c r="D832" s="254"/>
      <c r="E832" s="254"/>
      <c r="F832" s="254"/>
      <c r="G832" s="2157"/>
      <c r="H832" s="1206"/>
      <c r="I832" s="1206"/>
      <c r="J832" s="256"/>
      <c r="K832" s="256"/>
      <c r="L832" s="256"/>
      <c r="M832" s="227"/>
      <c r="N832" s="227"/>
      <c r="O832" s="227"/>
      <c r="P832" s="227"/>
      <c r="Q832" s="227"/>
      <c r="R832" s="227"/>
      <c r="S832" s="227"/>
      <c r="T832" s="227"/>
      <c r="U832" s="227"/>
      <c r="V832" s="227"/>
      <c r="W832" s="227"/>
      <c r="X832" s="227"/>
      <c r="Y832" s="227"/>
      <c r="Z832" s="227"/>
      <c r="AA832" s="227"/>
      <c r="AB832" s="227"/>
      <c r="AC832" s="227"/>
      <c r="AD832" s="227"/>
      <c r="AE832" s="227"/>
      <c r="AF832" s="227"/>
      <c r="AG832" s="227"/>
      <c r="AH832" s="227"/>
      <c r="AI832" s="227"/>
      <c r="AJ832" s="227"/>
      <c r="AK832" s="227"/>
      <c r="AL832" s="227"/>
      <c r="AM832" s="227"/>
      <c r="AN832" s="227"/>
      <c r="AO832" s="227"/>
      <c r="AP832" s="227"/>
      <c r="AQ832" s="227"/>
      <c r="AR832" s="227"/>
    </row>
    <row r="833" spans="1:44" x14ac:dyDescent="0.2">
      <c r="A833" s="254"/>
      <c r="B833" s="254"/>
      <c r="C833" s="254"/>
      <c r="D833" s="254"/>
      <c r="E833" s="254"/>
      <c r="F833" s="254"/>
      <c r="G833" s="252"/>
      <c r="H833" s="242"/>
      <c r="I833" s="242"/>
      <c r="J833" s="254"/>
      <c r="K833" s="254"/>
      <c r="L833" s="254"/>
      <c r="M833" s="227"/>
      <c r="N833" s="227"/>
      <c r="O833" s="227"/>
      <c r="P833" s="227"/>
      <c r="Q833" s="227"/>
      <c r="R833" s="227"/>
      <c r="S833" s="227"/>
      <c r="T833" s="227"/>
      <c r="U833" s="227"/>
      <c r="V833" s="227"/>
      <c r="W833" s="227"/>
      <c r="X833" s="227"/>
      <c r="Y833" s="227"/>
      <c r="Z833" s="227"/>
      <c r="AA833" s="227"/>
      <c r="AB833" s="227"/>
      <c r="AC833" s="227"/>
      <c r="AD833" s="227"/>
      <c r="AE833" s="227"/>
      <c r="AF833" s="227"/>
      <c r="AG833" s="227"/>
      <c r="AH833" s="227"/>
      <c r="AI833" s="227"/>
      <c r="AJ833" s="227"/>
      <c r="AK833" s="227"/>
      <c r="AL833" s="227"/>
      <c r="AM833" s="227"/>
      <c r="AN833" s="227"/>
      <c r="AO833" s="227"/>
      <c r="AP833" s="227"/>
      <c r="AQ833" s="227"/>
      <c r="AR833" s="227"/>
    </row>
    <row r="834" spans="1:44" ht="13.5" thickBot="1" x14ac:dyDescent="0.25">
      <c r="A834" s="239"/>
      <c r="B834" s="239"/>
      <c r="C834" s="239"/>
      <c r="D834" s="239"/>
      <c r="E834" s="239"/>
      <c r="F834" s="239"/>
      <c r="G834" s="249"/>
      <c r="H834" s="2161"/>
      <c r="I834" s="2161"/>
      <c r="J834" s="239"/>
      <c r="K834" s="239"/>
      <c r="L834" s="239"/>
      <c r="M834" s="227"/>
      <c r="N834" s="227"/>
      <c r="O834" s="227"/>
      <c r="P834" s="227"/>
      <c r="Q834" s="227"/>
      <c r="R834" s="227"/>
      <c r="S834" s="227"/>
      <c r="T834" s="227"/>
      <c r="U834" s="227"/>
      <c r="V834" s="227"/>
      <c r="W834" s="227"/>
      <c r="X834" s="227"/>
      <c r="Y834" s="227"/>
      <c r="Z834" s="227"/>
      <c r="AA834" s="227"/>
      <c r="AB834" s="227"/>
      <c r="AC834" s="227"/>
      <c r="AD834" s="227"/>
      <c r="AE834" s="227"/>
      <c r="AF834" s="227"/>
      <c r="AG834" s="227"/>
      <c r="AH834" s="227"/>
      <c r="AI834" s="227"/>
      <c r="AJ834" s="227"/>
      <c r="AK834" s="227"/>
      <c r="AL834" s="227"/>
      <c r="AM834" s="227"/>
      <c r="AN834" s="227"/>
      <c r="AO834" s="227"/>
      <c r="AP834" s="227"/>
      <c r="AQ834" s="227"/>
      <c r="AR834" s="227"/>
    </row>
    <row r="835" spans="1:44" ht="14.25" thickTop="1" thickBot="1" x14ac:dyDescent="0.25">
      <c r="A835" s="229"/>
      <c r="B835" s="230"/>
      <c r="C835" s="230"/>
      <c r="D835" s="231" t="s">
        <v>1671</v>
      </c>
      <c r="E835" s="230"/>
      <c r="F835" s="230"/>
      <c r="G835" s="232"/>
      <c r="H835" s="231"/>
      <c r="I835" s="231"/>
      <c r="J835" s="230"/>
      <c r="K835" s="230"/>
      <c r="L835" s="233" t="s">
        <v>671</v>
      </c>
      <c r="M835" s="227"/>
      <c r="N835" s="227"/>
      <c r="O835" s="227"/>
      <c r="P835" s="227"/>
      <c r="Q835" s="227"/>
      <c r="R835" s="227"/>
      <c r="S835" s="227"/>
      <c r="T835" s="227"/>
      <c r="U835" s="227"/>
      <c r="V835" s="227"/>
      <c r="W835" s="227"/>
      <c r="X835" s="227"/>
      <c r="Y835" s="227"/>
      <c r="Z835" s="227"/>
      <c r="AA835" s="227"/>
      <c r="AB835" s="227"/>
      <c r="AC835" s="227"/>
      <c r="AD835" s="227"/>
      <c r="AE835" s="227"/>
      <c r="AF835" s="227"/>
      <c r="AG835" s="227"/>
      <c r="AH835" s="227"/>
      <c r="AI835" s="227"/>
      <c r="AJ835" s="227"/>
      <c r="AK835" s="227"/>
      <c r="AL835" s="227"/>
      <c r="AM835" s="227"/>
      <c r="AN835" s="227"/>
      <c r="AO835" s="227"/>
      <c r="AP835" s="227"/>
      <c r="AQ835" s="227"/>
      <c r="AR835" s="227"/>
    </row>
    <row r="836" spans="1:44" ht="13.5" thickTop="1" x14ac:dyDescent="0.2">
      <c r="A836" s="234"/>
      <c r="B836" s="235"/>
      <c r="C836" s="235"/>
      <c r="D836" s="236"/>
      <c r="E836" s="235"/>
      <c r="F836" s="235"/>
      <c r="G836" s="237"/>
      <c r="H836" s="236"/>
      <c r="I836" s="236"/>
      <c r="J836" s="235"/>
      <c r="K836" s="235"/>
      <c r="L836" s="238"/>
      <c r="M836" s="227"/>
      <c r="N836" s="227"/>
      <c r="O836" s="227"/>
      <c r="P836" s="227"/>
      <c r="Q836" s="227"/>
      <c r="R836" s="227"/>
      <c r="S836" s="227"/>
      <c r="T836" s="227"/>
      <c r="U836" s="227"/>
      <c r="V836" s="227"/>
      <c r="W836" s="227"/>
      <c r="X836" s="227"/>
      <c r="Y836" s="227"/>
      <c r="Z836" s="227"/>
      <c r="AA836" s="227"/>
      <c r="AB836" s="227"/>
      <c r="AC836" s="227"/>
      <c r="AD836" s="227"/>
      <c r="AE836" s="227"/>
      <c r="AF836" s="227"/>
      <c r="AG836" s="227"/>
      <c r="AH836" s="227"/>
      <c r="AI836" s="227"/>
      <c r="AJ836" s="227"/>
      <c r="AK836" s="227"/>
      <c r="AL836" s="227"/>
      <c r="AM836" s="227"/>
      <c r="AN836" s="227"/>
      <c r="AO836" s="227"/>
      <c r="AP836" s="227"/>
      <c r="AQ836" s="227"/>
      <c r="AR836" s="227"/>
    </row>
    <row r="837" spans="1:44" x14ac:dyDescent="0.2">
      <c r="A837" s="1433">
        <f>+A772</f>
        <v>2014001</v>
      </c>
      <c r="B837" s="239"/>
      <c r="C837" s="2401" t="str">
        <f>G40</f>
        <v>SPECIMEN ECF</v>
      </c>
      <c r="D837" s="2402"/>
      <c r="E837" s="2402"/>
      <c r="F837" s="239"/>
      <c r="G837" s="2403" t="s">
        <v>2038</v>
      </c>
      <c r="H837" s="2409"/>
      <c r="I837" s="2409"/>
      <c r="J837" s="2409"/>
      <c r="K837" s="2410"/>
      <c r="L837" s="242" t="s">
        <v>399</v>
      </c>
      <c r="M837" s="227"/>
      <c r="N837" s="227"/>
      <c r="O837" s="227"/>
      <c r="P837" s="227"/>
      <c r="Q837" s="227"/>
      <c r="R837" s="227"/>
      <c r="S837" s="227"/>
      <c r="T837" s="227"/>
      <c r="U837" s="227"/>
      <c r="V837" s="227"/>
      <c r="W837" s="227"/>
      <c r="X837" s="227"/>
      <c r="Y837" s="227"/>
      <c r="Z837" s="227"/>
      <c r="AA837" s="227"/>
      <c r="AB837" s="227"/>
      <c r="AC837" s="227"/>
      <c r="AD837" s="227"/>
      <c r="AE837" s="227"/>
      <c r="AF837" s="227"/>
      <c r="AG837" s="227"/>
      <c r="AH837" s="227"/>
      <c r="AI837" s="227"/>
      <c r="AJ837" s="227"/>
      <c r="AK837" s="227"/>
      <c r="AL837" s="227"/>
      <c r="AM837" s="227"/>
      <c r="AN837" s="227"/>
      <c r="AO837" s="227"/>
      <c r="AP837" s="227"/>
      <c r="AQ837" s="227"/>
      <c r="AR837" s="227"/>
    </row>
    <row r="838" spans="1:44" ht="13.5" thickBot="1" x14ac:dyDescent="0.25">
      <c r="A838" s="243"/>
      <c r="B838" s="244"/>
      <c r="C838" s="244"/>
      <c r="D838" s="245"/>
      <c r="E838" s="244"/>
      <c r="F838" s="244"/>
      <c r="G838" s="246"/>
      <c r="H838" s="245"/>
      <c r="I838" s="245"/>
      <c r="J838" s="244"/>
      <c r="K838" s="244"/>
      <c r="L838" s="247"/>
      <c r="M838" s="227"/>
      <c r="N838" s="227"/>
      <c r="O838" s="227"/>
      <c r="P838" s="227"/>
      <c r="Q838" s="227"/>
      <c r="R838" s="227"/>
      <c r="S838" s="227"/>
      <c r="T838" s="227"/>
      <c r="U838" s="227"/>
      <c r="V838" s="227"/>
      <c r="W838" s="227"/>
      <c r="X838" s="227"/>
      <c r="Y838" s="227"/>
      <c r="Z838" s="227"/>
      <c r="AA838" s="227"/>
      <c r="AB838" s="227"/>
      <c r="AC838" s="227"/>
      <c r="AD838" s="227"/>
      <c r="AE838" s="227"/>
      <c r="AF838" s="227"/>
      <c r="AG838" s="227"/>
      <c r="AH838" s="227"/>
      <c r="AI838" s="227"/>
      <c r="AJ838" s="227"/>
      <c r="AK838" s="227"/>
      <c r="AL838" s="227"/>
      <c r="AM838" s="227"/>
      <c r="AN838" s="227"/>
      <c r="AO838" s="227"/>
      <c r="AP838" s="227"/>
      <c r="AQ838" s="227"/>
      <c r="AR838" s="227"/>
    </row>
    <row r="839" spans="1:44" ht="14.25" thickTop="1" thickBot="1" x14ac:dyDescent="0.25">
      <c r="A839" s="248" t="s">
        <v>725</v>
      </c>
      <c r="B839" s="239"/>
      <c r="C839" s="239"/>
      <c r="D839" s="2161" t="s">
        <v>674</v>
      </c>
      <c r="E839" s="239"/>
      <c r="F839" s="239"/>
      <c r="G839" s="232"/>
      <c r="H839" s="259" t="s">
        <v>675</v>
      </c>
      <c r="I839" s="2161"/>
      <c r="J839" s="239"/>
      <c r="K839" s="239"/>
      <c r="L839" s="242" t="s">
        <v>1450</v>
      </c>
      <c r="M839" s="227"/>
      <c r="N839" s="227"/>
      <c r="O839" s="227"/>
      <c r="P839" s="227"/>
      <c r="Q839" s="227"/>
      <c r="R839" s="227"/>
      <c r="S839" s="227"/>
      <c r="T839" s="227"/>
      <c r="U839" s="227"/>
      <c r="V839" s="227"/>
      <c r="W839" s="227"/>
      <c r="X839" s="227"/>
      <c r="Y839" s="227"/>
      <c r="Z839" s="227"/>
      <c r="AA839" s="227"/>
      <c r="AB839" s="227"/>
      <c r="AC839" s="227"/>
      <c r="AD839" s="227"/>
      <c r="AE839" s="227"/>
      <c r="AF839" s="227"/>
      <c r="AG839" s="227"/>
      <c r="AH839" s="227"/>
      <c r="AI839" s="227"/>
      <c r="AJ839" s="227"/>
      <c r="AK839" s="227"/>
      <c r="AL839" s="227"/>
      <c r="AM839" s="227"/>
      <c r="AN839" s="227"/>
      <c r="AO839" s="227"/>
      <c r="AP839" s="227"/>
      <c r="AQ839" s="227"/>
      <c r="AR839" s="227"/>
    </row>
    <row r="840" spans="1:44" ht="13.5" thickTop="1" x14ac:dyDescent="0.2">
      <c r="A840" s="234"/>
      <c r="B840" s="235"/>
      <c r="C840" s="235"/>
      <c r="D840" s="235"/>
      <c r="E840" s="235"/>
      <c r="F840" s="250"/>
      <c r="G840" s="251"/>
      <c r="H840" s="236"/>
      <c r="I840" s="236"/>
      <c r="J840" s="235"/>
      <c r="K840" s="235"/>
      <c r="L840" s="238"/>
      <c r="M840" s="227"/>
      <c r="N840" s="227"/>
      <c r="O840" s="227"/>
      <c r="P840" s="227"/>
      <c r="Q840" s="227"/>
      <c r="R840" s="227"/>
      <c r="S840" s="227"/>
      <c r="T840" s="227"/>
      <c r="U840" s="227"/>
      <c r="V840" s="227"/>
      <c r="W840" s="227"/>
      <c r="X840" s="227"/>
      <c r="Y840" s="227"/>
      <c r="Z840" s="227"/>
      <c r="AA840" s="227"/>
      <c r="AB840" s="227"/>
      <c r="AC840" s="227"/>
      <c r="AD840" s="227"/>
      <c r="AE840" s="227"/>
      <c r="AF840" s="227"/>
      <c r="AG840" s="227"/>
      <c r="AH840" s="227"/>
      <c r="AI840" s="227"/>
      <c r="AJ840" s="227"/>
      <c r="AK840" s="227"/>
      <c r="AL840" s="227"/>
      <c r="AM840" s="227"/>
      <c r="AN840" s="227"/>
      <c r="AO840" s="227"/>
      <c r="AP840" s="227"/>
      <c r="AQ840" s="227"/>
      <c r="AR840" s="227"/>
    </row>
    <row r="841" spans="1:44" x14ac:dyDescent="0.2">
      <c r="A841" s="1292"/>
      <c r="B841" s="2406"/>
      <c r="C841" s="2407"/>
      <c r="D841" s="2407"/>
      <c r="E841" s="2407"/>
      <c r="F841" s="2420"/>
      <c r="G841" s="252"/>
      <c r="H841" s="2161"/>
      <c r="I841" s="1201"/>
      <c r="J841" s="239"/>
      <c r="K841" s="239"/>
      <c r="L841" s="584">
        <f>+L776</f>
        <v>41639</v>
      </c>
      <c r="M841" s="227"/>
      <c r="N841" s="227"/>
      <c r="O841" s="227"/>
      <c r="P841" s="227"/>
      <c r="Q841" s="227"/>
      <c r="R841" s="227"/>
      <c r="S841" s="227"/>
      <c r="T841" s="227"/>
      <c r="U841" s="227"/>
      <c r="V841" s="227"/>
      <c r="W841" s="227"/>
      <c r="X841" s="227"/>
      <c r="Y841" s="227"/>
      <c r="Z841" s="227"/>
      <c r="AA841" s="227"/>
      <c r="AB841" s="227"/>
      <c r="AC841" s="227"/>
      <c r="AD841" s="227"/>
      <c r="AE841" s="227"/>
      <c r="AF841" s="227"/>
      <c r="AG841" s="227"/>
      <c r="AH841" s="227"/>
      <c r="AI841" s="227"/>
      <c r="AJ841" s="227"/>
      <c r="AK841" s="227"/>
      <c r="AL841" s="227"/>
      <c r="AM841" s="227"/>
      <c r="AN841" s="227"/>
      <c r="AO841" s="227"/>
      <c r="AP841" s="227"/>
      <c r="AQ841" s="227"/>
      <c r="AR841" s="227"/>
    </row>
    <row r="842" spans="1:44" ht="13.5" thickBot="1" x14ac:dyDescent="0.25">
      <c r="A842" s="243"/>
      <c r="B842" s="244"/>
      <c r="C842" s="244"/>
      <c r="D842" s="244"/>
      <c r="E842" s="244"/>
      <c r="F842" s="244"/>
      <c r="G842" s="246"/>
      <c r="H842" s="245"/>
      <c r="I842" s="1202"/>
      <c r="J842" s="244"/>
      <c r="K842" s="244"/>
      <c r="L842" s="247"/>
      <c r="M842" s="227"/>
      <c r="N842" s="227"/>
      <c r="O842" s="227"/>
      <c r="P842" s="227"/>
      <c r="Q842" s="227"/>
      <c r="R842" s="227"/>
      <c r="S842" s="227"/>
      <c r="T842" s="227"/>
      <c r="U842" s="227"/>
      <c r="V842" s="227"/>
      <c r="W842" s="227"/>
      <c r="X842" s="227"/>
      <c r="Y842" s="227"/>
      <c r="Z842" s="227"/>
      <c r="AA842" s="227"/>
      <c r="AB842" s="227"/>
      <c r="AC842" s="227"/>
      <c r="AD842" s="227"/>
      <c r="AE842" s="227"/>
      <c r="AF842" s="227"/>
      <c r="AG842" s="227"/>
      <c r="AH842" s="227"/>
      <c r="AI842" s="227"/>
      <c r="AJ842" s="227"/>
      <c r="AK842" s="227"/>
      <c r="AL842" s="227"/>
      <c r="AM842" s="227"/>
      <c r="AN842" s="227"/>
      <c r="AO842" s="227"/>
      <c r="AP842" s="227"/>
      <c r="AQ842" s="227"/>
      <c r="AR842" s="227"/>
    </row>
    <row r="843" spans="1:44" ht="13.5" thickTop="1" x14ac:dyDescent="0.2">
      <c r="A843" s="254"/>
      <c r="B843" s="254"/>
      <c r="C843" s="254"/>
      <c r="D843" s="254"/>
      <c r="E843" s="254"/>
      <c r="F843" s="254"/>
      <c r="G843" s="252"/>
      <c r="H843" s="1203"/>
      <c r="I843" s="242"/>
      <c r="J843" s="254"/>
      <c r="K843" s="254"/>
      <c r="L843" s="254"/>
      <c r="M843" s="227"/>
      <c r="N843" s="227"/>
      <c r="O843" s="227"/>
      <c r="P843" s="227"/>
      <c r="Q843" s="227"/>
      <c r="R843" s="227"/>
      <c r="S843" s="227"/>
      <c r="T843" s="227"/>
      <c r="U843" s="227"/>
      <c r="V843" s="227"/>
      <c r="W843" s="227"/>
      <c r="X843" s="227"/>
      <c r="Y843" s="227"/>
      <c r="Z843" s="227"/>
      <c r="AA843" s="227"/>
      <c r="AB843" s="227"/>
      <c r="AC843" s="227"/>
      <c r="AD843" s="227"/>
      <c r="AE843" s="227"/>
      <c r="AF843" s="227"/>
      <c r="AG843" s="227"/>
      <c r="AH843" s="227"/>
      <c r="AI843" s="227"/>
      <c r="AJ843" s="227"/>
      <c r="AK843" s="227"/>
      <c r="AL843" s="227"/>
      <c r="AM843" s="227"/>
      <c r="AN843" s="227"/>
      <c r="AO843" s="227"/>
      <c r="AP843" s="227"/>
      <c r="AQ843" s="227"/>
      <c r="AR843" s="227"/>
    </row>
    <row r="844" spans="1:44" x14ac:dyDescent="0.2">
      <c r="A844" s="254"/>
      <c r="B844" s="254"/>
      <c r="C844" s="254"/>
      <c r="D844" s="254"/>
      <c r="E844" s="254"/>
      <c r="F844" s="254"/>
      <c r="G844" s="252" t="s">
        <v>671</v>
      </c>
      <c r="H844" s="242" t="s">
        <v>1122</v>
      </c>
      <c r="I844" s="242" t="s">
        <v>1123</v>
      </c>
      <c r="J844" s="254" t="s">
        <v>676</v>
      </c>
      <c r="K844" s="254"/>
      <c r="L844" s="254"/>
      <c r="M844" s="227"/>
      <c r="N844" s="227"/>
      <c r="O844" s="227"/>
      <c r="P844" s="227"/>
      <c r="Q844" s="227"/>
      <c r="R844" s="227"/>
      <c r="S844" s="227"/>
      <c r="T844" s="227"/>
      <c r="U844" s="227"/>
      <c r="V844" s="227"/>
      <c r="W844" s="227"/>
      <c r="X844" s="227"/>
      <c r="Y844" s="227"/>
      <c r="Z844" s="227"/>
      <c r="AA844" s="227"/>
      <c r="AB844" s="227"/>
      <c r="AC844" s="227"/>
      <c r="AD844" s="227"/>
      <c r="AE844" s="227"/>
      <c r="AF844" s="227"/>
      <c r="AG844" s="227"/>
      <c r="AH844" s="227"/>
      <c r="AI844" s="227"/>
      <c r="AJ844" s="227"/>
      <c r="AK844" s="227"/>
      <c r="AL844" s="227"/>
      <c r="AM844" s="227"/>
      <c r="AN844" s="227"/>
      <c r="AO844" s="227"/>
      <c r="AP844" s="227"/>
      <c r="AQ844" s="227"/>
      <c r="AR844" s="227"/>
    </row>
    <row r="845" spans="1:44" ht="13.5" thickBot="1" x14ac:dyDescent="0.25">
      <c r="A845" s="254"/>
      <c r="B845" s="254"/>
      <c r="C845" s="254"/>
      <c r="D845" s="254"/>
      <c r="E845" s="254"/>
      <c r="F845" s="254"/>
      <c r="G845" s="255" t="s">
        <v>677</v>
      </c>
      <c r="H845" s="1204"/>
      <c r="I845" s="1205"/>
      <c r="J845" s="244"/>
      <c r="K845" s="244"/>
      <c r="L845" s="244"/>
      <c r="M845" s="227"/>
      <c r="N845" s="227"/>
      <c r="O845" s="227"/>
      <c r="P845" s="227"/>
      <c r="Q845" s="227"/>
      <c r="R845" s="227"/>
      <c r="S845" s="227"/>
      <c r="T845" s="227"/>
      <c r="U845" s="227"/>
      <c r="V845" s="227"/>
      <c r="W845" s="227"/>
      <c r="X845" s="227"/>
      <c r="Y845" s="227"/>
      <c r="Z845" s="227"/>
      <c r="AA845" s="227"/>
      <c r="AB845" s="227"/>
      <c r="AC845" s="227"/>
      <c r="AD845" s="227"/>
      <c r="AE845" s="227"/>
      <c r="AF845" s="227"/>
      <c r="AG845" s="227"/>
      <c r="AH845" s="227"/>
      <c r="AI845" s="227"/>
      <c r="AJ845" s="227"/>
      <c r="AK845" s="227"/>
      <c r="AL845" s="227"/>
      <c r="AM845" s="227"/>
      <c r="AN845" s="227"/>
      <c r="AO845" s="227"/>
      <c r="AP845" s="227"/>
      <c r="AQ845" s="227"/>
      <c r="AR845" s="227"/>
    </row>
    <row r="846" spans="1:44" ht="13.5" thickTop="1" x14ac:dyDescent="0.2">
      <c r="A846" s="254"/>
      <c r="B846" s="254"/>
      <c r="C846" s="254"/>
      <c r="D846" s="254"/>
      <c r="E846" s="254"/>
      <c r="F846" s="254"/>
      <c r="G846" s="252"/>
      <c r="H846" s="242"/>
      <c r="I846" s="242"/>
      <c r="J846" s="2392"/>
      <c r="K846" s="2393"/>
      <c r="L846" s="2393"/>
      <c r="M846" s="227"/>
      <c r="N846" s="227"/>
      <c r="O846" s="227"/>
      <c r="P846" s="227"/>
      <c r="Q846" s="227"/>
      <c r="R846" s="227"/>
      <c r="S846" s="227"/>
      <c r="T846" s="227"/>
      <c r="U846" s="227"/>
      <c r="V846" s="227"/>
      <c r="W846" s="227"/>
      <c r="X846" s="227"/>
      <c r="Y846" s="227"/>
      <c r="Z846" s="227"/>
      <c r="AA846" s="227"/>
      <c r="AB846" s="227"/>
      <c r="AC846" s="227"/>
      <c r="AD846" s="227"/>
      <c r="AE846" s="227"/>
      <c r="AF846" s="227"/>
      <c r="AG846" s="227"/>
      <c r="AH846" s="227"/>
      <c r="AI846" s="227"/>
      <c r="AJ846" s="227"/>
      <c r="AK846" s="227"/>
      <c r="AL846" s="227"/>
      <c r="AM846" s="227"/>
      <c r="AN846" s="227"/>
      <c r="AO846" s="227"/>
      <c r="AP846" s="227"/>
      <c r="AQ846" s="227"/>
      <c r="AR846" s="227"/>
    </row>
    <row r="847" spans="1:44" x14ac:dyDescent="0.2">
      <c r="A847" s="254" t="s">
        <v>678</v>
      </c>
      <c r="B847" s="254"/>
      <c r="C847" s="254"/>
      <c r="D847" s="254"/>
      <c r="E847" s="254"/>
      <c r="F847" s="1436" t="s">
        <v>486</v>
      </c>
      <c r="G847" s="2157"/>
      <c r="H847" s="242"/>
      <c r="I847" s="1206"/>
      <c r="J847" s="2394"/>
      <c r="K847" s="2408"/>
      <c r="L847" s="2408"/>
      <c r="M847" s="227"/>
      <c r="N847" s="227"/>
      <c r="O847" s="227"/>
      <c r="P847" s="227"/>
      <c r="Q847" s="227"/>
      <c r="R847" s="227"/>
      <c r="S847" s="227"/>
      <c r="T847" s="227"/>
      <c r="U847" s="227"/>
      <c r="V847" s="227"/>
      <c r="W847" s="227"/>
      <c r="X847" s="227"/>
      <c r="Y847" s="227"/>
      <c r="Z847" s="227"/>
      <c r="AA847" s="227"/>
      <c r="AB847" s="227"/>
      <c r="AC847" s="227"/>
      <c r="AD847" s="227"/>
      <c r="AE847" s="227"/>
      <c r="AF847" s="227"/>
      <c r="AG847" s="227"/>
      <c r="AH847" s="227"/>
      <c r="AI847" s="227"/>
      <c r="AJ847" s="227"/>
      <c r="AK847" s="227"/>
      <c r="AL847" s="227"/>
      <c r="AM847" s="227"/>
      <c r="AN847" s="227"/>
      <c r="AO847" s="227"/>
      <c r="AP847" s="227"/>
      <c r="AQ847" s="227"/>
      <c r="AR847" s="227"/>
    </row>
    <row r="848" spans="1:44" x14ac:dyDescent="0.2">
      <c r="A848" s="251"/>
      <c r="B848" s="254"/>
      <c r="C848" s="254"/>
      <c r="D848" s="254"/>
      <c r="E848" s="254"/>
      <c r="F848" s="254"/>
      <c r="G848" s="2157"/>
      <c r="H848" s="242"/>
      <c r="I848" s="1206"/>
      <c r="J848" s="2394"/>
      <c r="K848" s="2408"/>
      <c r="L848" s="2408"/>
      <c r="M848" s="227"/>
      <c r="N848" s="227"/>
      <c r="O848" s="227"/>
      <c r="P848" s="227"/>
      <c r="Q848" s="227"/>
      <c r="R848" s="227"/>
      <c r="S848" s="227"/>
      <c r="T848" s="227"/>
      <c r="U848" s="227"/>
      <c r="V848" s="227"/>
      <c r="W848" s="227"/>
      <c r="X848" s="227"/>
      <c r="Y848" s="227"/>
      <c r="Z848" s="227"/>
      <c r="AA848" s="227"/>
      <c r="AB848" s="227"/>
      <c r="AC848" s="227"/>
      <c r="AD848" s="227"/>
      <c r="AE848" s="227"/>
      <c r="AF848" s="227"/>
      <c r="AG848" s="227"/>
      <c r="AH848" s="227"/>
      <c r="AI848" s="227"/>
      <c r="AJ848" s="227"/>
      <c r="AK848" s="227"/>
      <c r="AL848" s="227"/>
      <c r="AM848" s="227"/>
      <c r="AN848" s="227"/>
      <c r="AO848" s="227"/>
      <c r="AP848" s="227"/>
      <c r="AQ848" s="227"/>
      <c r="AR848" s="227"/>
    </row>
    <row r="849" spans="1:44" x14ac:dyDescent="0.2">
      <c r="A849" s="254" t="s">
        <v>410</v>
      </c>
      <c r="B849" s="254"/>
      <c r="C849" s="254"/>
      <c r="D849" s="254"/>
      <c r="E849" s="254"/>
      <c r="F849" s="254"/>
      <c r="G849" s="2157"/>
      <c r="H849" s="1206"/>
      <c r="I849" s="1206"/>
      <c r="J849" s="2394"/>
      <c r="K849" s="2408"/>
      <c r="L849" s="2408"/>
      <c r="M849" s="227"/>
      <c r="N849" s="227"/>
      <c r="O849" s="227"/>
      <c r="P849" s="227"/>
      <c r="Q849" s="227"/>
      <c r="R849" s="227"/>
      <c r="S849" s="227"/>
      <c r="T849" s="227"/>
      <c r="U849" s="227"/>
      <c r="V849" s="227"/>
      <c r="W849" s="227"/>
      <c r="X849" s="227"/>
      <c r="Y849" s="227"/>
      <c r="Z849" s="227"/>
      <c r="AA849" s="227"/>
      <c r="AB849" s="227"/>
      <c r="AC849" s="227"/>
      <c r="AD849" s="227"/>
      <c r="AE849" s="227"/>
      <c r="AF849" s="227"/>
      <c r="AG849" s="227"/>
      <c r="AH849" s="227"/>
      <c r="AI849" s="227"/>
      <c r="AJ849" s="227"/>
      <c r="AK849" s="227"/>
      <c r="AL849" s="227"/>
      <c r="AM849" s="227"/>
      <c r="AN849" s="227"/>
      <c r="AO849" s="227"/>
      <c r="AP849" s="227"/>
      <c r="AQ849" s="227"/>
      <c r="AR849" s="227"/>
    </row>
    <row r="850" spans="1:44" x14ac:dyDescent="0.2">
      <c r="A850" s="254" t="s">
        <v>411</v>
      </c>
      <c r="B850" s="254"/>
      <c r="C850" s="254"/>
      <c r="D850" s="254"/>
      <c r="E850" s="254"/>
      <c r="F850" s="254"/>
      <c r="G850" s="2157"/>
      <c r="H850" s="1206"/>
      <c r="I850" s="1206"/>
      <c r="J850" s="2394"/>
      <c r="K850" s="2408"/>
      <c r="L850" s="2408"/>
      <c r="M850" s="227"/>
      <c r="N850" s="227"/>
      <c r="O850" s="227"/>
      <c r="P850" s="227"/>
      <c r="Q850" s="227"/>
      <c r="R850" s="227"/>
      <c r="S850" s="227"/>
      <c r="T850" s="227"/>
      <c r="U850" s="227"/>
      <c r="V850" s="227"/>
      <c r="W850" s="227"/>
      <c r="X850" s="227"/>
      <c r="Y850" s="227"/>
      <c r="Z850" s="227"/>
      <c r="AA850" s="227"/>
      <c r="AB850" s="227"/>
      <c r="AC850" s="227"/>
      <c r="AD850" s="227"/>
      <c r="AE850" s="227"/>
      <c r="AF850" s="227"/>
      <c r="AG850" s="227"/>
      <c r="AH850" s="227"/>
      <c r="AI850" s="227"/>
      <c r="AJ850" s="227"/>
      <c r="AK850" s="227"/>
      <c r="AL850" s="227"/>
      <c r="AM850" s="227"/>
      <c r="AN850" s="227"/>
      <c r="AO850" s="227"/>
      <c r="AP850" s="227"/>
      <c r="AQ850" s="227"/>
      <c r="AR850" s="227"/>
    </row>
    <row r="851" spans="1:44" x14ac:dyDescent="0.2">
      <c r="A851" s="254" t="s">
        <v>412</v>
      </c>
      <c r="B851" s="254"/>
      <c r="C851" s="254"/>
      <c r="D851" s="254"/>
      <c r="E851" s="254"/>
      <c r="F851" s="254"/>
      <c r="G851" s="2157"/>
      <c r="H851" s="1206"/>
      <c r="I851" s="1206"/>
      <c r="J851" s="2394"/>
      <c r="K851" s="2408"/>
      <c r="L851" s="2408"/>
      <c r="M851" s="227"/>
      <c r="N851" s="227"/>
      <c r="O851" s="227"/>
      <c r="P851" s="227"/>
      <c r="Q851" s="227"/>
      <c r="R851" s="227"/>
      <c r="S851" s="227"/>
      <c r="T851" s="227"/>
      <c r="U851" s="227"/>
      <c r="V851" s="227"/>
      <c r="W851" s="227"/>
      <c r="X851" s="227"/>
      <c r="Y851" s="227"/>
      <c r="Z851" s="227"/>
      <c r="AA851" s="227"/>
      <c r="AB851" s="227"/>
      <c r="AC851" s="227"/>
      <c r="AD851" s="227"/>
      <c r="AE851" s="227"/>
      <c r="AF851" s="227"/>
      <c r="AG851" s="227"/>
      <c r="AH851" s="227"/>
      <c r="AI851" s="227"/>
      <c r="AJ851" s="227"/>
      <c r="AK851" s="227"/>
      <c r="AL851" s="227"/>
      <c r="AM851" s="227"/>
      <c r="AN851" s="227"/>
      <c r="AO851" s="227"/>
      <c r="AP851" s="227"/>
      <c r="AQ851" s="227"/>
      <c r="AR851" s="227"/>
    </row>
    <row r="852" spans="1:44" x14ac:dyDescent="0.2">
      <c r="A852" s="254" t="s">
        <v>413</v>
      </c>
      <c r="B852" s="254"/>
      <c r="C852" s="254"/>
      <c r="D852" s="254"/>
      <c r="E852" s="254"/>
      <c r="F852" s="254"/>
      <c r="G852" s="2157"/>
      <c r="H852" s="1206"/>
      <c r="I852" s="1206"/>
      <c r="J852" s="2394"/>
      <c r="K852" s="2408"/>
      <c r="L852" s="2408"/>
      <c r="M852" s="227"/>
      <c r="N852" s="227"/>
      <c r="O852" s="227"/>
      <c r="P852" s="227"/>
      <c r="Q852" s="227"/>
      <c r="R852" s="227"/>
      <c r="S852" s="227"/>
      <c r="T852" s="227"/>
      <c r="U852" s="227"/>
      <c r="V852" s="227"/>
      <c r="W852" s="227"/>
      <c r="X852" s="227"/>
      <c r="Y852" s="227"/>
      <c r="Z852" s="227"/>
      <c r="AA852" s="227"/>
      <c r="AB852" s="227"/>
      <c r="AC852" s="227"/>
      <c r="AD852" s="227"/>
      <c r="AE852" s="227"/>
      <c r="AF852" s="227"/>
      <c r="AG852" s="227"/>
      <c r="AH852" s="227"/>
      <c r="AI852" s="227"/>
      <c r="AJ852" s="227"/>
      <c r="AK852" s="227"/>
      <c r="AL852" s="227"/>
      <c r="AM852" s="227"/>
      <c r="AN852" s="227"/>
      <c r="AO852" s="227"/>
      <c r="AP852" s="227"/>
      <c r="AQ852" s="227"/>
      <c r="AR852" s="227"/>
    </row>
    <row r="853" spans="1:44" x14ac:dyDescent="0.2">
      <c r="A853" s="254" t="s">
        <v>423</v>
      </c>
      <c r="B853" s="254"/>
      <c r="C853" s="254"/>
      <c r="D853" s="254"/>
      <c r="E853" s="254"/>
      <c r="F853" s="254"/>
      <c r="G853" s="2157"/>
      <c r="H853" s="1206"/>
      <c r="I853" s="1206"/>
      <c r="J853" s="2394"/>
      <c r="K853" s="2408"/>
      <c r="L853" s="2408"/>
      <c r="M853" s="227"/>
      <c r="N853" s="227"/>
      <c r="O853" s="227"/>
      <c r="P853" s="227"/>
      <c r="Q853" s="227"/>
      <c r="R853" s="227"/>
      <c r="S853" s="227"/>
      <c r="T853" s="227"/>
      <c r="U853" s="227"/>
      <c r="V853" s="227"/>
      <c r="W853" s="227"/>
      <c r="X853" s="227"/>
      <c r="Y853" s="227"/>
      <c r="Z853" s="227"/>
      <c r="AA853" s="227"/>
      <c r="AB853" s="227"/>
      <c r="AC853" s="227"/>
      <c r="AD853" s="227"/>
      <c r="AE853" s="227"/>
      <c r="AF853" s="227"/>
      <c r="AG853" s="227"/>
      <c r="AH853" s="227"/>
      <c r="AI853" s="227"/>
      <c r="AJ853" s="227"/>
      <c r="AK853" s="227"/>
      <c r="AL853" s="227"/>
      <c r="AM853" s="227"/>
      <c r="AN853" s="227"/>
      <c r="AO853" s="227"/>
      <c r="AP853" s="227"/>
      <c r="AQ853" s="227"/>
      <c r="AR853" s="227"/>
    </row>
    <row r="854" spans="1:44" x14ac:dyDescent="0.2">
      <c r="A854" s="254" t="s">
        <v>424</v>
      </c>
      <c r="B854" s="254"/>
      <c r="C854" s="254"/>
      <c r="D854" s="254"/>
      <c r="E854" s="254"/>
      <c r="F854" s="254"/>
      <c r="G854" s="2157"/>
      <c r="H854" s="1206"/>
      <c r="I854" s="1206"/>
      <c r="J854" s="2394"/>
      <c r="K854" s="2408"/>
      <c r="L854" s="2408"/>
      <c r="M854" s="227"/>
      <c r="N854" s="227"/>
      <c r="O854" s="227"/>
      <c r="P854" s="227"/>
      <c r="Q854" s="227"/>
      <c r="R854" s="227"/>
      <c r="S854" s="227"/>
      <c r="T854" s="227"/>
      <c r="U854" s="227"/>
      <c r="V854" s="227"/>
      <c r="W854" s="227"/>
      <c r="X854" s="227"/>
      <c r="Y854" s="227"/>
      <c r="Z854" s="227"/>
      <c r="AA854" s="227"/>
      <c r="AB854" s="227"/>
      <c r="AC854" s="227"/>
      <c r="AD854" s="227"/>
      <c r="AE854" s="227"/>
      <c r="AF854" s="227"/>
      <c r="AG854" s="227"/>
      <c r="AH854" s="227"/>
      <c r="AI854" s="227"/>
      <c r="AJ854" s="227"/>
      <c r="AK854" s="227"/>
      <c r="AL854" s="227"/>
      <c r="AM854" s="227"/>
      <c r="AN854" s="227"/>
      <c r="AO854" s="227"/>
      <c r="AP854" s="227"/>
      <c r="AQ854" s="227"/>
      <c r="AR854" s="227"/>
    </row>
    <row r="855" spans="1:44" x14ac:dyDescent="0.2">
      <c r="A855" s="254" t="s">
        <v>425</v>
      </c>
      <c r="B855" s="254"/>
      <c r="C855" s="254"/>
      <c r="D855" s="254"/>
      <c r="E855" s="254"/>
      <c r="F855" s="254"/>
      <c r="G855" s="2157"/>
      <c r="H855" s="1206"/>
      <c r="I855" s="1206"/>
      <c r="J855" s="2394"/>
      <c r="K855" s="2408"/>
      <c r="L855" s="2408"/>
      <c r="M855" s="227"/>
      <c r="N855" s="227"/>
      <c r="O855" s="227"/>
      <c r="P855" s="227"/>
      <c r="Q855" s="227"/>
      <c r="R855" s="227"/>
      <c r="S855" s="227"/>
      <c r="T855" s="227"/>
      <c r="U855" s="227"/>
      <c r="V855" s="227"/>
      <c r="W855" s="227"/>
      <c r="X855" s="227"/>
      <c r="Y855" s="227"/>
      <c r="Z855" s="227"/>
      <c r="AA855" s="227"/>
      <c r="AB855" s="227"/>
      <c r="AC855" s="227"/>
      <c r="AD855" s="227"/>
      <c r="AE855" s="227"/>
      <c r="AF855" s="227"/>
      <c r="AG855" s="227"/>
      <c r="AH855" s="227"/>
      <c r="AI855" s="227"/>
      <c r="AJ855" s="227"/>
      <c r="AK855" s="227"/>
      <c r="AL855" s="227"/>
      <c r="AM855" s="227"/>
      <c r="AN855" s="227"/>
      <c r="AO855" s="227"/>
      <c r="AP855" s="227"/>
      <c r="AQ855" s="227"/>
      <c r="AR855" s="227"/>
    </row>
    <row r="856" spans="1:44" x14ac:dyDescent="0.2">
      <c r="A856" s="254" t="str">
        <f>IF(EXP=0,"   - dossier de l'expert-comptable","")</f>
        <v xml:space="preserve">   - dossier de l'expert-comptable</v>
      </c>
      <c r="B856" s="254"/>
      <c r="C856" s="254"/>
      <c r="D856" s="254"/>
      <c r="E856" s="254"/>
      <c r="F856" s="254"/>
      <c r="G856" s="2157"/>
      <c r="H856" s="1206"/>
      <c r="I856" s="1206"/>
      <c r="J856" s="2394"/>
      <c r="K856" s="2408"/>
      <c r="L856" s="2408"/>
      <c r="M856" s="227"/>
      <c r="N856" s="227"/>
      <c r="O856" s="227"/>
      <c r="P856" s="227"/>
      <c r="Q856" s="227"/>
      <c r="R856" s="227"/>
      <c r="S856" s="227"/>
      <c r="T856" s="227"/>
      <c r="U856" s="227"/>
      <c r="V856" s="227"/>
      <c r="W856" s="227"/>
      <c r="X856" s="227"/>
      <c r="Y856" s="227"/>
      <c r="Z856" s="227"/>
      <c r="AA856" s="227"/>
      <c r="AB856" s="227"/>
      <c r="AC856" s="227"/>
      <c r="AD856" s="227"/>
      <c r="AE856" s="227"/>
      <c r="AF856" s="227"/>
      <c r="AG856" s="227"/>
      <c r="AH856" s="227"/>
      <c r="AI856" s="227"/>
      <c r="AJ856" s="227"/>
      <c r="AK856" s="227"/>
      <c r="AL856" s="227"/>
      <c r="AM856" s="227"/>
      <c r="AN856" s="227"/>
      <c r="AO856" s="227"/>
      <c r="AP856" s="227"/>
      <c r="AQ856" s="227"/>
      <c r="AR856" s="227"/>
    </row>
    <row r="857" spans="1:44" x14ac:dyDescent="0.2">
      <c r="A857" s="254"/>
      <c r="B857" s="254"/>
      <c r="C857" s="254"/>
      <c r="D857" s="254"/>
      <c r="E857" s="254"/>
      <c r="F857" s="254"/>
      <c r="G857" s="2157"/>
      <c r="H857" s="1206"/>
      <c r="I857" s="1206"/>
      <c r="J857" s="2154"/>
      <c r="K857" s="2155"/>
      <c r="L857" s="2155"/>
      <c r="M857" s="227"/>
      <c r="N857" s="227"/>
      <c r="O857" s="227"/>
      <c r="P857" s="227"/>
      <c r="Q857" s="227"/>
      <c r="R857" s="227"/>
      <c r="S857" s="227"/>
      <c r="T857" s="227"/>
      <c r="U857" s="227"/>
      <c r="V857" s="227"/>
      <c r="W857" s="227"/>
      <c r="X857" s="227"/>
      <c r="Y857" s="227"/>
      <c r="Z857" s="227"/>
      <c r="AA857" s="227"/>
      <c r="AB857" s="227"/>
      <c r="AC857" s="227"/>
      <c r="AD857" s="227"/>
      <c r="AE857" s="227"/>
      <c r="AF857" s="227"/>
      <c r="AG857" s="227"/>
      <c r="AH857" s="227"/>
      <c r="AI857" s="227"/>
      <c r="AJ857" s="227"/>
      <c r="AK857" s="227"/>
      <c r="AL857" s="227"/>
      <c r="AM857" s="227"/>
      <c r="AN857" s="227"/>
      <c r="AO857" s="227"/>
      <c r="AP857" s="227"/>
      <c r="AQ857" s="227"/>
      <c r="AR857" s="227"/>
    </row>
    <row r="858" spans="1:44" x14ac:dyDescent="0.2">
      <c r="A858" s="254" t="s">
        <v>426</v>
      </c>
      <c r="B858" s="254"/>
      <c r="C858" s="254"/>
      <c r="D858" s="254"/>
      <c r="E858" s="254"/>
      <c r="F858" s="254"/>
      <c r="G858" s="2157"/>
      <c r="H858" s="1206"/>
      <c r="I858" s="1206"/>
      <c r="J858" s="2394"/>
      <c r="K858" s="2408"/>
      <c r="L858" s="2408"/>
      <c r="M858" s="227"/>
      <c r="N858" s="227"/>
      <c r="O858" s="227"/>
      <c r="P858" s="227"/>
      <c r="Q858" s="227"/>
      <c r="R858" s="227"/>
      <c r="S858" s="227"/>
      <c r="T858" s="227"/>
      <c r="U858" s="227"/>
      <c r="V858" s="227"/>
      <c r="W858" s="227"/>
      <c r="X858" s="227"/>
      <c r="Y858" s="227"/>
      <c r="Z858" s="227"/>
      <c r="AA858" s="227"/>
      <c r="AB858" s="227"/>
      <c r="AC858" s="227"/>
      <c r="AD858" s="227"/>
      <c r="AE858" s="227"/>
      <c r="AF858" s="227"/>
      <c r="AG858" s="227"/>
      <c r="AH858" s="227"/>
      <c r="AI858" s="227"/>
      <c r="AJ858" s="227"/>
      <c r="AK858" s="227"/>
      <c r="AL858" s="227"/>
      <c r="AM858" s="227"/>
      <c r="AN858" s="227"/>
      <c r="AO858" s="227"/>
      <c r="AP858" s="227"/>
      <c r="AQ858" s="227"/>
      <c r="AR858" s="227"/>
    </row>
    <row r="859" spans="1:44" x14ac:dyDescent="0.2">
      <c r="A859" s="254" t="s">
        <v>427</v>
      </c>
      <c r="B859" s="254"/>
      <c r="C859" s="254"/>
      <c r="D859" s="254"/>
      <c r="E859" s="254"/>
      <c r="F859" s="254"/>
      <c r="G859" s="2157" t="s">
        <v>1337</v>
      </c>
      <c r="H859" s="1206"/>
      <c r="I859" s="1206"/>
      <c r="J859" s="2394"/>
      <c r="K859" s="2408"/>
      <c r="L859" s="2408"/>
      <c r="M859" s="227"/>
      <c r="N859" s="227"/>
      <c r="O859" s="227"/>
      <c r="P859" s="227"/>
      <c r="Q859" s="227"/>
      <c r="R859" s="227"/>
      <c r="S859" s="227"/>
      <c r="T859" s="227"/>
      <c r="U859" s="227"/>
      <c r="V859" s="227"/>
      <c r="W859" s="227"/>
      <c r="X859" s="227"/>
      <c r="Y859" s="227"/>
      <c r="Z859" s="227"/>
      <c r="AA859" s="227"/>
      <c r="AB859" s="227"/>
      <c r="AC859" s="227"/>
      <c r="AD859" s="227"/>
      <c r="AE859" s="227"/>
      <c r="AF859" s="227"/>
      <c r="AG859" s="227"/>
      <c r="AH859" s="227"/>
      <c r="AI859" s="227"/>
      <c r="AJ859" s="227"/>
      <c r="AK859" s="227"/>
      <c r="AL859" s="227"/>
      <c r="AM859" s="227"/>
      <c r="AN859" s="227"/>
      <c r="AO859" s="227"/>
      <c r="AP859" s="227"/>
      <c r="AQ859" s="227"/>
      <c r="AR859" s="227"/>
    </row>
    <row r="860" spans="1:44" x14ac:dyDescent="0.2">
      <c r="A860" s="254" t="s">
        <v>1185</v>
      </c>
      <c r="B860" s="254"/>
      <c r="C860" s="254"/>
      <c r="D860" s="254"/>
      <c r="E860" s="254"/>
      <c r="F860" s="254"/>
      <c r="G860" s="2157" t="s">
        <v>1337</v>
      </c>
      <c r="H860" s="1206"/>
      <c r="I860" s="1206"/>
      <c r="J860" s="2394"/>
      <c r="K860" s="2408"/>
      <c r="L860" s="2408"/>
      <c r="M860" s="227"/>
      <c r="N860" s="227"/>
      <c r="O860" s="227"/>
      <c r="P860" s="227"/>
      <c r="Q860" s="227"/>
      <c r="R860" s="227"/>
      <c r="S860" s="227"/>
      <c r="T860" s="227"/>
      <c r="U860" s="227"/>
      <c r="V860" s="227"/>
      <c r="W860" s="227"/>
      <c r="X860" s="227"/>
      <c r="Y860" s="227"/>
      <c r="Z860" s="227"/>
      <c r="AA860" s="227"/>
      <c r="AB860" s="227"/>
      <c r="AC860" s="227"/>
      <c r="AD860" s="227"/>
      <c r="AE860" s="227"/>
      <c r="AF860" s="227"/>
      <c r="AG860" s="227"/>
      <c r="AH860" s="227"/>
      <c r="AI860" s="227"/>
      <c r="AJ860" s="227"/>
      <c r="AK860" s="227"/>
      <c r="AL860" s="227"/>
      <c r="AM860" s="227"/>
      <c r="AN860" s="227"/>
      <c r="AO860" s="227"/>
      <c r="AP860" s="227"/>
      <c r="AQ860" s="227"/>
      <c r="AR860" s="227"/>
    </row>
    <row r="861" spans="1:44" x14ac:dyDescent="0.2">
      <c r="A861" s="254"/>
      <c r="B861" s="254"/>
      <c r="C861" s="254"/>
      <c r="D861" s="254"/>
      <c r="E861" s="254"/>
      <c r="F861" s="254"/>
      <c r="G861" s="2157"/>
      <c r="H861" s="1206"/>
      <c r="I861" s="1206"/>
      <c r="J861" s="2394"/>
      <c r="K861" s="2408"/>
      <c r="L861" s="2408"/>
      <c r="M861" s="227"/>
      <c r="N861" s="227"/>
      <c r="O861" s="227"/>
      <c r="P861" s="227"/>
      <c r="Q861" s="227"/>
      <c r="R861" s="227"/>
      <c r="S861" s="227"/>
      <c r="T861" s="227"/>
      <c r="U861" s="227"/>
      <c r="V861" s="227"/>
      <c r="W861" s="227"/>
      <c r="X861" s="227"/>
      <c r="Y861" s="227"/>
      <c r="Z861" s="227"/>
      <c r="AA861" s="227"/>
      <c r="AB861" s="227"/>
      <c r="AC861" s="227"/>
      <c r="AD861" s="227"/>
      <c r="AE861" s="227"/>
      <c r="AF861" s="227"/>
      <c r="AG861" s="227"/>
      <c r="AH861" s="227"/>
      <c r="AI861" s="227"/>
      <c r="AJ861" s="227"/>
      <c r="AK861" s="227"/>
      <c r="AL861" s="227"/>
      <c r="AM861" s="227"/>
      <c r="AN861" s="227"/>
      <c r="AO861" s="227"/>
      <c r="AP861" s="227"/>
      <c r="AQ861" s="227"/>
      <c r="AR861" s="227"/>
    </row>
    <row r="862" spans="1:44" x14ac:dyDescent="0.2">
      <c r="A862" s="254" t="s">
        <v>679</v>
      </c>
      <c r="B862" s="254"/>
      <c r="C862" s="254"/>
      <c r="D862" s="254"/>
      <c r="E862" s="254"/>
      <c r="F862" s="254"/>
      <c r="G862" s="2157"/>
      <c r="H862" s="1206"/>
      <c r="I862" s="1206"/>
      <c r="J862" s="2394"/>
      <c r="K862" s="2408"/>
      <c r="L862" s="2408"/>
      <c r="M862" s="227"/>
      <c r="N862" s="227"/>
      <c r="O862" s="227"/>
      <c r="P862" s="227"/>
      <c r="Q862" s="227"/>
      <c r="R862" s="227"/>
      <c r="S862" s="227"/>
      <c r="T862" s="227"/>
      <c r="U862" s="227"/>
      <c r="V862" s="227"/>
      <c r="W862" s="227"/>
      <c r="X862" s="227"/>
      <c r="Y862" s="227"/>
      <c r="Z862" s="227"/>
      <c r="AA862" s="227"/>
      <c r="AB862" s="227"/>
      <c r="AC862" s="227"/>
      <c r="AD862" s="227"/>
      <c r="AE862" s="227"/>
      <c r="AF862" s="227"/>
      <c r="AG862" s="227"/>
      <c r="AH862" s="227"/>
      <c r="AI862" s="227"/>
      <c r="AJ862" s="227"/>
      <c r="AK862" s="227"/>
      <c r="AL862" s="227"/>
      <c r="AM862" s="227"/>
      <c r="AN862" s="227"/>
      <c r="AO862" s="227"/>
      <c r="AP862" s="227"/>
      <c r="AQ862" s="227"/>
      <c r="AR862" s="227"/>
    </row>
    <row r="863" spans="1:44" x14ac:dyDescent="0.2">
      <c r="A863" s="254"/>
      <c r="B863" s="254" t="str">
        <f>IF(EXP=0,"(en relation avec le dossier de l'expert-comptable)","")</f>
        <v>(en relation avec le dossier de l'expert-comptable)</v>
      </c>
      <c r="C863" s="254"/>
      <c r="D863" s="254"/>
      <c r="E863" s="254"/>
      <c r="F863" s="254"/>
      <c r="G863" s="352" t="s">
        <v>357</v>
      </c>
      <c r="H863" s="1206"/>
      <c r="I863" s="1206"/>
      <c r="J863" s="2394"/>
      <c r="K863" s="2408"/>
      <c r="L863" s="2408"/>
      <c r="M863" s="227"/>
      <c r="N863" s="227"/>
      <c r="O863" s="227"/>
      <c r="P863" s="227"/>
      <c r="Q863" s="227"/>
      <c r="R863" s="227"/>
      <c r="S863" s="227"/>
      <c r="T863" s="227"/>
      <c r="U863" s="227"/>
      <c r="V863" s="227"/>
      <c r="W863" s="227"/>
      <c r="X863" s="227"/>
      <c r="Y863" s="227"/>
      <c r="Z863" s="227"/>
      <c r="AA863" s="227"/>
      <c r="AB863" s="227"/>
      <c r="AC863" s="227"/>
      <c r="AD863" s="227"/>
      <c r="AE863" s="227"/>
      <c r="AF863" s="227"/>
      <c r="AG863" s="227"/>
      <c r="AH863" s="227"/>
      <c r="AI863" s="227"/>
      <c r="AJ863" s="227"/>
      <c r="AK863" s="227"/>
      <c r="AL863" s="227"/>
      <c r="AM863" s="227"/>
      <c r="AN863" s="227"/>
      <c r="AO863" s="227"/>
      <c r="AP863" s="227"/>
      <c r="AQ863" s="227"/>
      <c r="AR863" s="227"/>
    </row>
    <row r="864" spans="1:44" x14ac:dyDescent="0.2">
      <c r="A864" s="254" t="s">
        <v>1186</v>
      </c>
      <c r="B864" s="254"/>
      <c r="C864" s="254"/>
      <c r="D864" s="254"/>
      <c r="E864" s="254"/>
      <c r="F864" s="254"/>
      <c r="G864" s="2157"/>
      <c r="H864" s="1206"/>
      <c r="I864" s="1206"/>
      <c r="J864" s="2394"/>
      <c r="K864" s="2408"/>
      <c r="L864" s="2408"/>
      <c r="M864" s="227"/>
      <c r="N864" s="227"/>
      <c r="O864" s="227"/>
      <c r="P864" s="227"/>
      <c r="Q864" s="227"/>
      <c r="R864" s="227"/>
      <c r="S864" s="227"/>
      <c r="T864" s="227"/>
      <c r="U864" s="227"/>
      <c r="V864" s="227"/>
      <c r="W864" s="227"/>
      <c r="X864" s="227"/>
      <c r="Y864" s="227"/>
      <c r="Z864" s="227"/>
      <c r="AA864" s="227"/>
      <c r="AB864" s="227"/>
      <c r="AC864" s="227"/>
      <c r="AD864" s="227"/>
      <c r="AE864" s="227"/>
      <c r="AF864" s="227"/>
      <c r="AG864" s="227"/>
      <c r="AH864" s="227"/>
      <c r="AI864" s="227"/>
      <c r="AJ864" s="227"/>
      <c r="AK864" s="227"/>
      <c r="AL864" s="227"/>
      <c r="AM864" s="227"/>
      <c r="AN864" s="227"/>
      <c r="AO864" s="227"/>
      <c r="AP864" s="227"/>
      <c r="AQ864" s="227"/>
      <c r="AR864" s="227"/>
    </row>
    <row r="865" spans="1:44" x14ac:dyDescent="0.2">
      <c r="A865" s="254" t="s">
        <v>1187</v>
      </c>
      <c r="B865" s="254"/>
      <c r="C865" s="254"/>
      <c r="D865" s="254"/>
      <c r="E865" s="254"/>
      <c r="F865" s="254"/>
      <c r="G865" s="2157"/>
      <c r="H865" s="1206"/>
      <c r="I865" s="1206"/>
      <c r="J865" s="2394"/>
      <c r="K865" s="2408"/>
      <c r="L865" s="2408"/>
      <c r="M865" s="227"/>
      <c r="N865" s="227"/>
      <c r="O865" s="227"/>
      <c r="P865" s="227"/>
      <c r="Q865" s="227"/>
      <c r="R865" s="227"/>
      <c r="S865" s="227"/>
      <c r="T865" s="227"/>
      <c r="U865" s="227"/>
      <c r="V865" s="227"/>
      <c r="W865" s="227"/>
      <c r="X865" s="227"/>
      <c r="Y865" s="227"/>
      <c r="Z865" s="227"/>
      <c r="AA865" s="227"/>
      <c r="AB865" s="227"/>
      <c r="AC865" s="227"/>
      <c r="AD865" s="227"/>
      <c r="AE865" s="227"/>
      <c r="AF865" s="227"/>
      <c r="AG865" s="227"/>
      <c r="AH865" s="227"/>
      <c r="AI865" s="227"/>
      <c r="AJ865" s="227"/>
      <c r="AK865" s="227"/>
      <c r="AL865" s="227"/>
      <c r="AM865" s="227"/>
      <c r="AN865" s="227"/>
      <c r="AO865" s="227"/>
      <c r="AP865" s="227"/>
      <c r="AQ865" s="227"/>
      <c r="AR865" s="227"/>
    </row>
    <row r="866" spans="1:44" x14ac:dyDescent="0.2">
      <c r="A866" s="254" t="s">
        <v>1188</v>
      </c>
      <c r="B866" s="254"/>
      <c r="C866" s="254"/>
      <c r="D866" s="254"/>
      <c r="E866" s="254"/>
      <c r="F866" s="254"/>
      <c r="G866" s="2157"/>
      <c r="H866" s="1206"/>
      <c r="I866" s="1206"/>
      <c r="J866" s="2394"/>
      <c r="K866" s="2408"/>
      <c r="L866" s="2408"/>
      <c r="M866" s="227"/>
      <c r="N866" s="227"/>
      <c r="O866" s="227"/>
      <c r="P866" s="227"/>
      <c r="Q866" s="227"/>
      <c r="R866" s="227"/>
      <c r="S866" s="227"/>
      <c r="T866" s="227"/>
      <c r="U866" s="227"/>
      <c r="V866" s="227"/>
      <c r="W866" s="227"/>
      <c r="X866" s="227"/>
      <c r="Y866" s="227"/>
      <c r="Z866" s="227"/>
      <c r="AA866" s="227"/>
      <c r="AB866" s="227"/>
      <c r="AC866" s="227"/>
      <c r="AD866" s="227"/>
      <c r="AE866" s="227"/>
      <c r="AF866" s="227"/>
      <c r="AG866" s="227"/>
      <c r="AH866" s="227"/>
      <c r="AI866" s="227"/>
      <c r="AJ866" s="227"/>
      <c r="AK866" s="227"/>
      <c r="AL866" s="227"/>
      <c r="AM866" s="227"/>
      <c r="AN866" s="227"/>
      <c r="AO866" s="227"/>
      <c r="AP866" s="227"/>
      <c r="AQ866" s="227"/>
      <c r="AR866" s="227"/>
    </row>
    <row r="867" spans="1:44" x14ac:dyDescent="0.2">
      <c r="A867" s="254" t="s">
        <v>1189</v>
      </c>
      <c r="B867" s="254"/>
      <c r="C867" s="254"/>
      <c r="D867" s="254"/>
      <c r="E867" s="254"/>
      <c r="F867" s="254"/>
      <c r="G867" s="2157"/>
      <c r="H867" s="1206"/>
      <c r="I867" s="1206"/>
      <c r="J867" s="2394"/>
      <c r="K867" s="2408"/>
      <c r="L867" s="2408"/>
      <c r="M867" s="227"/>
      <c r="N867" s="227"/>
      <c r="O867" s="227"/>
      <c r="P867" s="227"/>
      <c r="Q867" s="227"/>
      <c r="R867" s="227"/>
      <c r="S867" s="227"/>
      <c r="T867" s="227"/>
      <c r="U867" s="227"/>
      <c r="V867" s="227"/>
      <c r="W867" s="227"/>
      <c r="X867" s="227"/>
      <c r="Y867" s="227"/>
      <c r="Z867" s="227"/>
      <c r="AA867" s="227"/>
      <c r="AB867" s="227"/>
      <c r="AC867" s="227"/>
      <c r="AD867" s="227"/>
      <c r="AE867" s="227"/>
      <c r="AF867" s="227"/>
      <c r="AG867" s="227"/>
      <c r="AH867" s="227"/>
      <c r="AI867" s="227"/>
      <c r="AJ867" s="227"/>
      <c r="AK867" s="227"/>
      <c r="AL867" s="227"/>
      <c r="AM867" s="227"/>
      <c r="AN867" s="227"/>
      <c r="AO867" s="227"/>
      <c r="AP867" s="227"/>
      <c r="AQ867" s="227"/>
      <c r="AR867" s="227"/>
    </row>
    <row r="868" spans="1:44" x14ac:dyDescent="0.2">
      <c r="A868" s="254" t="s">
        <v>1190</v>
      </c>
      <c r="B868" s="254"/>
      <c r="C868" s="254"/>
      <c r="D868" s="254"/>
      <c r="E868" s="254"/>
      <c r="F868" s="254"/>
      <c r="G868" s="2157"/>
      <c r="H868" s="1206"/>
      <c r="I868" s="1206"/>
      <c r="J868" s="2394"/>
      <c r="K868" s="2408"/>
      <c r="L868" s="2408"/>
      <c r="M868" s="227"/>
      <c r="N868" s="227"/>
      <c r="O868" s="227"/>
      <c r="P868" s="227"/>
      <c r="Q868" s="227"/>
      <c r="R868" s="227"/>
      <c r="S868" s="227"/>
      <c r="T868" s="227"/>
      <c r="U868" s="227"/>
      <c r="V868" s="227"/>
      <c r="W868" s="227"/>
      <c r="X868" s="227"/>
      <c r="Y868" s="227"/>
      <c r="Z868" s="227"/>
      <c r="AA868" s="227"/>
      <c r="AB868" s="227"/>
      <c r="AC868" s="227"/>
      <c r="AD868" s="227"/>
      <c r="AE868" s="227"/>
      <c r="AF868" s="227"/>
      <c r="AG868" s="227"/>
      <c r="AH868" s="227"/>
      <c r="AI868" s="227"/>
      <c r="AJ868" s="227"/>
      <c r="AK868" s="227"/>
      <c r="AL868" s="227"/>
      <c r="AM868" s="227"/>
      <c r="AN868" s="227"/>
      <c r="AO868" s="227"/>
      <c r="AP868" s="227"/>
      <c r="AQ868" s="227"/>
      <c r="AR868" s="227"/>
    </row>
    <row r="869" spans="1:44" x14ac:dyDescent="0.2">
      <c r="A869" s="254" t="s">
        <v>1191</v>
      </c>
      <c r="B869" s="254"/>
      <c r="C869" s="254"/>
      <c r="D869" s="254"/>
      <c r="E869" s="254"/>
      <c r="F869" s="254"/>
      <c r="G869" s="2157"/>
      <c r="H869" s="1206"/>
      <c r="I869" s="1206"/>
      <c r="J869" s="2394"/>
      <c r="K869" s="2408"/>
      <c r="L869" s="2408"/>
      <c r="M869" s="227"/>
      <c r="N869" s="227"/>
      <c r="O869" s="227"/>
      <c r="P869" s="227"/>
      <c r="Q869" s="227"/>
      <c r="R869" s="227"/>
      <c r="S869" s="227"/>
      <c r="T869" s="227"/>
      <c r="U869" s="227"/>
      <c r="V869" s="227"/>
      <c r="W869" s="227"/>
      <c r="X869" s="227"/>
      <c r="Y869" s="227"/>
      <c r="Z869" s="227"/>
      <c r="AA869" s="227"/>
      <c r="AB869" s="227"/>
      <c r="AC869" s="227"/>
      <c r="AD869" s="227"/>
      <c r="AE869" s="227"/>
      <c r="AF869" s="227"/>
      <c r="AG869" s="227"/>
      <c r="AH869" s="227"/>
      <c r="AI869" s="227"/>
      <c r="AJ869" s="227"/>
      <c r="AK869" s="227"/>
      <c r="AL869" s="227"/>
      <c r="AM869" s="227"/>
      <c r="AN869" s="227"/>
      <c r="AO869" s="227"/>
      <c r="AP869" s="227"/>
      <c r="AQ869" s="227"/>
      <c r="AR869" s="227"/>
    </row>
    <row r="870" spans="1:44" x14ac:dyDescent="0.2">
      <c r="A870" s="254"/>
      <c r="B870" s="254"/>
      <c r="C870" s="254"/>
      <c r="D870" s="254"/>
      <c r="E870" s="254"/>
      <c r="F870" s="254"/>
      <c r="G870" s="2157"/>
      <c r="H870" s="1206"/>
      <c r="I870" s="1206"/>
      <c r="J870" s="2394"/>
      <c r="K870" s="2408"/>
      <c r="L870" s="2408"/>
      <c r="M870" s="227"/>
      <c r="N870" s="227"/>
      <c r="O870" s="227"/>
      <c r="P870" s="227"/>
      <c r="Q870" s="227"/>
      <c r="R870" s="227"/>
      <c r="S870" s="227"/>
      <c r="T870" s="227"/>
      <c r="U870" s="227"/>
      <c r="V870" s="227"/>
      <c r="W870" s="227"/>
      <c r="X870" s="227"/>
      <c r="Y870" s="227"/>
      <c r="Z870" s="227"/>
      <c r="AA870" s="227"/>
      <c r="AB870" s="227"/>
      <c r="AC870" s="227"/>
      <c r="AD870" s="227"/>
      <c r="AE870" s="227"/>
      <c r="AF870" s="227"/>
      <c r="AG870" s="227"/>
      <c r="AH870" s="227"/>
      <c r="AI870" s="227"/>
      <c r="AJ870" s="227"/>
      <c r="AK870" s="227"/>
      <c r="AL870" s="227"/>
      <c r="AM870" s="227"/>
      <c r="AN870" s="227"/>
      <c r="AO870" s="227"/>
      <c r="AP870" s="227"/>
      <c r="AQ870" s="227"/>
      <c r="AR870" s="227"/>
    </row>
    <row r="871" spans="1:44" x14ac:dyDescent="0.2">
      <c r="A871" s="254" t="s">
        <v>1192</v>
      </c>
      <c r="B871" s="254"/>
      <c r="C871" s="254"/>
      <c r="D871" s="254"/>
      <c r="E871" s="254"/>
      <c r="F871" s="254"/>
      <c r="G871" s="2157"/>
      <c r="H871" s="1206"/>
      <c r="I871" s="1206"/>
      <c r="J871" s="2394"/>
      <c r="K871" s="2408"/>
      <c r="L871" s="2408"/>
      <c r="M871" s="227"/>
      <c r="N871" s="227"/>
      <c r="O871" s="227"/>
      <c r="P871" s="227"/>
      <c r="Q871" s="227"/>
      <c r="R871" s="227"/>
      <c r="S871" s="227"/>
      <c r="T871" s="227"/>
      <c r="U871" s="227"/>
      <c r="V871" s="227"/>
      <c r="W871" s="227"/>
      <c r="X871" s="227"/>
      <c r="Y871" s="227"/>
      <c r="Z871" s="227"/>
      <c r="AA871" s="227"/>
      <c r="AB871" s="227"/>
      <c r="AC871" s="227"/>
      <c r="AD871" s="227"/>
      <c r="AE871" s="227"/>
      <c r="AF871" s="227"/>
      <c r="AG871" s="227"/>
      <c r="AH871" s="227"/>
      <c r="AI871" s="227"/>
      <c r="AJ871" s="227"/>
      <c r="AK871" s="227"/>
      <c r="AL871" s="227"/>
      <c r="AM871" s="227"/>
      <c r="AN871" s="227"/>
      <c r="AO871" s="227"/>
      <c r="AP871" s="227"/>
      <c r="AQ871" s="227"/>
      <c r="AR871" s="227"/>
    </row>
    <row r="872" spans="1:44" x14ac:dyDescent="0.2">
      <c r="A872" s="254" t="s">
        <v>1193</v>
      </c>
      <c r="B872" s="254"/>
      <c r="C872" s="254"/>
      <c r="D872" s="254"/>
      <c r="E872" s="254"/>
      <c r="F872" s="254"/>
      <c r="G872" s="2157"/>
      <c r="H872" s="1206"/>
      <c r="I872" s="1206"/>
      <c r="J872" s="2394"/>
      <c r="K872" s="2408"/>
      <c r="L872" s="2408"/>
      <c r="M872" s="227"/>
      <c r="N872" s="227"/>
      <c r="O872" s="227"/>
      <c r="P872" s="227"/>
      <c r="Q872" s="227"/>
      <c r="R872" s="227"/>
      <c r="S872" s="227"/>
      <c r="T872" s="227"/>
      <c r="U872" s="227"/>
      <c r="V872" s="227"/>
      <c r="W872" s="227"/>
      <c r="X872" s="227"/>
      <c r="Y872" s="227"/>
      <c r="Z872" s="227"/>
      <c r="AA872" s="227"/>
      <c r="AB872" s="227"/>
      <c r="AC872" s="227"/>
      <c r="AD872" s="227"/>
      <c r="AE872" s="227"/>
      <c r="AF872" s="227"/>
      <c r="AG872" s="227"/>
      <c r="AH872" s="227"/>
      <c r="AI872" s="227"/>
      <c r="AJ872" s="227"/>
      <c r="AK872" s="227"/>
      <c r="AL872" s="227"/>
      <c r="AM872" s="227"/>
      <c r="AN872" s="227"/>
      <c r="AO872" s="227"/>
      <c r="AP872" s="227"/>
      <c r="AQ872" s="227"/>
      <c r="AR872" s="227"/>
    </row>
    <row r="873" spans="1:44" x14ac:dyDescent="0.2">
      <c r="A873" s="254" t="s">
        <v>1194</v>
      </c>
      <c r="B873" s="254"/>
      <c r="C873" s="254"/>
      <c r="D873" s="254"/>
      <c r="E873" s="254"/>
      <c r="F873" s="254"/>
      <c r="G873" s="2157"/>
      <c r="H873" s="1206"/>
      <c r="I873" s="1206"/>
      <c r="J873" s="2394"/>
      <c r="K873" s="2408"/>
      <c r="L873" s="2408"/>
      <c r="M873" s="227"/>
      <c r="N873" s="227"/>
      <c r="O873" s="227"/>
      <c r="P873" s="227"/>
      <c r="Q873" s="227"/>
      <c r="R873" s="227"/>
      <c r="S873" s="227"/>
      <c r="T873" s="227"/>
      <c r="U873" s="227"/>
      <c r="V873" s="227"/>
      <c r="W873" s="227"/>
      <c r="X873" s="227"/>
      <c r="Y873" s="227"/>
      <c r="Z873" s="227"/>
      <c r="AA873" s="227"/>
      <c r="AB873" s="227"/>
      <c r="AC873" s="227"/>
      <c r="AD873" s="227"/>
      <c r="AE873" s="227"/>
      <c r="AF873" s="227"/>
      <c r="AG873" s="227"/>
      <c r="AH873" s="227"/>
      <c r="AI873" s="227"/>
      <c r="AJ873" s="227"/>
      <c r="AK873" s="227"/>
      <c r="AL873" s="227"/>
      <c r="AM873" s="227"/>
      <c r="AN873" s="227"/>
      <c r="AO873" s="227"/>
      <c r="AP873" s="227"/>
      <c r="AQ873" s="227"/>
      <c r="AR873" s="227"/>
    </row>
    <row r="874" spans="1:44" x14ac:dyDescent="0.2">
      <c r="A874" s="254"/>
      <c r="B874" s="254"/>
      <c r="C874" s="254"/>
      <c r="D874" s="254"/>
      <c r="E874" s="254"/>
      <c r="F874" s="254"/>
      <c r="G874" s="2157"/>
      <c r="H874" s="1206"/>
      <c r="I874" s="1206"/>
      <c r="J874" s="2394"/>
      <c r="K874" s="2408"/>
      <c r="L874" s="2408"/>
      <c r="M874" s="227"/>
      <c r="N874" s="227"/>
      <c r="O874" s="227"/>
      <c r="P874" s="227"/>
      <c r="Q874" s="227"/>
      <c r="R874" s="227"/>
      <c r="S874" s="227"/>
      <c r="T874" s="227"/>
      <c r="U874" s="227"/>
      <c r="V874" s="227"/>
      <c r="W874" s="227"/>
      <c r="X874" s="227"/>
      <c r="Y874" s="227"/>
      <c r="Z874" s="227"/>
      <c r="AA874" s="227"/>
      <c r="AB874" s="227"/>
      <c r="AC874" s="227"/>
      <c r="AD874" s="227"/>
      <c r="AE874" s="227"/>
      <c r="AF874" s="227"/>
      <c r="AG874" s="227"/>
      <c r="AH874" s="227"/>
      <c r="AI874" s="227"/>
      <c r="AJ874" s="227"/>
      <c r="AK874" s="227"/>
      <c r="AL874" s="227"/>
      <c r="AM874" s="227"/>
      <c r="AN874" s="227"/>
      <c r="AO874" s="227"/>
      <c r="AP874" s="227"/>
      <c r="AQ874" s="227"/>
      <c r="AR874" s="227"/>
    </row>
    <row r="875" spans="1:44" x14ac:dyDescent="0.2">
      <c r="A875" s="254" t="s">
        <v>2064</v>
      </c>
      <c r="B875" s="254"/>
      <c r="C875" s="254"/>
      <c r="D875" s="254"/>
      <c r="E875" s="254"/>
      <c r="F875" s="254"/>
      <c r="G875" s="352" t="s">
        <v>2065</v>
      </c>
      <c r="H875" s="1206"/>
      <c r="I875" s="1206"/>
      <c r="J875" s="2394"/>
      <c r="K875" s="2408"/>
      <c r="L875" s="2408"/>
      <c r="M875" s="227"/>
      <c r="N875" s="227"/>
      <c r="O875" s="227"/>
      <c r="P875" s="227"/>
      <c r="Q875" s="227"/>
      <c r="R875" s="227"/>
      <c r="S875" s="227"/>
      <c r="T875" s="227"/>
      <c r="U875" s="227"/>
      <c r="V875" s="227"/>
      <c r="W875" s="227"/>
      <c r="X875" s="227"/>
      <c r="Y875" s="227"/>
      <c r="Z875" s="227"/>
      <c r="AA875" s="227"/>
      <c r="AB875" s="227"/>
      <c r="AC875" s="227"/>
      <c r="AD875" s="227"/>
      <c r="AE875" s="227"/>
      <c r="AF875" s="227"/>
      <c r="AG875" s="227"/>
      <c r="AH875" s="227"/>
      <c r="AI875" s="227"/>
      <c r="AJ875" s="227"/>
      <c r="AK875" s="227"/>
      <c r="AL875" s="227"/>
      <c r="AM875" s="227"/>
      <c r="AN875" s="227"/>
      <c r="AO875" s="227"/>
      <c r="AP875" s="227"/>
      <c r="AQ875" s="227"/>
      <c r="AR875" s="227"/>
    </row>
    <row r="876" spans="1:44" x14ac:dyDescent="0.2">
      <c r="A876" s="254"/>
      <c r="B876" s="254"/>
      <c r="C876" s="254"/>
      <c r="D876" s="254"/>
      <c r="E876" s="254"/>
      <c r="F876" s="254"/>
      <c r="G876" s="2157"/>
      <c r="H876" s="1206"/>
      <c r="I876" s="1206"/>
      <c r="J876" s="2394"/>
      <c r="K876" s="2408"/>
      <c r="L876" s="2408"/>
      <c r="M876" s="227"/>
      <c r="N876" s="227"/>
      <c r="O876" s="227"/>
      <c r="P876" s="227"/>
      <c r="Q876" s="227"/>
      <c r="R876" s="227"/>
      <c r="S876" s="227"/>
      <c r="T876" s="227"/>
      <c r="U876" s="227"/>
      <c r="V876" s="227"/>
      <c r="W876" s="227"/>
      <c r="X876" s="227"/>
      <c r="Y876" s="227"/>
      <c r="Z876" s="227"/>
      <c r="AA876" s="227"/>
      <c r="AB876" s="227"/>
      <c r="AC876" s="227"/>
      <c r="AD876" s="227"/>
      <c r="AE876" s="227"/>
      <c r="AF876" s="227"/>
      <c r="AG876" s="227"/>
      <c r="AH876" s="227"/>
      <c r="AI876" s="227"/>
      <c r="AJ876" s="227"/>
      <c r="AK876" s="227"/>
      <c r="AL876" s="227"/>
      <c r="AM876" s="227"/>
      <c r="AN876" s="227"/>
      <c r="AO876" s="227"/>
      <c r="AP876" s="227"/>
      <c r="AQ876" s="227"/>
      <c r="AR876" s="227"/>
    </row>
    <row r="877" spans="1:44" x14ac:dyDescent="0.2">
      <c r="A877" s="254"/>
      <c r="B877" s="254"/>
      <c r="C877" s="254"/>
      <c r="D877" s="254"/>
      <c r="E877" s="254"/>
      <c r="F877" s="254"/>
      <c r="G877" s="2157"/>
      <c r="H877" s="1206"/>
      <c r="I877" s="1206"/>
      <c r="J877" s="2394"/>
      <c r="K877" s="2408"/>
      <c r="L877" s="2408"/>
      <c r="M877" s="227"/>
      <c r="N877" s="227"/>
      <c r="O877" s="227"/>
      <c r="P877" s="227"/>
      <c r="Q877" s="227"/>
      <c r="R877" s="227"/>
      <c r="S877" s="227"/>
      <c r="T877" s="227"/>
      <c r="U877" s="227"/>
      <c r="V877" s="227"/>
      <c r="W877" s="227"/>
      <c r="X877" s="227"/>
      <c r="Y877" s="227"/>
      <c r="Z877" s="227"/>
      <c r="AA877" s="227"/>
      <c r="AB877" s="227"/>
      <c r="AC877" s="227"/>
      <c r="AD877" s="227"/>
      <c r="AE877" s="227"/>
      <c r="AF877" s="227"/>
      <c r="AG877" s="227"/>
      <c r="AH877" s="227"/>
      <c r="AI877" s="227"/>
      <c r="AJ877" s="227"/>
      <c r="AK877" s="227"/>
      <c r="AL877" s="227"/>
      <c r="AM877" s="227"/>
      <c r="AN877" s="227"/>
      <c r="AO877" s="227"/>
      <c r="AP877" s="227"/>
      <c r="AQ877" s="227"/>
      <c r="AR877" s="227"/>
    </row>
    <row r="878" spans="1:44" x14ac:dyDescent="0.2">
      <c r="A878" s="254"/>
      <c r="B878" s="254"/>
      <c r="C878" s="254"/>
      <c r="D878" s="254"/>
      <c r="E878" s="254"/>
      <c r="F878" s="254"/>
      <c r="G878" s="2157"/>
      <c r="H878" s="1206"/>
      <c r="I878" s="1206"/>
      <c r="J878" s="2394"/>
      <c r="K878" s="2408"/>
      <c r="L878" s="2408"/>
      <c r="M878" s="227"/>
      <c r="N878" s="227"/>
      <c r="O878" s="227"/>
      <c r="P878" s="227"/>
      <c r="Q878" s="227"/>
      <c r="R878" s="227"/>
      <c r="S878" s="227"/>
      <c r="T878" s="227"/>
      <c r="U878" s="227"/>
      <c r="V878" s="227"/>
      <c r="W878" s="227"/>
      <c r="X878" s="227"/>
      <c r="Y878" s="227"/>
      <c r="Z878" s="227"/>
      <c r="AA878" s="227"/>
      <c r="AB878" s="227"/>
      <c r="AC878" s="227"/>
      <c r="AD878" s="227"/>
      <c r="AE878" s="227"/>
      <c r="AF878" s="227"/>
      <c r="AG878" s="227"/>
      <c r="AH878" s="227"/>
      <c r="AI878" s="227"/>
      <c r="AJ878" s="227"/>
      <c r="AK878" s="227"/>
      <c r="AL878" s="227"/>
      <c r="AM878" s="227"/>
      <c r="AN878" s="227"/>
      <c r="AO878" s="227"/>
      <c r="AP878" s="227"/>
      <c r="AQ878" s="227"/>
      <c r="AR878" s="227"/>
    </row>
    <row r="879" spans="1:44" x14ac:dyDescent="0.2">
      <c r="A879" s="254" t="s">
        <v>1195</v>
      </c>
      <c r="B879" s="254"/>
      <c r="C879" s="254"/>
      <c r="D879" s="254"/>
      <c r="E879" s="254"/>
      <c r="F879" s="254"/>
      <c r="G879" s="2157"/>
      <c r="H879" s="1206"/>
      <c r="I879" s="1206"/>
      <c r="J879" s="2394"/>
      <c r="K879" s="2408"/>
      <c r="L879" s="2408"/>
      <c r="M879" s="227"/>
      <c r="N879" s="227"/>
      <c r="O879" s="227"/>
      <c r="P879" s="227"/>
      <c r="Q879" s="227"/>
      <c r="R879" s="227"/>
      <c r="S879" s="227"/>
      <c r="T879" s="227"/>
      <c r="U879" s="227"/>
      <c r="V879" s="227"/>
      <c r="W879" s="227"/>
      <c r="X879" s="227"/>
      <c r="Y879" s="227"/>
      <c r="Z879" s="227"/>
      <c r="AA879" s="227"/>
      <c r="AB879" s="227"/>
      <c r="AC879" s="227"/>
      <c r="AD879" s="227"/>
      <c r="AE879" s="227"/>
      <c r="AF879" s="227"/>
      <c r="AG879" s="227"/>
      <c r="AH879" s="227"/>
      <c r="AI879" s="227"/>
      <c r="AJ879" s="227"/>
      <c r="AK879" s="227"/>
      <c r="AL879" s="227"/>
      <c r="AM879" s="227"/>
      <c r="AN879" s="227"/>
      <c r="AO879" s="227"/>
      <c r="AP879" s="227"/>
      <c r="AQ879" s="227"/>
      <c r="AR879" s="227"/>
    </row>
    <row r="880" spans="1:44" x14ac:dyDescent="0.2">
      <c r="A880" s="254"/>
      <c r="B880" s="254"/>
      <c r="C880" s="254"/>
      <c r="D880" s="254"/>
      <c r="E880" s="254"/>
      <c r="F880" s="254"/>
      <c r="G880" s="2157"/>
      <c r="H880" s="1206"/>
      <c r="I880" s="1206"/>
      <c r="J880" s="2394"/>
      <c r="K880" s="2408"/>
      <c r="L880" s="2408"/>
      <c r="M880" s="227"/>
      <c r="N880" s="227"/>
      <c r="O880" s="227"/>
      <c r="P880" s="227"/>
      <c r="Q880" s="227"/>
      <c r="R880" s="227"/>
      <c r="S880" s="227"/>
      <c r="T880" s="227"/>
      <c r="U880" s="227"/>
      <c r="V880" s="227"/>
      <c r="W880" s="227"/>
      <c r="X880" s="227"/>
      <c r="Y880" s="227"/>
      <c r="Z880" s="227"/>
      <c r="AA880" s="227"/>
      <c r="AB880" s="227"/>
      <c r="AC880" s="227"/>
      <c r="AD880" s="227"/>
      <c r="AE880" s="227"/>
      <c r="AF880" s="227"/>
      <c r="AG880" s="227"/>
      <c r="AH880" s="227"/>
      <c r="AI880" s="227"/>
      <c r="AJ880" s="227"/>
      <c r="AK880" s="227"/>
      <c r="AL880" s="227"/>
      <c r="AM880" s="227"/>
      <c r="AN880" s="227"/>
      <c r="AO880" s="227"/>
      <c r="AP880" s="227"/>
      <c r="AQ880" s="227"/>
      <c r="AR880" s="227"/>
    </row>
    <row r="881" spans="1:44" x14ac:dyDescent="0.2">
      <c r="A881" s="254" t="s">
        <v>1196</v>
      </c>
      <c r="B881" s="254"/>
      <c r="C881" s="254"/>
      <c r="D881" s="239"/>
      <c r="E881" s="258"/>
      <c r="F881" s="254"/>
      <c r="G881" s="2157"/>
      <c r="H881" s="1206"/>
      <c r="I881" s="1206"/>
      <c r="J881" s="2394"/>
      <c r="K881" s="2408"/>
      <c r="L881" s="2408"/>
      <c r="M881" s="227"/>
      <c r="N881" s="227"/>
      <c r="O881" s="227"/>
      <c r="P881" s="227"/>
      <c r="Q881" s="227"/>
      <c r="R881" s="227"/>
      <c r="S881" s="227"/>
      <c r="T881" s="227"/>
      <c r="U881" s="227"/>
      <c r="V881" s="227"/>
      <c r="W881" s="227"/>
      <c r="X881" s="227"/>
      <c r="Y881" s="227"/>
      <c r="Z881" s="227"/>
      <c r="AA881" s="227"/>
      <c r="AB881" s="227"/>
      <c r="AC881" s="227"/>
      <c r="AD881" s="227"/>
      <c r="AE881" s="227"/>
      <c r="AF881" s="227"/>
      <c r="AG881" s="227"/>
      <c r="AH881" s="227"/>
      <c r="AI881" s="227"/>
      <c r="AJ881" s="227"/>
      <c r="AK881" s="227"/>
      <c r="AL881" s="227"/>
      <c r="AM881" s="227"/>
      <c r="AN881" s="227"/>
      <c r="AO881" s="227"/>
      <c r="AP881" s="227"/>
      <c r="AQ881" s="227"/>
      <c r="AR881" s="227"/>
    </row>
    <row r="882" spans="1:44" x14ac:dyDescent="0.2">
      <c r="A882" s="254"/>
      <c r="B882" s="254"/>
      <c r="C882" s="254"/>
      <c r="D882" s="258"/>
      <c r="E882" s="258"/>
      <c r="F882" s="254"/>
      <c r="G882" s="2157"/>
      <c r="H882" s="1206"/>
      <c r="I882" s="1206"/>
      <c r="J882" s="2394"/>
      <c r="K882" s="2408"/>
      <c r="L882" s="2408"/>
      <c r="M882" s="227"/>
      <c r="N882" s="227"/>
      <c r="O882" s="227"/>
      <c r="P882" s="227"/>
      <c r="Q882" s="227"/>
      <c r="R882" s="227"/>
      <c r="S882" s="227"/>
      <c r="T882" s="227"/>
      <c r="U882" s="227"/>
      <c r="V882" s="227"/>
      <c r="W882" s="227"/>
      <c r="X882" s="227"/>
      <c r="Y882" s="227"/>
      <c r="Z882" s="227"/>
      <c r="AA882" s="227"/>
      <c r="AB882" s="227"/>
      <c r="AC882" s="227"/>
      <c r="AD882" s="227"/>
      <c r="AE882" s="227"/>
      <c r="AF882" s="227"/>
      <c r="AG882" s="227"/>
      <c r="AH882" s="227"/>
      <c r="AI882" s="227"/>
      <c r="AJ882" s="227"/>
      <c r="AK882" s="227"/>
      <c r="AL882" s="227"/>
      <c r="AM882" s="227"/>
      <c r="AN882" s="227"/>
      <c r="AO882" s="227"/>
      <c r="AP882" s="227"/>
      <c r="AQ882" s="227"/>
      <c r="AR882" s="227"/>
    </row>
    <row r="883" spans="1:44" x14ac:dyDescent="0.2">
      <c r="A883" s="254" t="s">
        <v>1197</v>
      </c>
      <c r="B883" s="254"/>
      <c r="C883" s="254"/>
      <c r="D883" s="239"/>
      <c r="E883" s="239"/>
      <c r="F883" s="254"/>
      <c r="G883" s="2157"/>
      <c r="H883" s="1206"/>
      <c r="I883" s="1206"/>
      <c r="J883" s="2394"/>
      <c r="K883" s="2408"/>
      <c r="L883" s="2408"/>
      <c r="M883" s="227"/>
      <c r="N883" s="227"/>
      <c r="O883" s="227"/>
      <c r="P883" s="227"/>
      <c r="Q883" s="227"/>
      <c r="R883" s="227"/>
      <c r="S883" s="227"/>
      <c r="T883" s="227"/>
      <c r="U883" s="227"/>
      <c r="V883" s="227"/>
      <c r="W883" s="227"/>
      <c r="X883" s="227"/>
      <c r="Y883" s="227"/>
      <c r="Z883" s="227"/>
      <c r="AA883" s="227"/>
      <c r="AB883" s="227"/>
      <c r="AC883" s="227"/>
      <c r="AD883" s="227"/>
      <c r="AE883" s="227"/>
      <c r="AF883" s="227"/>
      <c r="AG883" s="227"/>
      <c r="AH883" s="227"/>
      <c r="AI883" s="227"/>
      <c r="AJ883" s="227"/>
      <c r="AK883" s="227"/>
      <c r="AL883" s="227"/>
      <c r="AM883" s="227"/>
      <c r="AN883" s="227"/>
      <c r="AO883" s="227"/>
      <c r="AP883" s="227"/>
      <c r="AQ883" s="227"/>
      <c r="AR883" s="227"/>
    </row>
    <row r="884" spans="1:44" x14ac:dyDescent="0.2">
      <c r="A884" s="254" t="s">
        <v>1198</v>
      </c>
      <c r="B884" s="254"/>
      <c r="C884" s="254"/>
      <c r="D884" s="239"/>
      <c r="E884" s="239"/>
      <c r="F884" s="254"/>
      <c r="G884" s="2157"/>
      <c r="H884" s="1206"/>
      <c r="I884" s="1206"/>
      <c r="J884" s="2394"/>
      <c r="K884" s="2408"/>
      <c r="L884" s="2408"/>
      <c r="M884" s="227"/>
      <c r="N884" s="227"/>
      <c r="O884" s="227"/>
      <c r="P884" s="227"/>
      <c r="Q884" s="227"/>
      <c r="R884" s="227"/>
      <c r="S884" s="227"/>
      <c r="T884" s="227"/>
      <c r="U884" s="227"/>
      <c r="V884" s="227"/>
      <c r="W884" s="227"/>
      <c r="X884" s="227"/>
      <c r="Y884" s="227"/>
      <c r="Z884" s="227"/>
      <c r="AA884" s="227"/>
      <c r="AB884" s="227"/>
      <c r="AC884" s="227"/>
      <c r="AD884" s="227"/>
      <c r="AE884" s="227"/>
      <c r="AF884" s="227"/>
      <c r="AG884" s="227"/>
      <c r="AH884" s="227"/>
      <c r="AI884" s="227"/>
      <c r="AJ884" s="227"/>
      <c r="AK884" s="227"/>
      <c r="AL884" s="227"/>
      <c r="AM884" s="227"/>
      <c r="AN884" s="227"/>
      <c r="AO884" s="227"/>
      <c r="AP884" s="227"/>
      <c r="AQ884" s="227"/>
      <c r="AR884" s="227"/>
    </row>
    <row r="885" spans="1:44" x14ac:dyDescent="0.2">
      <c r="A885" s="254"/>
      <c r="B885" s="254"/>
      <c r="C885" s="239"/>
      <c r="D885" s="239"/>
      <c r="E885" s="239"/>
      <c r="F885" s="254"/>
      <c r="G885" s="2157"/>
      <c r="H885" s="1206"/>
      <c r="I885" s="1206"/>
      <c r="J885" s="2394"/>
      <c r="K885" s="2408"/>
      <c r="L885" s="2408"/>
      <c r="M885" s="227"/>
      <c r="N885" s="227"/>
      <c r="O885" s="227"/>
      <c r="P885" s="227"/>
      <c r="Q885" s="227"/>
      <c r="R885" s="227"/>
      <c r="S885" s="227"/>
      <c r="T885" s="227"/>
      <c r="U885" s="227"/>
      <c r="V885" s="227"/>
      <c r="W885" s="227"/>
      <c r="X885" s="227"/>
      <c r="Y885" s="227"/>
      <c r="Z885" s="227"/>
      <c r="AA885" s="227"/>
      <c r="AB885" s="227"/>
      <c r="AC885" s="227"/>
      <c r="AD885" s="227"/>
      <c r="AE885" s="227"/>
      <c r="AF885" s="227"/>
      <c r="AG885" s="227"/>
      <c r="AH885" s="227"/>
      <c r="AI885" s="227"/>
      <c r="AJ885" s="227"/>
      <c r="AK885" s="227"/>
      <c r="AL885" s="227"/>
      <c r="AM885" s="227"/>
      <c r="AN885" s="227"/>
      <c r="AO885" s="227"/>
      <c r="AP885" s="227"/>
      <c r="AQ885" s="227"/>
      <c r="AR885" s="227"/>
    </row>
    <row r="886" spans="1:44" x14ac:dyDescent="0.2">
      <c r="A886" s="256"/>
      <c r="B886" s="254"/>
      <c r="C886" s="239"/>
      <c r="D886" s="239"/>
      <c r="E886" s="239"/>
      <c r="F886" s="254"/>
      <c r="G886" s="2157"/>
      <c r="H886" s="1206"/>
      <c r="I886" s="1206"/>
      <c r="J886" s="2394"/>
      <c r="K886" s="2408"/>
      <c r="L886" s="2408"/>
      <c r="M886" s="227"/>
      <c r="N886" s="227"/>
      <c r="O886" s="227"/>
      <c r="P886" s="227"/>
      <c r="Q886" s="227"/>
      <c r="R886" s="227"/>
      <c r="S886" s="227"/>
      <c r="T886" s="227"/>
      <c r="U886" s="227"/>
      <c r="V886" s="227"/>
      <c r="W886" s="227"/>
      <c r="X886" s="227"/>
      <c r="Y886" s="227"/>
      <c r="Z886" s="227"/>
      <c r="AA886" s="227"/>
      <c r="AB886" s="227"/>
      <c r="AC886" s="227"/>
      <c r="AD886" s="227"/>
      <c r="AE886" s="227"/>
      <c r="AF886" s="227"/>
      <c r="AG886" s="227"/>
      <c r="AH886" s="227"/>
      <c r="AI886" s="227"/>
      <c r="AJ886" s="227"/>
      <c r="AK886" s="227"/>
      <c r="AL886" s="227"/>
      <c r="AM886" s="227"/>
      <c r="AN886" s="227"/>
      <c r="AO886" s="227"/>
      <c r="AP886" s="227"/>
      <c r="AQ886" s="227"/>
      <c r="AR886" s="227"/>
    </row>
    <row r="887" spans="1:44" x14ac:dyDescent="0.2">
      <c r="A887" s="254" t="s">
        <v>1562</v>
      </c>
      <c r="B887" s="254"/>
      <c r="C887" s="239"/>
      <c r="D887" s="239"/>
      <c r="E887" s="239"/>
      <c r="F887" s="254"/>
      <c r="G887" s="2157"/>
      <c r="H887" s="1206"/>
      <c r="I887" s="1206"/>
      <c r="J887" s="2394"/>
      <c r="K887" s="2408"/>
      <c r="L887" s="2408"/>
      <c r="M887" s="227"/>
      <c r="N887" s="227"/>
      <c r="O887" s="227"/>
      <c r="P887" s="227"/>
      <c r="Q887" s="227"/>
      <c r="R887" s="227"/>
      <c r="S887" s="227"/>
      <c r="T887" s="227"/>
      <c r="U887" s="227"/>
      <c r="V887" s="227"/>
      <c r="W887" s="227"/>
      <c r="X887" s="227"/>
      <c r="Y887" s="227"/>
      <c r="Z887" s="227"/>
      <c r="AA887" s="227"/>
      <c r="AB887" s="227"/>
      <c r="AC887" s="227"/>
      <c r="AD887" s="227"/>
      <c r="AE887" s="227"/>
      <c r="AF887" s="227"/>
      <c r="AG887" s="227"/>
      <c r="AH887" s="227"/>
      <c r="AI887" s="227"/>
      <c r="AJ887" s="227"/>
      <c r="AK887" s="227"/>
      <c r="AL887" s="227"/>
      <c r="AM887" s="227"/>
      <c r="AN887" s="227"/>
      <c r="AO887" s="227"/>
      <c r="AP887" s="227"/>
      <c r="AQ887" s="227"/>
      <c r="AR887" s="227"/>
    </row>
    <row r="888" spans="1:44" x14ac:dyDescent="0.2">
      <c r="A888" s="256"/>
      <c r="B888" s="254"/>
      <c r="C888" s="254"/>
      <c r="D888" s="254"/>
      <c r="E888" s="254"/>
      <c r="F888" s="254"/>
      <c r="G888" s="2157"/>
      <c r="H888" s="1206"/>
      <c r="I888" s="1206"/>
      <c r="J888" s="256"/>
      <c r="K888" s="256"/>
      <c r="L888" s="256"/>
      <c r="M888" s="227"/>
      <c r="N888" s="227"/>
      <c r="O888" s="227"/>
      <c r="P888" s="227"/>
      <c r="Q888" s="227"/>
      <c r="R888" s="227"/>
      <c r="S888" s="227"/>
      <c r="T888" s="227"/>
      <c r="U888" s="227"/>
      <c r="V888" s="227"/>
      <c r="W888" s="227"/>
      <c r="X888" s="227"/>
      <c r="Y888" s="227"/>
      <c r="Z888" s="227"/>
      <c r="AA888" s="227"/>
      <c r="AB888" s="227"/>
      <c r="AC888" s="227"/>
      <c r="AD888" s="227"/>
      <c r="AE888" s="227"/>
      <c r="AF888" s="227"/>
      <c r="AG888" s="227"/>
      <c r="AH888" s="227"/>
      <c r="AI888" s="227"/>
      <c r="AJ888" s="227"/>
      <c r="AK888" s="227"/>
      <c r="AL888" s="227"/>
      <c r="AM888" s="227"/>
      <c r="AN888" s="227"/>
      <c r="AO888" s="227"/>
      <c r="AP888" s="227"/>
      <c r="AQ888" s="227"/>
      <c r="AR888" s="227"/>
    </row>
    <row r="889" spans="1:44" x14ac:dyDescent="0.2">
      <c r="A889" s="256"/>
      <c r="B889" s="254"/>
      <c r="C889" s="254"/>
      <c r="D889" s="254"/>
      <c r="E889" s="254"/>
      <c r="F889" s="254"/>
      <c r="G889" s="2157"/>
      <c r="H889" s="1206"/>
      <c r="I889" s="1206"/>
      <c r="J889" s="256"/>
      <c r="K889" s="256"/>
      <c r="L889" s="256"/>
      <c r="M889" s="227"/>
      <c r="N889" s="227"/>
      <c r="O889" s="227"/>
      <c r="P889" s="227"/>
      <c r="Q889" s="227"/>
      <c r="R889" s="227"/>
      <c r="S889" s="227"/>
      <c r="T889" s="227"/>
      <c r="U889" s="227"/>
      <c r="V889" s="227"/>
      <c r="W889" s="227"/>
      <c r="X889" s="227"/>
      <c r="Y889" s="227"/>
      <c r="Z889" s="227"/>
      <c r="AA889" s="227"/>
      <c r="AB889" s="227"/>
      <c r="AC889" s="227"/>
      <c r="AD889" s="227"/>
      <c r="AE889" s="227"/>
      <c r="AF889" s="227"/>
      <c r="AG889" s="227"/>
      <c r="AH889" s="227"/>
      <c r="AI889" s="227"/>
      <c r="AJ889" s="227"/>
      <c r="AK889" s="227"/>
      <c r="AL889" s="227"/>
      <c r="AM889" s="227"/>
      <c r="AN889" s="227"/>
      <c r="AO889" s="227"/>
      <c r="AP889" s="227"/>
      <c r="AQ889" s="227"/>
      <c r="AR889" s="227"/>
    </row>
    <row r="890" spans="1:44" x14ac:dyDescent="0.2">
      <c r="A890" s="254"/>
      <c r="B890" s="254"/>
      <c r="C890" s="254"/>
      <c r="D890" s="254"/>
      <c r="E890" s="254"/>
      <c r="F890" s="254"/>
      <c r="G890" s="2157"/>
      <c r="H890" s="1206"/>
      <c r="I890" s="1206"/>
      <c r="J890" s="256"/>
      <c r="K890" s="256"/>
      <c r="L890" s="256"/>
      <c r="M890" s="227"/>
      <c r="N890" s="227"/>
      <c r="O890" s="227"/>
      <c r="P890" s="227"/>
      <c r="Q890" s="227"/>
      <c r="R890" s="227"/>
      <c r="S890" s="227"/>
      <c r="T890" s="227"/>
      <c r="U890" s="227"/>
      <c r="V890" s="227"/>
      <c r="W890" s="227"/>
      <c r="X890" s="227"/>
      <c r="Y890" s="227"/>
      <c r="Z890" s="227"/>
      <c r="AA890" s="227"/>
      <c r="AB890" s="227"/>
      <c r="AC890" s="227"/>
      <c r="AD890" s="227"/>
      <c r="AE890" s="227"/>
      <c r="AF890" s="227"/>
      <c r="AG890" s="227"/>
      <c r="AH890" s="227"/>
      <c r="AI890" s="227"/>
      <c r="AJ890" s="227"/>
      <c r="AK890" s="227"/>
      <c r="AL890" s="227"/>
      <c r="AM890" s="227"/>
      <c r="AN890" s="227"/>
      <c r="AO890" s="227"/>
      <c r="AP890" s="227"/>
      <c r="AQ890" s="227"/>
      <c r="AR890" s="227"/>
    </row>
    <row r="891" spans="1:44" x14ac:dyDescent="0.2">
      <c r="A891" s="256"/>
      <c r="B891" s="254"/>
      <c r="C891" s="254"/>
      <c r="D891" s="254"/>
      <c r="E891" s="254"/>
      <c r="F891" s="254"/>
      <c r="G891" s="2157"/>
      <c r="H891" s="1206"/>
      <c r="I891" s="1206"/>
      <c r="J891" s="256"/>
      <c r="K891" s="256"/>
      <c r="L891" s="256"/>
      <c r="M891" s="227"/>
      <c r="N891" s="227"/>
      <c r="O891" s="227"/>
      <c r="P891" s="227"/>
      <c r="Q891" s="227"/>
      <c r="R891" s="227"/>
      <c r="S891" s="227"/>
      <c r="T891" s="227"/>
      <c r="U891" s="227"/>
      <c r="V891" s="227"/>
      <c r="W891" s="227"/>
      <c r="X891" s="227"/>
      <c r="Y891" s="227"/>
      <c r="Z891" s="227"/>
      <c r="AA891" s="227"/>
      <c r="AB891" s="227"/>
      <c r="AC891" s="227"/>
      <c r="AD891" s="227"/>
      <c r="AE891" s="227"/>
      <c r="AF891" s="227"/>
      <c r="AG891" s="227"/>
      <c r="AH891" s="227"/>
      <c r="AI891" s="227"/>
      <c r="AJ891" s="227"/>
      <c r="AK891" s="227"/>
      <c r="AL891" s="227"/>
      <c r="AM891" s="227"/>
      <c r="AN891" s="227"/>
      <c r="AO891" s="227"/>
      <c r="AP891" s="227"/>
      <c r="AQ891" s="227"/>
      <c r="AR891" s="227"/>
    </row>
    <row r="892" spans="1:44" x14ac:dyDescent="0.2">
      <c r="A892" s="256"/>
      <c r="B892" s="254"/>
      <c r="C892" s="254"/>
      <c r="D892" s="254"/>
      <c r="E892" s="254"/>
      <c r="F892" s="254"/>
      <c r="G892" s="2157"/>
      <c r="H892" s="1206"/>
      <c r="I892" s="1206"/>
      <c r="J892" s="256"/>
      <c r="K892" s="256"/>
      <c r="L892" s="256"/>
      <c r="M892" s="227"/>
      <c r="N892" s="227"/>
      <c r="O892" s="227"/>
      <c r="P892" s="227"/>
      <c r="Q892" s="227"/>
      <c r="R892" s="227"/>
      <c r="S892" s="227"/>
      <c r="T892" s="227"/>
      <c r="U892" s="227"/>
      <c r="V892" s="227"/>
      <c r="W892" s="227"/>
      <c r="X892" s="227"/>
      <c r="Y892" s="227"/>
      <c r="Z892" s="227"/>
      <c r="AA892" s="227"/>
      <c r="AB892" s="227"/>
      <c r="AC892" s="227"/>
      <c r="AD892" s="227"/>
      <c r="AE892" s="227"/>
      <c r="AF892" s="227"/>
      <c r="AG892" s="227"/>
      <c r="AH892" s="227"/>
      <c r="AI892" s="227"/>
      <c r="AJ892" s="227"/>
      <c r="AK892" s="227"/>
      <c r="AL892" s="227"/>
      <c r="AM892" s="227"/>
      <c r="AN892" s="227"/>
      <c r="AO892" s="227"/>
      <c r="AP892" s="227"/>
      <c r="AQ892" s="227"/>
      <c r="AR892" s="227"/>
    </row>
    <row r="893" spans="1:44" x14ac:dyDescent="0.2">
      <c r="A893" s="256"/>
      <c r="B893" s="254"/>
      <c r="C893" s="254"/>
      <c r="D893" s="254"/>
      <c r="E893" s="254"/>
      <c r="F893" s="254"/>
      <c r="G893" s="2157"/>
      <c r="H893" s="1206"/>
      <c r="I893" s="1206"/>
      <c r="J893" s="256"/>
      <c r="K893" s="256"/>
      <c r="L893" s="256"/>
      <c r="M893" s="227"/>
      <c r="N893" s="227"/>
      <c r="O893" s="227"/>
      <c r="P893" s="227"/>
      <c r="Q893" s="227"/>
      <c r="R893" s="227"/>
      <c r="S893" s="227"/>
      <c r="T893" s="227"/>
      <c r="U893" s="227"/>
      <c r="V893" s="227"/>
      <c r="W893" s="227"/>
      <c r="X893" s="227"/>
      <c r="Y893" s="227"/>
      <c r="Z893" s="227"/>
      <c r="AA893" s="227"/>
      <c r="AB893" s="227"/>
      <c r="AC893" s="227"/>
      <c r="AD893" s="227"/>
      <c r="AE893" s="227"/>
      <c r="AF893" s="227"/>
      <c r="AG893" s="227"/>
      <c r="AH893" s="227"/>
      <c r="AI893" s="227"/>
      <c r="AJ893" s="227"/>
      <c r="AK893" s="227"/>
      <c r="AL893" s="227"/>
      <c r="AM893" s="227"/>
      <c r="AN893" s="227"/>
      <c r="AO893" s="227"/>
      <c r="AP893" s="227"/>
      <c r="AQ893" s="227"/>
      <c r="AR893" s="227"/>
    </row>
    <row r="894" spans="1:44" x14ac:dyDescent="0.2">
      <c r="A894" s="256"/>
      <c r="B894" s="254"/>
      <c r="C894" s="254"/>
      <c r="D894" s="254"/>
      <c r="E894" s="254"/>
      <c r="F894" s="254"/>
      <c r="G894" s="2157"/>
      <c r="H894" s="1206"/>
      <c r="I894" s="1206"/>
      <c r="J894" s="256"/>
      <c r="K894" s="256"/>
      <c r="L894" s="256"/>
      <c r="M894" s="227"/>
      <c r="N894" s="227"/>
      <c r="O894" s="227"/>
      <c r="P894" s="227"/>
      <c r="Q894" s="227"/>
      <c r="R894" s="227"/>
      <c r="S894" s="227"/>
      <c r="T894" s="227"/>
      <c r="U894" s="227"/>
      <c r="V894" s="227"/>
      <c r="W894" s="227"/>
      <c r="X894" s="227"/>
      <c r="Y894" s="227"/>
      <c r="Z894" s="227"/>
      <c r="AA894" s="227"/>
      <c r="AB894" s="227"/>
      <c r="AC894" s="227"/>
      <c r="AD894" s="227"/>
      <c r="AE894" s="227"/>
      <c r="AF894" s="227"/>
      <c r="AG894" s="227"/>
      <c r="AH894" s="227"/>
      <c r="AI894" s="227"/>
      <c r="AJ894" s="227"/>
      <c r="AK894" s="227"/>
      <c r="AL894" s="227"/>
      <c r="AM894" s="227"/>
      <c r="AN894" s="227"/>
      <c r="AO894" s="227"/>
      <c r="AP894" s="227"/>
      <c r="AQ894" s="227"/>
      <c r="AR894" s="227"/>
    </row>
    <row r="895" spans="1:44" x14ac:dyDescent="0.2">
      <c r="A895" s="256"/>
      <c r="B895" s="254"/>
      <c r="C895" s="254"/>
      <c r="D895" s="254"/>
      <c r="E895" s="254"/>
      <c r="F895" s="254"/>
      <c r="G895" s="2157"/>
      <c r="H895" s="1206"/>
      <c r="I895" s="1206"/>
      <c r="J895" s="256"/>
      <c r="K895" s="256"/>
      <c r="L895" s="256"/>
      <c r="M895" s="227"/>
      <c r="N895" s="227"/>
      <c r="O895" s="227"/>
      <c r="P895" s="227"/>
      <c r="Q895" s="227"/>
      <c r="R895" s="227"/>
      <c r="S895" s="227"/>
      <c r="T895" s="227"/>
      <c r="U895" s="227"/>
      <c r="V895" s="227"/>
      <c r="W895" s="227"/>
      <c r="X895" s="227"/>
      <c r="Y895" s="227"/>
      <c r="Z895" s="227"/>
      <c r="AA895" s="227"/>
      <c r="AB895" s="227"/>
      <c r="AC895" s="227"/>
      <c r="AD895" s="227"/>
      <c r="AE895" s="227"/>
      <c r="AF895" s="227"/>
      <c r="AG895" s="227"/>
      <c r="AH895" s="227"/>
      <c r="AI895" s="227"/>
      <c r="AJ895" s="227"/>
      <c r="AK895" s="227"/>
      <c r="AL895" s="227"/>
      <c r="AM895" s="227"/>
      <c r="AN895" s="227"/>
      <c r="AO895" s="227"/>
      <c r="AP895" s="227"/>
      <c r="AQ895" s="227"/>
      <c r="AR895" s="227"/>
    </row>
    <row r="896" spans="1:44" x14ac:dyDescent="0.2">
      <c r="A896" s="256"/>
      <c r="B896" s="254"/>
      <c r="C896" s="254"/>
      <c r="D896" s="254"/>
      <c r="E896" s="254"/>
      <c r="F896" s="254"/>
      <c r="G896" s="2157"/>
      <c r="H896" s="1206"/>
      <c r="I896" s="1206"/>
      <c r="J896" s="256"/>
      <c r="K896" s="256"/>
      <c r="L896" s="256"/>
      <c r="M896" s="227"/>
      <c r="N896" s="227"/>
      <c r="O896" s="227"/>
      <c r="P896" s="227"/>
      <c r="Q896" s="227"/>
      <c r="R896" s="227"/>
      <c r="S896" s="227"/>
      <c r="T896" s="227"/>
      <c r="U896" s="227"/>
      <c r="V896" s="227"/>
      <c r="W896" s="227"/>
      <c r="X896" s="227"/>
      <c r="Y896" s="227"/>
      <c r="Z896" s="227"/>
      <c r="AA896" s="227"/>
      <c r="AB896" s="227"/>
      <c r="AC896" s="227"/>
      <c r="AD896" s="227"/>
      <c r="AE896" s="227"/>
      <c r="AF896" s="227"/>
      <c r="AG896" s="227"/>
      <c r="AH896" s="227"/>
      <c r="AI896" s="227"/>
      <c r="AJ896" s="227"/>
      <c r="AK896" s="227"/>
      <c r="AL896" s="227"/>
      <c r="AM896" s="227"/>
      <c r="AN896" s="227"/>
      <c r="AO896" s="227"/>
      <c r="AP896" s="227"/>
      <c r="AQ896" s="227"/>
      <c r="AR896" s="227"/>
    </row>
    <row r="897" spans="1:44" x14ac:dyDescent="0.2">
      <c r="A897" s="256"/>
      <c r="B897" s="254"/>
      <c r="C897" s="254"/>
      <c r="D897" s="254"/>
      <c r="E897" s="254"/>
      <c r="F897" s="254"/>
      <c r="G897" s="2157"/>
      <c r="H897" s="1206"/>
      <c r="I897" s="1206"/>
      <c r="J897" s="256"/>
      <c r="K897" s="256"/>
      <c r="L897" s="256"/>
      <c r="M897" s="227"/>
      <c r="N897" s="227"/>
      <c r="O897" s="227"/>
      <c r="P897" s="227"/>
      <c r="Q897" s="227"/>
      <c r="R897" s="227"/>
      <c r="S897" s="227"/>
      <c r="T897" s="227"/>
      <c r="U897" s="227"/>
      <c r="V897" s="227"/>
      <c r="W897" s="227"/>
      <c r="X897" s="227"/>
      <c r="Y897" s="227"/>
      <c r="Z897" s="227"/>
      <c r="AA897" s="227"/>
      <c r="AB897" s="227"/>
      <c r="AC897" s="227"/>
      <c r="AD897" s="227"/>
      <c r="AE897" s="227"/>
      <c r="AF897" s="227"/>
      <c r="AG897" s="227"/>
      <c r="AH897" s="227"/>
      <c r="AI897" s="227"/>
      <c r="AJ897" s="227"/>
      <c r="AK897" s="227"/>
      <c r="AL897" s="227"/>
      <c r="AM897" s="227"/>
      <c r="AN897" s="227"/>
      <c r="AO897" s="227"/>
      <c r="AP897" s="227"/>
      <c r="AQ897" s="227"/>
      <c r="AR897" s="227"/>
    </row>
    <row r="898" spans="1:44" x14ac:dyDescent="0.2">
      <c r="A898" s="254"/>
      <c r="B898" s="254"/>
      <c r="C898" s="254"/>
      <c r="D898" s="254"/>
      <c r="E898" s="254"/>
      <c r="F898" s="254"/>
      <c r="G898" s="252"/>
      <c r="H898" s="242"/>
      <c r="I898" s="242"/>
      <c r="J898" s="254"/>
      <c r="K898" s="254"/>
      <c r="L898" s="254"/>
      <c r="M898" s="227"/>
      <c r="N898" s="227"/>
      <c r="O898" s="227"/>
      <c r="P898" s="227"/>
      <c r="Q898" s="227"/>
      <c r="R898" s="227"/>
      <c r="S898" s="227"/>
      <c r="T898" s="227"/>
      <c r="U898" s="227"/>
      <c r="V898" s="227"/>
      <c r="W898" s="227"/>
      <c r="X898" s="227"/>
      <c r="Y898" s="227"/>
      <c r="Z898" s="227"/>
      <c r="AA898" s="227"/>
      <c r="AB898" s="227"/>
      <c r="AC898" s="227"/>
      <c r="AD898" s="227"/>
      <c r="AE898" s="227"/>
      <c r="AF898" s="227"/>
      <c r="AG898" s="227"/>
      <c r="AH898" s="227"/>
      <c r="AI898" s="227"/>
      <c r="AJ898" s="227"/>
      <c r="AK898" s="227"/>
      <c r="AL898" s="227"/>
      <c r="AM898" s="227"/>
      <c r="AN898" s="227"/>
      <c r="AO898" s="227"/>
      <c r="AP898" s="227"/>
      <c r="AQ898" s="227"/>
      <c r="AR898" s="227"/>
    </row>
    <row r="899" spans="1:44" ht="13.5" thickBot="1" x14ac:dyDescent="0.25">
      <c r="A899" s="239"/>
      <c r="B899" s="239"/>
      <c r="C899" s="239"/>
      <c r="D899" s="239"/>
      <c r="E899" s="239"/>
      <c r="F899" s="239"/>
      <c r="G899" s="249"/>
      <c r="H899" s="2161"/>
      <c r="I899" s="2161"/>
      <c r="J899" s="239"/>
      <c r="K899" s="239"/>
      <c r="L899" s="239"/>
      <c r="M899" s="227"/>
      <c r="N899" s="227"/>
      <c r="O899" s="227"/>
      <c r="P899" s="227"/>
      <c r="Q899" s="227"/>
      <c r="R899" s="227"/>
      <c r="S899" s="227"/>
      <c r="T899" s="227"/>
      <c r="U899" s="227"/>
      <c r="V899" s="227"/>
      <c r="W899" s="227"/>
      <c r="X899" s="227"/>
      <c r="Y899" s="227"/>
      <c r="Z899" s="227"/>
      <c r="AA899" s="227"/>
      <c r="AB899" s="227"/>
      <c r="AC899" s="227"/>
      <c r="AD899" s="227"/>
      <c r="AE899" s="227"/>
      <c r="AF899" s="227"/>
      <c r="AG899" s="227"/>
      <c r="AH899" s="227"/>
      <c r="AI899" s="227"/>
      <c r="AJ899" s="227"/>
      <c r="AK899" s="227"/>
      <c r="AL899" s="227"/>
      <c r="AM899" s="227"/>
      <c r="AN899" s="227"/>
      <c r="AO899" s="227"/>
      <c r="AP899" s="227"/>
      <c r="AQ899" s="227"/>
      <c r="AR899" s="227"/>
    </row>
    <row r="900" spans="1:44" ht="14.25" thickTop="1" thickBot="1" x14ac:dyDescent="0.25">
      <c r="A900" s="229"/>
      <c r="B900" s="230"/>
      <c r="C900" s="230"/>
      <c r="D900" s="231" t="s">
        <v>1671</v>
      </c>
      <c r="E900" s="230"/>
      <c r="F900" s="230"/>
      <c r="G900" s="232"/>
      <c r="H900" s="231"/>
      <c r="I900" s="231"/>
      <c r="J900" s="230"/>
      <c r="K900" s="230"/>
      <c r="L900" s="233" t="s">
        <v>671</v>
      </c>
      <c r="M900" s="227"/>
      <c r="N900" s="227"/>
      <c r="O900" s="227"/>
      <c r="P900" s="227"/>
      <c r="Q900" s="227"/>
      <c r="R900" s="227"/>
      <c r="S900" s="227"/>
      <c r="T900" s="227"/>
      <c r="U900" s="227"/>
      <c r="V900" s="227"/>
      <c r="W900" s="227"/>
      <c r="X900" s="227"/>
      <c r="Y900" s="227"/>
      <c r="Z900" s="227"/>
      <c r="AA900" s="227"/>
      <c r="AB900" s="227"/>
      <c r="AC900" s="227"/>
      <c r="AD900" s="227"/>
      <c r="AE900" s="227"/>
      <c r="AF900" s="227"/>
      <c r="AG900" s="227"/>
      <c r="AH900" s="227"/>
      <c r="AI900" s="227"/>
      <c r="AJ900" s="227"/>
      <c r="AK900" s="227"/>
      <c r="AL900" s="227"/>
      <c r="AM900" s="227"/>
      <c r="AN900" s="227"/>
      <c r="AO900" s="227"/>
      <c r="AP900" s="227"/>
      <c r="AQ900" s="227"/>
      <c r="AR900" s="227"/>
    </row>
    <row r="901" spans="1:44" ht="13.5" thickTop="1" x14ac:dyDescent="0.2">
      <c r="A901" s="234"/>
      <c r="B901" s="235"/>
      <c r="C901" s="235"/>
      <c r="D901" s="236"/>
      <c r="E901" s="235"/>
      <c r="F901" s="235"/>
      <c r="G901" s="237"/>
      <c r="H901" s="236"/>
      <c r="I901" s="236"/>
      <c r="J901" s="235"/>
      <c r="K901" s="235"/>
      <c r="L901" s="238"/>
      <c r="M901" s="227"/>
      <c r="N901" s="227"/>
      <c r="O901" s="227"/>
      <c r="P901" s="227"/>
      <c r="Q901" s="227"/>
      <c r="R901" s="227"/>
      <c r="S901" s="227"/>
      <c r="T901" s="227"/>
      <c r="U901" s="227"/>
      <c r="V901" s="227"/>
      <c r="W901" s="227"/>
      <c r="X901" s="227"/>
      <c r="Y901" s="227"/>
      <c r="Z901" s="227"/>
      <c r="AA901" s="227"/>
      <c r="AB901" s="227"/>
      <c r="AC901" s="227"/>
      <c r="AD901" s="227"/>
      <c r="AE901" s="227"/>
      <c r="AF901" s="227"/>
      <c r="AG901" s="227"/>
      <c r="AH901" s="227"/>
      <c r="AI901" s="227"/>
      <c r="AJ901" s="227"/>
      <c r="AK901" s="227"/>
      <c r="AL901" s="227"/>
      <c r="AM901" s="227"/>
      <c r="AN901" s="227"/>
      <c r="AO901" s="227"/>
      <c r="AP901" s="227"/>
      <c r="AQ901" s="227"/>
      <c r="AR901" s="227"/>
    </row>
    <row r="902" spans="1:44" x14ac:dyDescent="0.2">
      <c r="A902" s="1433">
        <f>+A837</f>
        <v>2014001</v>
      </c>
      <c r="B902" s="239"/>
      <c r="C902" s="2401" t="str">
        <f>G40</f>
        <v>SPECIMEN ECF</v>
      </c>
      <c r="D902" s="2402"/>
      <c r="E902" s="2402"/>
      <c r="F902" s="239"/>
      <c r="G902" s="2403" t="s">
        <v>1266</v>
      </c>
      <c r="H902" s="2409"/>
      <c r="I902" s="2409"/>
      <c r="J902" s="2409"/>
      <c r="K902" s="2410"/>
      <c r="L902" s="242" t="s">
        <v>1267</v>
      </c>
      <c r="M902" s="227"/>
      <c r="N902" s="227"/>
      <c r="O902" s="227"/>
      <c r="P902" s="227"/>
      <c r="Q902" s="227"/>
      <c r="R902" s="227"/>
      <c r="S902" s="227"/>
      <c r="T902" s="227"/>
      <c r="U902" s="227"/>
      <c r="V902" s="227"/>
      <c r="W902" s="227"/>
      <c r="X902" s="227"/>
      <c r="Y902" s="227"/>
      <c r="Z902" s="227"/>
      <c r="AA902" s="227"/>
      <c r="AB902" s="227"/>
      <c r="AC902" s="227"/>
      <c r="AD902" s="227"/>
      <c r="AE902" s="227"/>
      <c r="AF902" s="227"/>
      <c r="AG902" s="227"/>
      <c r="AH902" s="227"/>
      <c r="AI902" s="227"/>
      <c r="AJ902" s="227"/>
      <c r="AK902" s="227"/>
      <c r="AL902" s="227"/>
      <c r="AM902" s="227"/>
      <c r="AN902" s="227"/>
      <c r="AO902" s="227"/>
      <c r="AP902" s="227"/>
      <c r="AQ902" s="227"/>
      <c r="AR902" s="227"/>
    </row>
    <row r="903" spans="1:44" ht="13.5" thickBot="1" x14ac:dyDescent="0.25">
      <c r="A903" s="243"/>
      <c r="B903" s="244"/>
      <c r="C903" s="244"/>
      <c r="D903" s="245"/>
      <c r="E903" s="244"/>
      <c r="F903" s="244"/>
      <c r="G903" s="246"/>
      <c r="H903" s="245"/>
      <c r="I903" s="245"/>
      <c r="J903" s="244"/>
      <c r="K903" s="244"/>
      <c r="L903" s="247"/>
      <c r="M903" s="227"/>
      <c r="N903" s="227"/>
      <c r="O903" s="227"/>
      <c r="P903" s="227"/>
      <c r="Q903" s="227"/>
      <c r="R903" s="227"/>
      <c r="S903" s="227"/>
      <c r="T903" s="227"/>
      <c r="U903" s="227"/>
      <c r="V903" s="227"/>
      <c r="W903" s="227"/>
      <c r="X903" s="227"/>
      <c r="Y903" s="227"/>
      <c r="Z903" s="227"/>
      <c r="AA903" s="227"/>
      <c r="AB903" s="227"/>
      <c r="AC903" s="227"/>
      <c r="AD903" s="227"/>
      <c r="AE903" s="227"/>
      <c r="AF903" s="227"/>
      <c r="AG903" s="227"/>
      <c r="AH903" s="227"/>
      <c r="AI903" s="227"/>
      <c r="AJ903" s="227"/>
      <c r="AK903" s="227"/>
      <c r="AL903" s="227"/>
      <c r="AM903" s="227"/>
      <c r="AN903" s="227"/>
      <c r="AO903" s="227"/>
      <c r="AP903" s="227"/>
      <c r="AQ903" s="227"/>
      <c r="AR903" s="227"/>
    </row>
    <row r="904" spans="1:44" ht="14.25" thickTop="1" thickBot="1" x14ac:dyDescent="0.25">
      <c r="A904" s="248" t="s">
        <v>725</v>
      </c>
      <c r="B904" s="239"/>
      <c r="C904" s="239"/>
      <c r="D904" s="2161" t="s">
        <v>674</v>
      </c>
      <c r="E904" s="239"/>
      <c r="F904" s="239"/>
      <c r="G904" s="232"/>
      <c r="H904" s="259" t="s">
        <v>675</v>
      </c>
      <c r="I904" s="2161"/>
      <c r="J904" s="239"/>
      <c r="K904" s="239"/>
      <c r="L904" s="242" t="s">
        <v>1450</v>
      </c>
      <c r="M904" s="227"/>
      <c r="N904" s="227"/>
      <c r="O904" s="227"/>
      <c r="P904" s="227"/>
      <c r="Q904" s="227"/>
      <c r="R904" s="227"/>
      <c r="S904" s="227"/>
      <c r="T904" s="227"/>
      <c r="U904" s="227"/>
      <c r="V904" s="227"/>
      <c r="W904" s="227"/>
      <c r="X904" s="227"/>
      <c r="Y904" s="227"/>
      <c r="Z904" s="227"/>
      <c r="AA904" s="227"/>
      <c r="AB904" s="227"/>
      <c r="AC904" s="227"/>
      <c r="AD904" s="227"/>
      <c r="AE904" s="227"/>
      <c r="AF904" s="227"/>
      <c r="AG904" s="227"/>
      <c r="AH904" s="227"/>
      <c r="AI904" s="227"/>
      <c r="AJ904" s="227"/>
      <c r="AK904" s="227"/>
      <c r="AL904" s="227"/>
      <c r="AM904" s="227"/>
      <c r="AN904" s="227"/>
      <c r="AO904" s="227"/>
      <c r="AP904" s="227"/>
      <c r="AQ904" s="227"/>
      <c r="AR904" s="227"/>
    </row>
    <row r="905" spans="1:44" ht="13.5" thickTop="1" x14ac:dyDescent="0.2">
      <c r="A905" s="234"/>
      <c r="B905" s="235"/>
      <c r="C905" s="235"/>
      <c r="D905" s="235"/>
      <c r="E905" s="235"/>
      <c r="F905" s="250"/>
      <c r="G905" s="251"/>
      <c r="H905" s="236"/>
      <c r="I905" s="236"/>
      <c r="J905" s="235"/>
      <c r="K905" s="235"/>
      <c r="L905" s="238"/>
      <c r="M905" s="227"/>
      <c r="N905" s="227"/>
      <c r="O905" s="227"/>
      <c r="P905" s="227"/>
      <c r="Q905" s="227"/>
      <c r="R905" s="227"/>
      <c r="S905" s="227"/>
      <c r="T905" s="227"/>
      <c r="U905" s="227"/>
      <c r="V905" s="227"/>
      <c r="W905" s="227"/>
      <c r="X905" s="227"/>
      <c r="Y905" s="227"/>
      <c r="Z905" s="227"/>
      <c r="AA905" s="227"/>
      <c r="AB905" s="227"/>
      <c r="AC905" s="227"/>
      <c r="AD905" s="227"/>
      <c r="AE905" s="227"/>
      <c r="AF905" s="227"/>
      <c r="AG905" s="227"/>
      <c r="AH905" s="227"/>
      <c r="AI905" s="227"/>
      <c r="AJ905" s="227"/>
      <c r="AK905" s="227"/>
      <c r="AL905" s="227"/>
      <c r="AM905" s="227"/>
      <c r="AN905" s="227"/>
      <c r="AO905" s="227"/>
      <c r="AP905" s="227"/>
      <c r="AQ905" s="227"/>
      <c r="AR905" s="227"/>
    </row>
    <row r="906" spans="1:44" x14ac:dyDescent="0.2">
      <c r="A906" s="1292"/>
      <c r="B906" s="2406"/>
      <c r="C906" s="2407"/>
      <c r="D906" s="2407"/>
      <c r="E906" s="2407"/>
      <c r="F906" s="2420"/>
      <c r="G906" s="252"/>
      <c r="H906" s="2161"/>
      <c r="I906" s="1201"/>
      <c r="J906" s="239"/>
      <c r="K906" s="239"/>
      <c r="L906" s="584">
        <f>+L841</f>
        <v>41639</v>
      </c>
      <c r="M906" s="227"/>
      <c r="N906" s="227"/>
      <c r="O906" s="227"/>
      <c r="P906" s="227"/>
      <c r="Q906" s="227"/>
      <c r="R906" s="227"/>
      <c r="S906" s="227"/>
      <c r="T906" s="227"/>
      <c r="U906" s="227"/>
      <c r="V906" s="227"/>
      <c r="W906" s="227"/>
      <c r="X906" s="227"/>
      <c r="Y906" s="227"/>
      <c r="Z906" s="227"/>
      <c r="AA906" s="227"/>
      <c r="AB906" s="227"/>
      <c r="AC906" s="227"/>
      <c r="AD906" s="227"/>
      <c r="AE906" s="227"/>
      <c r="AF906" s="227"/>
      <c r="AG906" s="227"/>
      <c r="AH906" s="227"/>
      <c r="AI906" s="227"/>
      <c r="AJ906" s="227"/>
      <c r="AK906" s="227"/>
      <c r="AL906" s="227"/>
      <c r="AM906" s="227"/>
      <c r="AN906" s="227"/>
      <c r="AO906" s="227"/>
      <c r="AP906" s="227"/>
      <c r="AQ906" s="227"/>
      <c r="AR906" s="227"/>
    </row>
    <row r="907" spans="1:44" ht="13.5" thickBot="1" x14ac:dyDescent="0.25">
      <c r="A907" s="243"/>
      <c r="B907" s="244"/>
      <c r="C907" s="244"/>
      <c r="D907" s="244"/>
      <c r="E907" s="244"/>
      <c r="F907" s="244"/>
      <c r="G907" s="246"/>
      <c r="H907" s="245"/>
      <c r="I907" s="1202"/>
      <c r="J907" s="244"/>
      <c r="K907" s="244"/>
      <c r="L907" s="247"/>
      <c r="M907" s="227"/>
      <c r="N907" s="227"/>
      <c r="O907" s="227"/>
      <c r="P907" s="227"/>
      <c r="Q907" s="227"/>
      <c r="R907" s="227"/>
      <c r="S907" s="227"/>
      <c r="T907" s="227"/>
      <c r="U907" s="227"/>
      <c r="V907" s="227"/>
      <c r="W907" s="227"/>
      <c r="X907" s="227"/>
      <c r="Y907" s="227"/>
      <c r="Z907" s="227"/>
      <c r="AA907" s="227"/>
      <c r="AB907" s="227"/>
      <c r="AC907" s="227"/>
      <c r="AD907" s="227"/>
      <c r="AE907" s="227"/>
      <c r="AF907" s="227"/>
      <c r="AG907" s="227"/>
      <c r="AH907" s="227"/>
      <c r="AI907" s="227"/>
      <c r="AJ907" s="227"/>
      <c r="AK907" s="227"/>
      <c r="AL907" s="227"/>
      <c r="AM907" s="227"/>
      <c r="AN907" s="227"/>
      <c r="AO907" s="227"/>
      <c r="AP907" s="227"/>
      <c r="AQ907" s="227"/>
      <c r="AR907" s="227"/>
    </row>
    <row r="908" spans="1:44" ht="13.5" thickTop="1" x14ac:dyDescent="0.2">
      <c r="A908" s="254"/>
      <c r="B908" s="254"/>
      <c r="C908" s="254"/>
      <c r="D908" s="254"/>
      <c r="E908" s="254"/>
      <c r="F908" s="254"/>
      <c r="G908" s="252"/>
      <c r="H908" s="1203"/>
      <c r="I908" s="242"/>
      <c r="J908" s="254"/>
      <c r="K908" s="254"/>
      <c r="L908" s="254"/>
      <c r="M908" s="227"/>
      <c r="N908" s="227"/>
      <c r="O908" s="227"/>
      <c r="P908" s="227"/>
      <c r="Q908" s="227"/>
      <c r="R908" s="227"/>
      <c r="S908" s="227"/>
      <c r="T908" s="227"/>
      <c r="U908" s="227"/>
      <c r="V908" s="227"/>
      <c r="W908" s="227"/>
      <c r="X908" s="227"/>
      <c r="Y908" s="227"/>
      <c r="Z908" s="227"/>
      <c r="AA908" s="227"/>
      <c r="AB908" s="227"/>
      <c r="AC908" s="227"/>
      <c r="AD908" s="227"/>
      <c r="AE908" s="227"/>
      <c r="AF908" s="227"/>
      <c r="AG908" s="227"/>
      <c r="AH908" s="227"/>
      <c r="AI908" s="227"/>
      <c r="AJ908" s="227"/>
      <c r="AK908" s="227"/>
      <c r="AL908" s="227"/>
      <c r="AM908" s="227"/>
      <c r="AN908" s="227"/>
      <c r="AO908" s="227"/>
      <c r="AP908" s="227"/>
      <c r="AQ908" s="227"/>
      <c r="AR908" s="227"/>
    </row>
    <row r="909" spans="1:44" x14ac:dyDescent="0.2">
      <c r="A909" s="254"/>
      <c r="B909" s="254"/>
      <c r="C909" s="254"/>
      <c r="D909" s="254"/>
      <c r="E909" s="254"/>
      <c r="F909" s="254"/>
      <c r="G909" s="252" t="s">
        <v>671</v>
      </c>
      <c r="H909" s="242" t="s">
        <v>1122</v>
      </c>
      <c r="I909" s="242" t="s">
        <v>1123</v>
      </c>
      <c r="J909" s="254" t="s">
        <v>676</v>
      </c>
      <c r="K909" s="254"/>
      <c r="L909" s="254"/>
      <c r="M909" s="227"/>
      <c r="N909" s="227"/>
      <c r="O909" s="227"/>
      <c r="P909" s="227"/>
      <c r="Q909" s="227"/>
      <c r="R909" s="227"/>
      <c r="S909" s="227"/>
      <c r="T909" s="227"/>
      <c r="U909" s="227"/>
      <c r="V909" s="227"/>
      <c r="W909" s="227"/>
      <c r="X909" s="227"/>
      <c r="Y909" s="227"/>
      <c r="Z909" s="227"/>
      <c r="AA909" s="227"/>
      <c r="AB909" s="227"/>
      <c r="AC909" s="227"/>
      <c r="AD909" s="227"/>
      <c r="AE909" s="227"/>
      <c r="AF909" s="227"/>
      <c r="AG909" s="227"/>
      <c r="AH909" s="227"/>
      <c r="AI909" s="227"/>
      <c r="AJ909" s="227"/>
      <c r="AK909" s="227"/>
      <c r="AL909" s="227"/>
      <c r="AM909" s="227"/>
      <c r="AN909" s="227"/>
      <c r="AO909" s="227"/>
      <c r="AP909" s="227"/>
      <c r="AQ909" s="227"/>
      <c r="AR909" s="227"/>
    </row>
    <row r="910" spans="1:44" ht="13.5" thickBot="1" x14ac:dyDescent="0.25">
      <c r="A910" s="254"/>
      <c r="B910" s="254"/>
      <c r="C910" s="254"/>
      <c r="D910" s="254"/>
      <c r="E910" s="254"/>
      <c r="F910" s="254"/>
      <c r="G910" s="255" t="s">
        <v>677</v>
      </c>
      <c r="H910" s="1204"/>
      <c r="I910" s="1205"/>
      <c r="J910" s="244"/>
      <c r="K910" s="244"/>
      <c r="L910" s="244"/>
      <c r="M910" s="227"/>
      <c r="N910" s="227"/>
      <c r="O910" s="227"/>
      <c r="P910" s="227"/>
      <c r="Q910" s="227"/>
      <c r="R910" s="227"/>
      <c r="S910" s="227"/>
      <c r="T910" s="227"/>
      <c r="U910" s="227"/>
      <c r="V910" s="227"/>
      <c r="W910" s="227"/>
      <c r="X910" s="227"/>
      <c r="Y910" s="227"/>
      <c r="Z910" s="227"/>
      <c r="AA910" s="227"/>
      <c r="AB910" s="227"/>
      <c r="AC910" s="227"/>
      <c r="AD910" s="227"/>
      <c r="AE910" s="227"/>
      <c r="AF910" s="227"/>
      <c r="AG910" s="227"/>
      <c r="AH910" s="227"/>
      <c r="AI910" s="227"/>
      <c r="AJ910" s="227"/>
      <c r="AK910" s="227"/>
      <c r="AL910" s="227"/>
      <c r="AM910" s="227"/>
      <c r="AN910" s="227"/>
      <c r="AO910" s="227"/>
      <c r="AP910" s="227"/>
      <c r="AQ910" s="227"/>
      <c r="AR910" s="227"/>
    </row>
    <row r="911" spans="1:44" ht="13.5" thickTop="1" x14ac:dyDescent="0.2">
      <c r="A911" s="254"/>
      <c r="B911" s="254"/>
      <c r="C911" s="254"/>
      <c r="D911" s="254"/>
      <c r="E911" s="254"/>
      <c r="F911" s="254"/>
      <c r="G911" s="252"/>
      <c r="H911" s="242"/>
      <c r="I911" s="242"/>
      <c r="J911" s="254"/>
      <c r="K911" s="254"/>
      <c r="L911" s="254"/>
      <c r="M911" s="227"/>
      <c r="N911" s="227"/>
      <c r="O911" s="227"/>
      <c r="P911" s="227"/>
      <c r="Q911" s="227"/>
      <c r="R911" s="227"/>
      <c r="S911" s="227"/>
      <c r="T911" s="227"/>
      <c r="U911" s="227"/>
      <c r="V911" s="227"/>
      <c r="W911" s="227"/>
      <c r="X911" s="227"/>
      <c r="Y911" s="227"/>
      <c r="Z911" s="227"/>
      <c r="AA911" s="227"/>
      <c r="AB911" s="227"/>
      <c r="AC911" s="227"/>
      <c r="AD911" s="227"/>
      <c r="AE911" s="227"/>
      <c r="AF911" s="227"/>
      <c r="AG911" s="227"/>
      <c r="AH911" s="227"/>
      <c r="AI911" s="227"/>
      <c r="AJ911" s="227"/>
      <c r="AK911" s="227"/>
      <c r="AL911" s="227"/>
      <c r="AM911" s="227"/>
      <c r="AN911" s="227"/>
      <c r="AO911" s="227"/>
      <c r="AP911" s="227"/>
      <c r="AQ911" s="227"/>
      <c r="AR911" s="227"/>
    </row>
    <row r="912" spans="1:44" x14ac:dyDescent="0.2">
      <c r="A912" s="254"/>
      <c r="B912" s="254"/>
      <c r="C912" s="254"/>
      <c r="D912" s="254"/>
      <c r="E912" s="254"/>
      <c r="F912" s="254"/>
      <c r="G912" s="2157"/>
      <c r="H912" s="242"/>
      <c r="I912" s="1206"/>
      <c r="J912" s="254"/>
      <c r="K912" s="254"/>
      <c r="L912" s="254"/>
      <c r="M912" s="227"/>
      <c r="N912" s="227"/>
      <c r="O912" s="227"/>
      <c r="P912" s="227"/>
      <c r="Q912" s="227"/>
      <c r="R912" s="227"/>
      <c r="S912" s="227"/>
      <c r="T912" s="227"/>
      <c r="U912" s="227"/>
      <c r="V912" s="227"/>
      <c r="W912" s="227"/>
      <c r="X912" s="227"/>
      <c r="Y912" s="227"/>
      <c r="Z912" s="227"/>
      <c r="AA912" s="227"/>
      <c r="AB912" s="227"/>
      <c r="AC912" s="227"/>
      <c r="AD912" s="227"/>
      <c r="AE912" s="227"/>
      <c r="AF912" s="227"/>
      <c r="AG912" s="227"/>
      <c r="AH912" s="227"/>
      <c r="AI912" s="227"/>
      <c r="AJ912" s="227"/>
      <c r="AK912" s="227"/>
      <c r="AL912" s="227"/>
      <c r="AM912" s="227"/>
      <c r="AN912" s="227"/>
      <c r="AO912" s="227"/>
      <c r="AP912" s="227"/>
      <c r="AQ912" s="227"/>
      <c r="AR912" s="227"/>
    </row>
    <row r="913" spans="1:44" x14ac:dyDescent="0.2">
      <c r="A913" s="254" t="s">
        <v>678</v>
      </c>
      <c r="B913" s="254"/>
      <c r="C913" s="254"/>
      <c r="D913" s="254"/>
      <c r="E913" s="254"/>
      <c r="F913" s="1436" t="s">
        <v>464</v>
      </c>
      <c r="G913" s="2157"/>
      <c r="H913" s="242"/>
      <c r="I913" s="1206"/>
      <c r="J913" s="254"/>
      <c r="K913" s="254"/>
      <c r="L913" s="254"/>
      <c r="M913" s="227"/>
      <c r="N913" s="227"/>
      <c r="O913" s="227"/>
      <c r="P913" s="227"/>
      <c r="Q913" s="227"/>
      <c r="R913" s="227"/>
      <c r="S913" s="227"/>
      <c r="T913" s="227"/>
      <c r="U913" s="227"/>
      <c r="V913" s="227"/>
      <c r="W913" s="227"/>
      <c r="X913" s="227"/>
      <c r="Y913" s="227"/>
      <c r="Z913" s="227"/>
      <c r="AA913" s="227"/>
      <c r="AB913" s="227"/>
      <c r="AC913" s="227"/>
      <c r="AD913" s="227"/>
      <c r="AE913" s="227"/>
      <c r="AF913" s="227"/>
      <c r="AG913" s="227"/>
      <c r="AH913" s="227"/>
      <c r="AI913" s="227"/>
      <c r="AJ913" s="227"/>
      <c r="AK913" s="227"/>
      <c r="AL913" s="227"/>
      <c r="AM913" s="227"/>
      <c r="AN913" s="227"/>
      <c r="AO913" s="227"/>
      <c r="AP913" s="227"/>
      <c r="AQ913" s="227"/>
      <c r="AR913" s="227"/>
    </row>
    <row r="914" spans="1:44" x14ac:dyDescent="0.2">
      <c r="A914" s="254"/>
      <c r="B914" s="254"/>
      <c r="C914" s="254"/>
      <c r="D914" s="254"/>
      <c r="E914" s="254"/>
      <c r="F914" s="254"/>
      <c r="G914" s="2157"/>
      <c r="H914" s="1206"/>
      <c r="I914" s="1206"/>
      <c r="J914" s="256"/>
      <c r="K914" s="256"/>
      <c r="L914" s="256"/>
      <c r="M914" s="227"/>
      <c r="N914" s="227"/>
      <c r="O914" s="227"/>
      <c r="P914" s="227"/>
      <c r="Q914" s="227"/>
      <c r="R914" s="227"/>
      <c r="S914" s="227"/>
      <c r="T914" s="227"/>
      <c r="U914" s="227"/>
      <c r="V914" s="227"/>
      <c r="W914" s="227"/>
      <c r="X914" s="227"/>
      <c r="Y914" s="227"/>
      <c r="Z914" s="227"/>
      <c r="AA914" s="227"/>
      <c r="AB914" s="227"/>
      <c r="AC914" s="227"/>
      <c r="AD914" s="227"/>
      <c r="AE914" s="227"/>
      <c r="AF914" s="227"/>
      <c r="AG914" s="227"/>
      <c r="AH914" s="227"/>
      <c r="AI914" s="227"/>
      <c r="AJ914" s="227"/>
      <c r="AK914" s="227"/>
      <c r="AL914" s="227"/>
      <c r="AM914" s="227"/>
      <c r="AN914" s="227"/>
      <c r="AO914" s="227"/>
      <c r="AP914" s="227"/>
      <c r="AQ914" s="227"/>
      <c r="AR914" s="227"/>
    </row>
    <row r="915" spans="1:44" x14ac:dyDescent="0.2">
      <c r="A915" s="254" t="str">
        <f>IF(EXP=0,"   - dossier de l'expert-comptable","")</f>
        <v xml:space="preserve">   - dossier de l'expert-comptable</v>
      </c>
      <c r="B915" s="254"/>
      <c r="C915" s="254"/>
      <c r="D915" s="254"/>
      <c r="E915" s="254"/>
      <c r="F915" s="254"/>
      <c r="G915" s="2157"/>
      <c r="H915" s="1206"/>
      <c r="I915" s="1206"/>
      <c r="J915" s="256"/>
      <c r="K915" s="256"/>
      <c r="L915" s="256"/>
      <c r="M915" s="227"/>
      <c r="N915" s="227"/>
      <c r="O915" s="227"/>
      <c r="P915" s="227"/>
      <c r="Q915" s="227"/>
      <c r="R915" s="227"/>
      <c r="S915" s="227"/>
      <c r="T915" s="227"/>
      <c r="U915" s="227"/>
      <c r="V915" s="227"/>
      <c r="W915" s="227"/>
      <c r="X915" s="227"/>
      <c r="Y915" s="227"/>
      <c r="Z915" s="227"/>
      <c r="AA915" s="227"/>
      <c r="AB915" s="227"/>
      <c r="AC915" s="227"/>
      <c r="AD915" s="227"/>
      <c r="AE915" s="227"/>
      <c r="AF915" s="227"/>
      <c r="AG915" s="227"/>
      <c r="AH915" s="227"/>
      <c r="AI915" s="227"/>
      <c r="AJ915" s="227"/>
      <c r="AK915" s="227"/>
      <c r="AL915" s="227"/>
      <c r="AM915" s="227"/>
      <c r="AN915" s="227"/>
      <c r="AO915" s="227"/>
      <c r="AP915" s="227"/>
      <c r="AQ915" s="227"/>
      <c r="AR915" s="227"/>
    </row>
    <row r="916" spans="1:44" x14ac:dyDescent="0.2">
      <c r="A916" s="254"/>
      <c r="B916" s="254"/>
      <c r="C916" s="254"/>
      <c r="D916" s="254"/>
      <c r="E916" s="254"/>
      <c r="F916" s="254"/>
      <c r="G916" s="2157"/>
      <c r="H916" s="1206"/>
      <c r="I916" s="1206"/>
      <c r="J916" s="256"/>
      <c r="K916" s="256"/>
      <c r="L916" s="256"/>
      <c r="M916" s="227"/>
      <c r="N916" s="227"/>
      <c r="O916" s="227"/>
      <c r="P916" s="227"/>
      <c r="Q916" s="227"/>
      <c r="R916" s="227"/>
      <c r="S916" s="227"/>
      <c r="T916" s="227"/>
      <c r="U916" s="227"/>
      <c r="V916" s="227"/>
      <c r="W916" s="227"/>
      <c r="X916" s="227"/>
      <c r="Y916" s="227"/>
      <c r="Z916" s="227"/>
      <c r="AA916" s="227"/>
      <c r="AB916" s="227"/>
      <c r="AC916" s="227"/>
      <c r="AD916" s="227"/>
      <c r="AE916" s="227"/>
      <c r="AF916" s="227"/>
      <c r="AG916" s="227"/>
      <c r="AH916" s="227"/>
      <c r="AI916" s="227"/>
      <c r="AJ916" s="227"/>
      <c r="AK916" s="227"/>
      <c r="AL916" s="227"/>
      <c r="AM916" s="227"/>
      <c r="AN916" s="227"/>
      <c r="AO916" s="227"/>
      <c r="AP916" s="227"/>
      <c r="AQ916" s="227"/>
      <c r="AR916" s="227"/>
    </row>
    <row r="917" spans="1:44" x14ac:dyDescent="0.2">
      <c r="A917" s="254"/>
      <c r="B917" s="254"/>
      <c r="C917" s="254"/>
      <c r="D917" s="254"/>
      <c r="E917" s="254"/>
      <c r="F917" s="254"/>
      <c r="G917" s="2157"/>
      <c r="H917" s="1206"/>
      <c r="I917" s="1206"/>
      <c r="J917" s="256"/>
      <c r="K917" s="256"/>
      <c r="L917" s="256"/>
      <c r="M917" s="227"/>
      <c r="N917" s="227"/>
      <c r="O917" s="227"/>
      <c r="P917" s="227"/>
      <c r="Q917" s="227"/>
      <c r="R917" s="227"/>
      <c r="S917" s="227"/>
      <c r="T917" s="227"/>
      <c r="U917" s="227"/>
      <c r="V917" s="227"/>
      <c r="W917" s="227"/>
      <c r="X917" s="227"/>
      <c r="Y917" s="227"/>
      <c r="Z917" s="227"/>
      <c r="AA917" s="227"/>
      <c r="AB917" s="227"/>
      <c r="AC917" s="227"/>
      <c r="AD917" s="227"/>
      <c r="AE917" s="227"/>
      <c r="AF917" s="227"/>
      <c r="AG917" s="227"/>
      <c r="AH917" s="227"/>
      <c r="AI917" s="227"/>
      <c r="AJ917" s="227"/>
      <c r="AK917" s="227"/>
      <c r="AL917" s="227"/>
      <c r="AM917" s="227"/>
      <c r="AN917" s="227"/>
      <c r="AO917" s="227"/>
      <c r="AP917" s="227"/>
      <c r="AQ917" s="227"/>
      <c r="AR917" s="227"/>
    </row>
    <row r="918" spans="1:44" x14ac:dyDescent="0.2">
      <c r="A918" s="254"/>
      <c r="B918" s="254"/>
      <c r="C918" s="254"/>
      <c r="D918" s="254"/>
      <c r="E918" s="254"/>
      <c r="F918" s="254"/>
      <c r="G918" s="2157"/>
      <c r="H918" s="1206"/>
      <c r="I918" s="1206"/>
      <c r="J918" s="256"/>
      <c r="K918" s="256"/>
      <c r="L918" s="256"/>
      <c r="M918" s="227"/>
      <c r="N918" s="227"/>
      <c r="O918" s="227"/>
      <c r="P918" s="227"/>
      <c r="Q918" s="227"/>
      <c r="R918" s="227"/>
      <c r="S918" s="227"/>
      <c r="T918" s="227"/>
      <c r="U918" s="227"/>
      <c r="V918" s="227"/>
      <c r="W918" s="227"/>
      <c r="X918" s="227"/>
      <c r="Y918" s="227"/>
      <c r="Z918" s="227"/>
      <c r="AA918" s="227"/>
      <c r="AB918" s="227"/>
      <c r="AC918" s="227"/>
      <c r="AD918" s="227"/>
      <c r="AE918" s="227"/>
      <c r="AF918" s="227"/>
      <c r="AG918" s="227"/>
      <c r="AH918" s="227"/>
      <c r="AI918" s="227"/>
      <c r="AJ918" s="227"/>
      <c r="AK918" s="227"/>
      <c r="AL918" s="227"/>
      <c r="AM918" s="227"/>
      <c r="AN918" s="227"/>
      <c r="AO918" s="227"/>
      <c r="AP918" s="227"/>
      <c r="AQ918" s="227"/>
      <c r="AR918" s="227"/>
    </row>
    <row r="919" spans="1:44" x14ac:dyDescent="0.2">
      <c r="A919" s="254"/>
      <c r="B919" s="254"/>
      <c r="C919" s="254"/>
      <c r="D919" s="254"/>
      <c r="E919" s="254"/>
      <c r="F919" s="254"/>
      <c r="G919" s="2157"/>
      <c r="H919" s="1206"/>
      <c r="I919" s="1206"/>
      <c r="J919" s="256"/>
      <c r="K919" s="256"/>
      <c r="L919" s="256"/>
      <c r="M919" s="227"/>
      <c r="N919" s="227"/>
      <c r="O919" s="227"/>
      <c r="P919" s="227"/>
      <c r="Q919" s="227"/>
      <c r="R919" s="227"/>
      <c r="S919" s="227"/>
      <c r="T919" s="227"/>
      <c r="U919" s="227"/>
      <c r="V919" s="227"/>
      <c r="W919" s="227"/>
      <c r="X919" s="227"/>
      <c r="Y919" s="227"/>
      <c r="Z919" s="227"/>
      <c r="AA919" s="227"/>
      <c r="AB919" s="227"/>
      <c r="AC919" s="227"/>
      <c r="AD919" s="227"/>
      <c r="AE919" s="227"/>
      <c r="AF919" s="227"/>
      <c r="AG919" s="227"/>
      <c r="AH919" s="227"/>
      <c r="AI919" s="227"/>
      <c r="AJ919" s="227"/>
      <c r="AK919" s="227"/>
      <c r="AL919" s="227"/>
      <c r="AM919" s="227"/>
      <c r="AN919" s="227"/>
      <c r="AO919" s="227"/>
      <c r="AP919" s="227"/>
      <c r="AQ919" s="227"/>
      <c r="AR919" s="227"/>
    </row>
    <row r="920" spans="1:44" x14ac:dyDescent="0.2">
      <c r="A920" s="254" t="s">
        <v>679</v>
      </c>
      <c r="B920" s="254"/>
      <c r="C920" s="254"/>
      <c r="D920" s="254"/>
      <c r="E920" s="254"/>
      <c r="F920" s="254"/>
      <c r="G920" s="2157"/>
      <c r="H920" s="1206"/>
      <c r="I920" s="1206"/>
      <c r="J920" s="256"/>
      <c r="K920" s="256"/>
      <c r="L920" s="256"/>
      <c r="M920" s="227"/>
      <c r="N920" s="227"/>
      <c r="O920" s="227"/>
      <c r="P920" s="227"/>
      <c r="Q920" s="227"/>
      <c r="R920" s="227"/>
      <c r="S920" s="227"/>
      <c r="T920" s="227"/>
      <c r="U920" s="227"/>
      <c r="V920" s="227"/>
      <c r="W920" s="227"/>
      <c r="X920" s="227"/>
      <c r="Y920" s="227"/>
      <c r="Z920" s="227"/>
      <c r="AA920" s="227"/>
      <c r="AB920" s="227"/>
      <c r="AC920" s="227"/>
      <c r="AD920" s="227"/>
      <c r="AE920" s="227"/>
      <c r="AF920" s="227"/>
      <c r="AG920" s="227"/>
      <c r="AH920" s="227"/>
      <c r="AI920" s="227"/>
      <c r="AJ920" s="227"/>
      <c r="AK920" s="227"/>
      <c r="AL920" s="227"/>
      <c r="AM920" s="227"/>
      <c r="AN920" s="227"/>
      <c r="AO920" s="227"/>
      <c r="AP920" s="227"/>
      <c r="AQ920" s="227"/>
      <c r="AR920" s="227"/>
    </row>
    <row r="921" spans="1:44" x14ac:dyDescent="0.2">
      <c r="A921" s="254"/>
      <c r="B921" s="254" t="str">
        <f>IF(EXP=0,"(en relation avec le dossier de l'expert-comptable)","")</f>
        <v>(en relation avec le dossier de l'expert-comptable)</v>
      </c>
      <c r="C921" s="254"/>
      <c r="D921" s="254"/>
      <c r="E921" s="254"/>
      <c r="F921" s="254"/>
      <c r="G921" s="2157"/>
      <c r="H921" s="1206"/>
      <c r="I921" s="1206"/>
      <c r="J921" s="256"/>
      <c r="K921" s="256"/>
      <c r="L921" s="256"/>
      <c r="M921" s="227"/>
      <c r="N921" s="227"/>
      <c r="O921" s="227"/>
      <c r="P921" s="227"/>
      <c r="Q921" s="227"/>
      <c r="R921" s="227"/>
      <c r="S921" s="227"/>
      <c r="T921" s="227"/>
      <c r="U921" s="227"/>
      <c r="V921" s="227"/>
      <c r="W921" s="227"/>
      <c r="X921" s="227"/>
      <c r="Y921" s="227"/>
      <c r="Z921" s="227"/>
      <c r="AA921" s="227"/>
      <c r="AB921" s="227"/>
      <c r="AC921" s="227"/>
      <c r="AD921" s="227"/>
      <c r="AE921" s="227"/>
      <c r="AF921" s="227"/>
      <c r="AG921" s="227"/>
      <c r="AH921" s="227"/>
      <c r="AI921" s="227"/>
      <c r="AJ921" s="227"/>
      <c r="AK921" s="227"/>
      <c r="AL921" s="227"/>
      <c r="AM921" s="227"/>
      <c r="AN921" s="227"/>
      <c r="AO921" s="227"/>
      <c r="AP921" s="227"/>
      <c r="AQ921" s="227"/>
      <c r="AR921" s="227"/>
    </row>
    <row r="922" spans="1:44" x14ac:dyDescent="0.2">
      <c r="A922" s="254" t="s">
        <v>1268</v>
      </c>
      <c r="B922" s="254"/>
      <c r="C922" s="254"/>
      <c r="D922" s="254"/>
      <c r="E922" s="254"/>
      <c r="F922" s="254"/>
      <c r="G922" s="352" t="s">
        <v>358</v>
      </c>
      <c r="H922" s="1206"/>
      <c r="I922" s="1206"/>
      <c r="J922" s="256"/>
      <c r="K922" s="256"/>
      <c r="L922" s="256"/>
      <c r="M922" s="227"/>
      <c r="N922" s="227"/>
      <c r="O922" s="227"/>
      <c r="P922" s="227"/>
      <c r="Q922" s="227"/>
      <c r="R922" s="227"/>
      <c r="S922" s="227"/>
      <c r="T922" s="227"/>
      <c r="U922" s="227"/>
      <c r="V922" s="227"/>
      <c r="W922" s="227"/>
      <c r="X922" s="227"/>
      <c r="Y922" s="227"/>
      <c r="Z922" s="227"/>
      <c r="AA922" s="227"/>
      <c r="AB922" s="227"/>
      <c r="AC922" s="227"/>
      <c r="AD922" s="227"/>
      <c r="AE922" s="227"/>
      <c r="AF922" s="227"/>
      <c r="AG922" s="227"/>
      <c r="AH922" s="227"/>
      <c r="AI922" s="227"/>
      <c r="AJ922" s="227"/>
      <c r="AK922" s="227"/>
      <c r="AL922" s="227"/>
      <c r="AM922" s="227"/>
      <c r="AN922" s="227"/>
      <c r="AO922" s="227"/>
      <c r="AP922" s="227"/>
      <c r="AQ922" s="227"/>
      <c r="AR922" s="227"/>
    </row>
    <row r="923" spans="1:44" x14ac:dyDescent="0.2">
      <c r="A923" s="254"/>
      <c r="B923" s="254"/>
      <c r="C923" s="254"/>
      <c r="D923" s="254"/>
      <c r="E923" s="254"/>
      <c r="F923" s="254"/>
      <c r="G923" s="2157"/>
      <c r="H923" s="1206"/>
      <c r="I923" s="1206"/>
      <c r="J923" s="256"/>
      <c r="K923" s="256"/>
      <c r="L923" s="256"/>
      <c r="M923" s="227"/>
      <c r="N923" s="227"/>
      <c r="O923" s="227"/>
      <c r="P923" s="227"/>
      <c r="Q923" s="227"/>
      <c r="R923" s="227"/>
      <c r="S923" s="227"/>
      <c r="T923" s="227"/>
      <c r="U923" s="227"/>
      <c r="V923" s="227"/>
      <c r="W923" s="227"/>
      <c r="X923" s="227"/>
      <c r="Y923" s="227"/>
      <c r="Z923" s="227"/>
      <c r="AA923" s="227"/>
      <c r="AB923" s="227"/>
      <c r="AC923" s="227"/>
      <c r="AD923" s="227"/>
      <c r="AE923" s="227"/>
      <c r="AF923" s="227"/>
      <c r="AG923" s="227"/>
      <c r="AH923" s="227"/>
      <c r="AI923" s="227"/>
      <c r="AJ923" s="227"/>
      <c r="AK923" s="227"/>
      <c r="AL923" s="227"/>
      <c r="AM923" s="227"/>
      <c r="AN923" s="227"/>
      <c r="AO923" s="227"/>
      <c r="AP923" s="227"/>
      <c r="AQ923" s="227"/>
      <c r="AR923" s="227"/>
    </row>
    <row r="924" spans="1:44" ht="13.5" x14ac:dyDescent="0.25">
      <c r="A924" s="254"/>
      <c r="B924" s="254"/>
      <c r="C924" s="257"/>
      <c r="D924" s="254"/>
      <c r="E924" s="254"/>
      <c r="F924" s="254"/>
      <c r="G924" s="2157"/>
      <c r="H924" s="1206"/>
      <c r="I924" s="1206"/>
      <c r="J924" s="256"/>
      <c r="K924" s="256"/>
      <c r="L924" s="256"/>
      <c r="M924" s="227"/>
      <c r="N924" s="227"/>
      <c r="O924" s="227"/>
      <c r="P924" s="227"/>
      <c r="Q924" s="227"/>
      <c r="R924" s="227"/>
      <c r="S924" s="227"/>
      <c r="T924" s="227"/>
      <c r="U924" s="227"/>
      <c r="V924" s="227"/>
      <c r="W924" s="227"/>
      <c r="X924" s="227"/>
      <c r="Y924" s="227"/>
      <c r="Z924" s="227"/>
      <c r="AA924" s="227"/>
      <c r="AB924" s="227"/>
      <c r="AC924" s="227"/>
      <c r="AD924" s="227"/>
      <c r="AE924" s="227"/>
      <c r="AF924" s="227"/>
      <c r="AG924" s="227"/>
      <c r="AH924" s="227"/>
      <c r="AI924" s="227"/>
      <c r="AJ924" s="227"/>
      <c r="AK924" s="227"/>
      <c r="AL924" s="227"/>
      <c r="AM924" s="227"/>
      <c r="AN924" s="227"/>
      <c r="AO924" s="227"/>
      <c r="AP924" s="227"/>
      <c r="AQ924" s="227"/>
      <c r="AR924" s="227"/>
    </row>
    <row r="925" spans="1:44" x14ac:dyDescent="0.2">
      <c r="A925" s="254" t="s">
        <v>1049</v>
      </c>
      <c r="B925" s="254"/>
      <c r="C925" s="254"/>
      <c r="D925" s="254"/>
      <c r="E925" s="254"/>
      <c r="F925" s="254"/>
      <c r="G925" s="2157"/>
      <c r="H925" s="1206"/>
      <c r="I925" s="1206"/>
      <c r="J925" s="256"/>
      <c r="K925" s="256"/>
      <c r="L925" s="256"/>
      <c r="M925" s="227"/>
      <c r="N925" s="227"/>
      <c r="O925" s="227"/>
      <c r="P925" s="227"/>
      <c r="Q925" s="227"/>
      <c r="R925" s="227"/>
      <c r="S925" s="227"/>
      <c r="T925" s="227"/>
      <c r="U925" s="227"/>
      <c r="V925" s="227"/>
      <c r="W925" s="227"/>
      <c r="X925" s="227"/>
      <c r="Y925" s="227"/>
      <c r="Z925" s="227"/>
      <c r="AA925" s="227"/>
      <c r="AB925" s="227"/>
      <c r="AC925" s="227"/>
      <c r="AD925" s="227"/>
      <c r="AE925" s="227"/>
      <c r="AF925" s="227"/>
      <c r="AG925" s="227"/>
      <c r="AH925" s="227"/>
      <c r="AI925" s="227"/>
      <c r="AJ925" s="227"/>
      <c r="AK925" s="227"/>
      <c r="AL925" s="227"/>
      <c r="AM925" s="227"/>
      <c r="AN925" s="227"/>
      <c r="AO925" s="227"/>
      <c r="AP925" s="227"/>
      <c r="AQ925" s="227"/>
      <c r="AR925" s="227"/>
    </row>
    <row r="926" spans="1:44" x14ac:dyDescent="0.2">
      <c r="A926" s="254"/>
      <c r="B926" s="254"/>
      <c r="C926" s="254"/>
      <c r="D926" s="254"/>
      <c r="E926" s="254"/>
      <c r="F926" s="254"/>
      <c r="G926" s="2157"/>
      <c r="H926" s="1206"/>
      <c r="I926" s="1206"/>
      <c r="J926" s="256"/>
      <c r="K926" s="256"/>
      <c r="L926" s="256"/>
      <c r="M926" s="227"/>
      <c r="N926" s="227"/>
      <c r="O926" s="227"/>
      <c r="P926" s="227"/>
      <c r="Q926" s="227"/>
      <c r="R926" s="227"/>
      <c r="S926" s="227"/>
      <c r="T926" s="227"/>
      <c r="U926" s="227"/>
      <c r="V926" s="227"/>
      <c r="W926" s="227"/>
      <c r="X926" s="227"/>
      <c r="Y926" s="227"/>
      <c r="Z926" s="227"/>
      <c r="AA926" s="227"/>
      <c r="AB926" s="227"/>
      <c r="AC926" s="227"/>
      <c r="AD926" s="227"/>
      <c r="AE926" s="227"/>
      <c r="AF926" s="227"/>
      <c r="AG926" s="227"/>
      <c r="AH926" s="227"/>
      <c r="AI926" s="227"/>
      <c r="AJ926" s="227"/>
      <c r="AK926" s="227"/>
      <c r="AL926" s="227"/>
      <c r="AM926" s="227"/>
      <c r="AN926" s="227"/>
      <c r="AO926" s="227"/>
      <c r="AP926" s="227"/>
      <c r="AQ926" s="227"/>
      <c r="AR926" s="227"/>
    </row>
    <row r="927" spans="1:44" x14ac:dyDescent="0.2">
      <c r="A927" s="254"/>
      <c r="B927" s="254"/>
      <c r="C927" s="254"/>
      <c r="D927" s="254"/>
      <c r="E927" s="254"/>
      <c r="F927" s="254"/>
      <c r="G927" s="2157"/>
      <c r="H927" s="1206"/>
      <c r="I927" s="1206"/>
      <c r="J927" s="256"/>
      <c r="K927" s="256"/>
      <c r="L927" s="256"/>
      <c r="M927" s="227"/>
      <c r="N927" s="227"/>
      <c r="O927" s="227"/>
      <c r="P927" s="227"/>
      <c r="Q927" s="227"/>
      <c r="R927" s="227"/>
      <c r="S927" s="227"/>
      <c r="T927" s="227"/>
      <c r="U927" s="227"/>
      <c r="V927" s="227"/>
      <c r="W927" s="227"/>
      <c r="X927" s="227"/>
      <c r="Y927" s="227"/>
      <c r="Z927" s="227"/>
      <c r="AA927" s="227"/>
      <c r="AB927" s="227"/>
      <c r="AC927" s="227"/>
      <c r="AD927" s="227"/>
      <c r="AE927" s="227"/>
      <c r="AF927" s="227"/>
      <c r="AG927" s="227"/>
      <c r="AH927" s="227"/>
      <c r="AI927" s="227"/>
      <c r="AJ927" s="227"/>
      <c r="AK927" s="227"/>
      <c r="AL927" s="227"/>
      <c r="AM927" s="227"/>
      <c r="AN927" s="227"/>
      <c r="AO927" s="227"/>
      <c r="AP927" s="227"/>
      <c r="AQ927" s="227"/>
      <c r="AR927" s="227"/>
    </row>
    <row r="928" spans="1:44" x14ac:dyDescent="0.2">
      <c r="A928" s="254"/>
      <c r="B928" s="254"/>
      <c r="C928" s="254"/>
      <c r="D928" s="254"/>
      <c r="E928" s="254"/>
      <c r="F928" s="254"/>
      <c r="G928" s="2157"/>
      <c r="H928" s="1206"/>
      <c r="I928" s="1206"/>
      <c r="J928" s="256"/>
      <c r="K928" s="256"/>
      <c r="L928" s="256"/>
      <c r="M928" s="227"/>
      <c r="N928" s="227"/>
      <c r="O928" s="227"/>
      <c r="P928" s="227"/>
      <c r="Q928" s="227"/>
      <c r="R928" s="227"/>
      <c r="S928" s="227"/>
      <c r="T928" s="227"/>
      <c r="U928" s="227"/>
      <c r="V928" s="227"/>
      <c r="W928" s="227"/>
      <c r="X928" s="227"/>
      <c r="Y928" s="227"/>
      <c r="Z928" s="227"/>
      <c r="AA928" s="227"/>
      <c r="AB928" s="227"/>
      <c r="AC928" s="227"/>
      <c r="AD928" s="227"/>
      <c r="AE928" s="227"/>
      <c r="AF928" s="227"/>
      <c r="AG928" s="227"/>
      <c r="AH928" s="227"/>
      <c r="AI928" s="227"/>
      <c r="AJ928" s="227"/>
      <c r="AK928" s="227"/>
      <c r="AL928" s="227"/>
      <c r="AM928" s="227"/>
      <c r="AN928" s="227"/>
      <c r="AO928" s="227"/>
      <c r="AP928" s="227"/>
      <c r="AQ928" s="227"/>
      <c r="AR928" s="227"/>
    </row>
    <row r="929" spans="1:44" x14ac:dyDescent="0.2">
      <c r="A929" s="254"/>
      <c r="B929" s="254"/>
      <c r="C929" s="254"/>
      <c r="D929" s="254"/>
      <c r="E929" s="254"/>
      <c r="F929" s="254"/>
      <c r="G929" s="2157"/>
      <c r="H929" s="1206"/>
      <c r="I929" s="1206"/>
      <c r="J929" s="256"/>
      <c r="K929" s="256"/>
      <c r="L929" s="256"/>
      <c r="M929" s="227"/>
      <c r="N929" s="227"/>
      <c r="O929" s="227"/>
      <c r="P929" s="227"/>
      <c r="Q929" s="227"/>
      <c r="R929" s="227"/>
      <c r="S929" s="227"/>
      <c r="T929" s="227"/>
      <c r="U929" s="227"/>
      <c r="V929" s="227"/>
      <c r="W929" s="227"/>
      <c r="X929" s="227"/>
      <c r="Y929" s="227"/>
      <c r="Z929" s="227"/>
      <c r="AA929" s="227"/>
      <c r="AB929" s="227"/>
      <c r="AC929" s="227"/>
      <c r="AD929" s="227"/>
      <c r="AE929" s="227"/>
      <c r="AF929" s="227"/>
      <c r="AG929" s="227"/>
      <c r="AH929" s="227"/>
      <c r="AI929" s="227"/>
      <c r="AJ929" s="227"/>
      <c r="AK929" s="227"/>
      <c r="AL929" s="227"/>
      <c r="AM929" s="227"/>
      <c r="AN929" s="227"/>
      <c r="AO929" s="227"/>
      <c r="AP929" s="227"/>
      <c r="AQ929" s="227"/>
      <c r="AR929" s="227"/>
    </row>
    <row r="930" spans="1:44" x14ac:dyDescent="0.2">
      <c r="A930" s="254"/>
      <c r="B930" s="254"/>
      <c r="C930" s="254"/>
      <c r="D930" s="254"/>
      <c r="E930" s="254"/>
      <c r="F930" s="254"/>
      <c r="G930" s="2157"/>
      <c r="H930" s="1206"/>
      <c r="I930" s="1206"/>
      <c r="J930" s="256"/>
      <c r="K930" s="256"/>
      <c r="L930" s="256"/>
      <c r="M930" s="227"/>
      <c r="N930" s="227"/>
      <c r="O930" s="227"/>
      <c r="P930" s="227"/>
      <c r="Q930" s="227"/>
      <c r="R930" s="227"/>
      <c r="S930" s="227"/>
      <c r="T930" s="227"/>
      <c r="U930" s="227"/>
      <c r="V930" s="227"/>
      <c r="W930" s="227"/>
      <c r="X930" s="227"/>
      <c r="Y930" s="227"/>
      <c r="Z930" s="227"/>
      <c r="AA930" s="227"/>
      <c r="AB930" s="227"/>
      <c r="AC930" s="227"/>
      <c r="AD930" s="227"/>
      <c r="AE930" s="227"/>
      <c r="AF930" s="227"/>
      <c r="AG930" s="227"/>
      <c r="AH930" s="227"/>
      <c r="AI930" s="227"/>
      <c r="AJ930" s="227"/>
      <c r="AK930" s="227"/>
      <c r="AL930" s="227"/>
      <c r="AM930" s="227"/>
      <c r="AN930" s="227"/>
      <c r="AO930" s="227"/>
      <c r="AP930" s="227"/>
      <c r="AQ930" s="227"/>
      <c r="AR930" s="227"/>
    </row>
    <row r="931" spans="1:44" x14ac:dyDescent="0.2">
      <c r="A931" s="254"/>
      <c r="B931" s="254"/>
      <c r="C931" s="254"/>
      <c r="D931" s="254"/>
      <c r="E931" s="254"/>
      <c r="F931" s="254"/>
      <c r="G931" s="2157"/>
      <c r="H931" s="1206"/>
      <c r="I931" s="1206"/>
      <c r="J931" s="256"/>
      <c r="K931" s="256"/>
      <c r="L931" s="256"/>
      <c r="M931" s="227"/>
      <c r="N931" s="227"/>
      <c r="O931" s="227"/>
      <c r="P931" s="227"/>
      <c r="Q931" s="227"/>
      <c r="R931" s="227"/>
      <c r="S931" s="227"/>
      <c r="T931" s="227"/>
      <c r="U931" s="227"/>
      <c r="V931" s="227"/>
      <c r="W931" s="227"/>
      <c r="X931" s="227"/>
      <c r="Y931" s="227"/>
      <c r="Z931" s="227"/>
      <c r="AA931" s="227"/>
      <c r="AB931" s="227"/>
      <c r="AC931" s="227"/>
      <c r="AD931" s="227"/>
      <c r="AE931" s="227"/>
      <c r="AF931" s="227"/>
      <c r="AG931" s="227"/>
      <c r="AH931" s="227"/>
      <c r="AI931" s="227"/>
      <c r="AJ931" s="227"/>
      <c r="AK931" s="227"/>
      <c r="AL931" s="227"/>
      <c r="AM931" s="227"/>
      <c r="AN931" s="227"/>
      <c r="AO931" s="227"/>
      <c r="AP931" s="227"/>
      <c r="AQ931" s="227"/>
      <c r="AR931" s="227"/>
    </row>
    <row r="932" spans="1:44" x14ac:dyDescent="0.2">
      <c r="A932" s="254"/>
      <c r="B932" s="254"/>
      <c r="C932" s="254"/>
      <c r="D932" s="254"/>
      <c r="E932" s="254"/>
      <c r="F932" s="254"/>
      <c r="G932" s="2157"/>
      <c r="H932" s="1206"/>
      <c r="I932" s="1206"/>
      <c r="J932" s="256"/>
      <c r="K932" s="256"/>
      <c r="L932" s="256"/>
      <c r="M932" s="227"/>
      <c r="N932" s="227"/>
      <c r="O932" s="227"/>
      <c r="P932" s="227"/>
      <c r="Q932" s="227"/>
      <c r="R932" s="227"/>
      <c r="S932" s="227"/>
      <c r="T932" s="227"/>
      <c r="U932" s="227"/>
      <c r="V932" s="227"/>
      <c r="W932" s="227"/>
      <c r="X932" s="227"/>
      <c r="Y932" s="227"/>
      <c r="Z932" s="227"/>
      <c r="AA932" s="227"/>
      <c r="AB932" s="227"/>
      <c r="AC932" s="227"/>
      <c r="AD932" s="227"/>
      <c r="AE932" s="227"/>
      <c r="AF932" s="227"/>
      <c r="AG932" s="227"/>
      <c r="AH932" s="227"/>
      <c r="AI932" s="227"/>
      <c r="AJ932" s="227"/>
      <c r="AK932" s="227"/>
      <c r="AL932" s="227"/>
      <c r="AM932" s="227"/>
      <c r="AN932" s="227"/>
      <c r="AO932" s="227"/>
      <c r="AP932" s="227"/>
      <c r="AQ932" s="227"/>
      <c r="AR932" s="227"/>
    </row>
    <row r="933" spans="1:44" x14ac:dyDescent="0.2">
      <c r="A933" s="254"/>
      <c r="B933" s="254"/>
      <c r="C933" s="254"/>
      <c r="D933" s="254"/>
      <c r="E933" s="254"/>
      <c r="F933" s="254"/>
      <c r="G933" s="2157"/>
      <c r="H933" s="1206"/>
      <c r="I933" s="1206"/>
      <c r="J933" s="256"/>
      <c r="K933" s="256"/>
      <c r="L933" s="256"/>
      <c r="M933" s="227"/>
      <c r="N933" s="227"/>
      <c r="O933" s="227"/>
      <c r="P933" s="227"/>
      <c r="Q933" s="227"/>
      <c r="R933" s="227"/>
      <c r="S933" s="227"/>
      <c r="T933" s="227"/>
      <c r="U933" s="227"/>
      <c r="V933" s="227"/>
      <c r="W933" s="227"/>
      <c r="X933" s="227"/>
      <c r="Y933" s="227"/>
      <c r="Z933" s="227"/>
      <c r="AA933" s="227"/>
      <c r="AB933" s="227"/>
      <c r="AC933" s="227"/>
      <c r="AD933" s="227"/>
      <c r="AE933" s="227"/>
      <c r="AF933" s="227"/>
      <c r="AG933" s="227"/>
      <c r="AH933" s="227"/>
      <c r="AI933" s="227"/>
      <c r="AJ933" s="227"/>
      <c r="AK933" s="227"/>
      <c r="AL933" s="227"/>
      <c r="AM933" s="227"/>
      <c r="AN933" s="227"/>
      <c r="AO933" s="227"/>
      <c r="AP933" s="227"/>
      <c r="AQ933" s="227"/>
      <c r="AR933" s="227"/>
    </row>
    <row r="934" spans="1:44" x14ac:dyDescent="0.2">
      <c r="A934" s="254"/>
      <c r="B934" s="254"/>
      <c r="C934" s="254"/>
      <c r="D934" s="254"/>
      <c r="E934" s="254"/>
      <c r="F934" s="254"/>
      <c r="G934" s="2157"/>
      <c r="H934" s="1206"/>
      <c r="I934" s="1206"/>
      <c r="J934" s="256"/>
      <c r="K934" s="256"/>
      <c r="L934" s="256"/>
      <c r="M934" s="227"/>
      <c r="N934" s="227"/>
      <c r="O934" s="227"/>
      <c r="P934" s="227"/>
      <c r="Q934" s="227"/>
      <c r="R934" s="227"/>
      <c r="S934" s="227"/>
      <c r="T934" s="227"/>
      <c r="U934" s="227"/>
      <c r="V934" s="227"/>
      <c r="W934" s="227"/>
      <c r="X934" s="227"/>
      <c r="Y934" s="227"/>
      <c r="Z934" s="227"/>
      <c r="AA934" s="227"/>
      <c r="AB934" s="227"/>
      <c r="AC934" s="227"/>
      <c r="AD934" s="227"/>
      <c r="AE934" s="227"/>
      <c r="AF934" s="227"/>
      <c r="AG934" s="227"/>
      <c r="AH934" s="227"/>
      <c r="AI934" s="227"/>
      <c r="AJ934" s="227"/>
      <c r="AK934" s="227"/>
      <c r="AL934" s="227"/>
      <c r="AM934" s="227"/>
      <c r="AN934" s="227"/>
      <c r="AO934" s="227"/>
      <c r="AP934" s="227"/>
      <c r="AQ934" s="227"/>
      <c r="AR934" s="227"/>
    </row>
    <row r="935" spans="1:44" x14ac:dyDescent="0.2">
      <c r="A935" s="254"/>
      <c r="B935" s="254"/>
      <c r="C935" s="254"/>
      <c r="D935" s="254"/>
      <c r="E935" s="254"/>
      <c r="F935" s="254"/>
      <c r="G935" s="2157"/>
      <c r="H935" s="1206"/>
      <c r="I935" s="1206"/>
      <c r="J935" s="256"/>
      <c r="K935" s="256"/>
      <c r="L935" s="256"/>
      <c r="M935" s="227"/>
      <c r="N935" s="227"/>
      <c r="O935" s="227"/>
      <c r="P935" s="227"/>
      <c r="Q935" s="227"/>
      <c r="R935" s="227"/>
      <c r="S935" s="227"/>
      <c r="T935" s="227"/>
      <c r="U935" s="227"/>
      <c r="V935" s="227"/>
      <c r="W935" s="227"/>
      <c r="X935" s="227"/>
      <c r="Y935" s="227"/>
      <c r="Z935" s="227"/>
      <c r="AA935" s="227"/>
      <c r="AB935" s="227"/>
      <c r="AC935" s="227"/>
      <c r="AD935" s="227"/>
      <c r="AE935" s="227"/>
      <c r="AF935" s="227"/>
      <c r="AG935" s="227"/>
      <c r="AH935" s="227"/>
      <c r="AI935" s="227"/>
      <c r="AJ935" s="227"/>
      <c r="AK935" s="227"/>
      <c r="AL935" s="227"/>
      <c r="AM935" s="227"/>
      <c r="AN935" s="227"/>
      <c r="AO935" s="227"/>
      <c r="AP935" s="227"/>
      <c r="AQ935" s="227"/>
      <c r="AR935" s="227"/>
    </row>
    <row r="936" spans="1:44" x14ac:dyDescent="0.2">
      <c r="A936" s="254"/>
      <c r="B936" s="254"/>
      <c r="C936" s="254"/>
      <c r="D936" s="254"/>
      <c r="E936" s="254"/>
      <c r="F936" s="254"/>
      <c r="G936" s="2157"/>
      <c r="H936" s="1206"/>
      <c r="I936" s="1206"/>
      <c r="J936" s="256"/>
      <c r="K936" s="256"/>
      <c r="L936" s="256"/>
      <c r="M936" s="227"/>
      <c r="N936" s="227"/>
      <c r="O936" s="227"/>
      <c r="P936" s="227"/>
      <c r="Q936" s="227"/>
      <c r="R936" s="227"/>
      <c r="S936" s="227"/>
      <c r="T936" s="227"/>
      <c r="U936" s="227"/>
      <c r="V936" s="227"/>
      <c r="W936" s="227"/>
      <c r="X936" s="227"/>
      <c r="Y936" s="227"/>
      <c r="Z936" s="227"/>
      <c r="AA936" s="227"/>
      <c r="AB936" s="227"/>
      <c r="AC936" s="227"/>
      <c r="AD936" s="227"/>
      <c r="AE936" s="227"/>
      <c r="AF936" s="227"/>
      <c r="AG936" s="227"/>
      <c r="AH936" s="227"/>
      <c r="AI936" s="227"/>
      <c r="AJ936" s="227"/>
      <c r="AK936" s="227"/>
      <c r="AL936" s="227"/>
      <c r="AM936" s="227"/>
      <c r="AN936" s="227"/>
      <c r="AO936" s="227"/>
      <c r="AP936" s="227"/>
      <c r="AQ936" s="227"/>
      <c r="AR936" s="227"/>
    </row>
    <row r="937" spans="1:44" x14ac:dyDescent="0.2">
      <c r="A937" s="254"/>
      <c r="B937" s="254"/>
      <c r="C937" s="254"/>
      <c r="D937" s="254"/>
      <c r="E937" s="254"/>
      <c r="F937" s="254"/>
      <c r="G937" s="2157"/>
      <c r="H937" s="1206"/>
      <c r="I937" s="1206"/>
      <c r="J937" s="256"/>
      <c r="K937" s="256"/>
      <c r="L937" s="256"/>
      <c r="M937" s="227"/>
      <c r="N937" s="227"/>
      <c r="O937" s="227"/>
      <c r="P937" s="227"/>
      <c r="Q937" s="227"/>
      <c r="R937" s="227"/>
      <c r="S937" s="227"/>
      <c r="T937" s="227"/>
      <c r="U937" s="227"/>
      <c r="V937" s="227"/>
      <c r="W937" s="227"/>
      <c r="X937" s="227"/>
      <c r="Y937" s="227"/>
      <c r="Z937" s="227"/>
      <c r="AA937" s="227"/>
      <c r="AB937" s="227"/>
      <c r="AC937" s="227"/>
      <c r="AD937" s="227"/>
      <c r="AE937" s="227"/>
      <c r="AF937" s="227"/>
      <c r="AG937" s="227"/>
      <c r="AH937" s="227"/>
      <c r="AI937" s="227"/>
      <c r="AJ937" s="227"/>
      <c r="AK937" s="227"/>
      <c r="AL937" s="227"/>
      <c r="AM937" s="227"/>
      <c r="AN937" s="227"/>
      <c r="AO937" s="227"/>
      <c r="AP937" s="227"/>
      <c r="AQ937" s="227"/>
      <c r="AR937" s="227"/>
    </row>
    <row r="938" spans="1:44" x14ac:dyDescent="0.2">
      <c r="A938" s="254"/>
      <c r="B938" s="254"/>
      <c r="C938" s="254"/>
      <c r="D938" s="254"/>
      <c r="E938" s="254"/>
      <c r="F938" s="254"/>
      <c r="G938" s="2157"/>
      <c r="H938" s="1206"/>
      <c r="I938" s="1206"/>
      <c r="J938" s="256"/>
      <c r="K938" s="256"/>
      <c r="L938" s="256"/>
      <c r="M938" s="227"/>
      <c r="N938" s="227"/>
      <c r="O938" s="227"/>
      <c r="P938" s="227"/>
      <c r="Q938" s="227"/>
      <c r="R938" s="227"/>
      <c r="S938" s="227"/>
      <c r="T938" s="227"/>
      <c r="U938" s="227"/>
      <c r="V938" s="227"/>
      <c r="W938" s="227"/>
      <c r="X938" s="227"/>
      <c r="Y938" s="227"/>
      <c r="Z938" s="227"/>
      <c r="AA938" s="227"/>
      <c r="AB938" s="227"/>
      <c r="AC938" s="227"/>
      <c r="AD938" s="227"/>
      <c r="AE938" s="227"/>
      <c r="AF938" s="227"/>
      <c r="AG938" s="227"/>
      <c r="AH938" s="227"/>
      <c r="AI938" s="227"/>
      <c r="AJ938" s="227"/>
      <c r="AK938" s="227"/>
      <c r="AL938" s="227"/>
      <c r="AM938" s="227"/>
      <c r="AN938" s="227"/>
      <c r="AO938" s="227"/>
      <c r="AP938" s="227"/>
      <c r="AQ938" s="227"/>
      <c r="AR938" s="227"/>
    </row>
    <row r="939" spans="1:44" x14ac:dyDescent="0.2">
      <c r="B939" s="254"/>
      <c r="C939" s="254"/>
      <c r="D939" s="254"/>
      <c r="E939" s="254"/>
      <c r="F939" s="254"/>
      <c r="G939" s="2157"/>
      <c r="H939" s="1206"/>
      <c r="I939" s="1206"/>
      <c r="J939" s="256"/>
      <c r="K939" s="256"/>
      <c r="L939" s="256"/>
      <c r="M939" s="227"/>
      <c r="N939" s="227"/>
      <c r="O939" s="227"/>
      <c r="P939" s="227"/>
      <c r="Q939" s="227"/>
      <c r="R939" s="227"/>
      <c r="S939" s="227"/>
      <c r="T939" s="227"/>
      <c r="U939" s="227"/>
      <c r="V939" s="227"/>
      <c r="W939" s="227"/>
      <c r="X939" s="227"/>
      <c r="Y939" s="227"/>
      <c r="Z939" s="227"/>
      <c r="AA939" s="227"/>
      <c r="AB939" s="227"/>
      <c r="AC939" s="227"/>
      <c r="AD939" s="227"/>
      <c r="AE939" s="227"/>
      <c r="AF939" s="227"/>
      <c r="AG939" s="227"/>
      <c r="AH939" s="227"/>
      <c r="AI939" s="227"/>
      <c r="AJ939" s="227"/>
      <c r="AK939" s="227"/>
      <c r="AL939" s="227"/>
      <c r="AM939" s="227"/>
      <c r="AN939" s="227"/>
      <c r="AO939" s="227"/>
      <c r="AP939" s="227"/>
      <c r="AQ939" s="227"/>
      <c r="AR939" s="227"/>
    </row>
    <row r="940" spans="1:44" x14ac:dyDescent="0.2">
      <c r="A940" s="254"/>
      <c r="B940" s="254"/>
      <c r="C940" s="254"/>
      <c r="D940" s="254"/>
      <c r="E940" s="254"/>
      <c r="F940" s="254"/>
      <c r="G940" s="2157"/>
      <c r="H940" s="1206"/>
      <c r="I940" s="1206"/>
      <c r="J940" s="256"/>
      <c r="K940" s="256"/>
      <c r="L940" s="256"/>
      <c r="M940" s="227"/>
      <c r="N940" s="227"/>
      <c r="O940" s="227"/>
      <c r="P940" s="227"/>
      <c r="Q940" s="227"/>
      <c r="R940" s="227"/>
      <c r="S940" s="227"/>
      <c r="T940" s="227"/>
      <c r="U940" s="227"/>
      <c r="V940" s="227"/>
      <c r="W940" s="227"/>
      <c r="X940" s="227"/>
      <c r="Y940" s="227"/>
      <c r="Z940" s="227"/>
      <c r="AA940" s="227"/>
      <c r="AB940" s="227"/>
      <c r="AC940" s="227"/>
      <c r="AD940" s="227"/>
      <c r="AE940" s="227"/>
      <c r="AF940" s="227"/>
      <c r="AG940" s="227"/>
      <c r="AH940" s="227"/>
      <c r="AI940" s="227"/>
      <c r="AJ940" s="227"/>
      <c r="AK940" s="227"/>
      <c r="AL940" s="227"/>
      <c r="AM940" s="227"/>
      <c r="AN940" s="227"/>
      <c r="AO940" s="227"/>
      <c r="AP940" s="227"/>
      <c r="AQ940" s="227"/>
      <c r="AR940" s="227"/>
    </row>
    <row r="941" spans="1:44" x14ac:dyDescent="0.2">
      <c r="A941" s="254"/>
      <c r="B941" s="254"/>
      <c r="C941" s="254"/>
      <c r="D941" s="254"/>
      <c r="E941" s="254"/>
      <c r="F941" s="254"/>
      <c r="G941" s="2157"/>
      <c r="H941" s="1206"/>
      <c r="I941" s="1206"/>
      <c r="J941" s="256"/>
      <c r="K941" s="256"/>
      <c r="L941" s="256"/>
      <c r="M941" s="227"/>
      <c r="N941" s="227"/>
      <c r="O941" s="227"/>
      <c r="P941" s="227"/>
      <c r="Q941" s="227"/>
      <c r="R941" s="227"/>
      <c r="S941" s="227"/>
      <c r="T941" s="227"/>
      <c r="U941" s="227"/>
      <c r="V941" s="227"/>
      <c r="W941" s="227"/>
      <c r="X941" s="227"/>
      <c r="Y941" s="227"/>
      <c r="Z941" s="227"/>
      <c r="AA941" s="227"/>
      <c r="AB941" s="227"/>
      <c r="AC941" s="227"/>
      <c r="AD941" s="227"/>
      <c r="AE941" s="227"/>
      <c r="AF941" s="227"/>
      <c r="AG941" s="227"/>
      <c r="AH941" s="227"/>
      <c r="AI941" s="227"/>
      <c r="AJ941" s="227"/>
      <c r="AK941" s="227"/>
      <c r="AL941" s="227"/>
      <c r="AM941" s="227"/>
      <c r="AN941" s="227"/>
      <c r="AO941" s="227"/>
      <c r="AP941" s="227"/>
      <c r="AQ941" s="227"/>
      <c r="AR941" s="227"/>
    </row>
    <row r="942" spans="1:44" x14ac:dyDescent="0.2">
      <c r="A942" s="254"/>
      <c r="B942" s="254"/>
      <c r="C942" s="254"/>
      <c r="D942" s="254"/>
      <c r="E942" s="254"/>
      <c r="F942" s="254"/>
      <c r="G942" s="2157"/>
      <c r="H942" s="1206"/>
      <c r="I942" s="1206"/>
      <c r="J942" s="256"/>
      <c r="K942" s="256"/>
      <c r="L942" s="256"/>
      <c r="M942" s="227"/>
      <c r="N942" s="227"/>
      <c r="O942" s="227"/>
      <c r="P942" s="227"/>
      <c r="Q942" s="227"/>
      <c r="R942" s="227"/>
      <c r="S942" s="227"/>
      <c r="T942" s="227"/>
      <c r="U942" s="227"/>
      <c r="V942" s="227"/>
      <c r="W942" s="227"/>
      <c r="X942" s="227"/>
      <c r="Y942" s="227"/>
      <c r="Z942" s="227"/>
      <c r="AA942" s="227"/>
      <c r="AB942" s="227"/>
      <c r="AC942" s="227"/>
      <c r="AD942" s="227"/>
      <c r="AE942" s="227"/>
      <c r="AF942" s="227"/>
      <c r="AG942" s="227"/>
      <c r="AH942" s="227"/>
      <c r="AI942" s="227"/>
      <c r="AJ942" s="227"/>
      <c r="AK942" s="227"/>
      <c r="AL942" s="227"/>
      <c r="AM942" s="227"/>
      <c r="AN942" s="227"/>
      <c r="AO942" s="227"/>
      <c r="AP942" s="227"/>
      <c r="AQ942" s="227"/>
      <c r="AR942" s="227"/>
    </row>
    <row r="943" spans="1:44" x14ac:dyDescent="0.2">
      <c r="A943" s="254"/>
      <c r="B943" s="254"/>
      <c r="C943" s="254"/>
      <c r="D943" s="254"/>
      <c r="E943" s="254"/>
      <c r="F943" s="254"/>
      <c r="G943" s="2157"/>
      <c r="H943" s="1206"/>
      <c r="I943" s="1206"/>
      <c r="J943" s="256"/>
      <c r="K943" s="256"/>
      <c r="L943" s="256"/>
      <c r="M943" s="227"/>
      <c r="N943" s="227"/>
      <c r="O943" s="227"/>
      <c r="P943" s="227"/>
      <c r="Q943" s="227"/>
      <c r="R943" s="227"/>
      <c r="S943" s="227"/>
      <c r="T943" s="227"/>
      <c r="U943" s="227"/>
      <c r="V943" s="227"/>
      <c r="W943" s="227"/>
      <c r="X943" s="227"/>
      <c r="Y943" s="227"/>
      <c r="Z943" s="227"/>
      <c r="AA943" s="227"/>
      <c r="AB943" s="227"/>
      <c r="AC943" s="227"/>
      <c r="AD943" s="227"/>
      <c r="AE943" s="227"/>
      <c r="AF943" s="227"/>
      <c r="AG943" s="227"/>
      <c r="AH943" s="227"/>
      <c r="AI943" s="227"/>
      <c r="AJ943" s="227"/>
      <c r="AK943" s="227"/>
      <c r="AL943" s="227"/>
      <c r="AM943" s="227"/>
      <c r="AN943" s="227"/>
      <c r="AO943" s="227"/>
      <c r="AP943" s="227"/>
      <c r="AQ943" s="227"/>
      <c r="AR943" s="227"/>
    </row>
    <row r="944" spans="1:44" x14ac:dyDescent="0.2">
      <c r="A944" s="254"/>
      <c r="B944" s="254"/>
      <c r="C944" s="254"/>
      <c r="D944" s="254"/>
      <c r="E944" s="254"/>
      <c r="F944" s="254"/>
      <c r="G944" s="2157"/>
      <c r="H944" s="1206"/>
      <c r="I944" s="1206"/>
      <c r="J944" s="256"/>
      <c r="K944" s="256"/>
      <c r="L944" s="256"/>
      <c r="M944" s="227"/>
      <c r="N944" s="227"/>
      <c r="O944" s="227"/>
      <c r="P944" s="227"/>
      <c r="Q944" s="227"/>
      <c r="R944" s="227"/>
      <c r="S944" s="227"/>
      <c r="T944" s="227"/>
      <c r="U944" s="227"/>
      <c r="V944" s="227"/>
      <c r="W944" s="227"/>
      <c r="X944" s="227"/>
      <c r="Y944" s="227"/>
      <c r="Z944" s="227"/>
      <c r="AA944" s="227"/>
      <c r="AB944" s="227"/>
      <c r="AC944" s="227"/>
      <c r="AD944" s="227"/>
      <c r="AE944" s="227"/>
      <c r="AF944" s="227"/>
      <c r="AG944" s="227"/>
      <c r="AH944" s="227"/>
      <c r="AI944" s="227"/>
      <c r="AJ944" s="227"/>
      <c r="AK944" s="227"/>
      <c r="AL944" s="227"/>
      <c r="AM944" s="227"/>
      <c r="AN944" s="227"/>
      <c r="AO944" s="227"/>
      <c r="AP944" s="227"/>
      <c r="AQ944" s="227"/>
      <c r="AR944" s="227"/>
    </row>
    <row r="945" spans="1:44" x14ac:dyDescent="0.2">
      <c r="A945" s="254"/>
      <c r="B945" s="254"/>
      <c r="C945" s="254"/>
      <c r="D945" s="254"/>
      <c r="E945" s="254"/>
      <c r="F945" s="254"/>
      <c r="G945" s="2157"/>
      <c r="H945" s="1206"/>
      <c r="I945" s="1206"/>
      <c r="J945" s="256"/>
      <c r="K945" s="256"/>
      <c r="L945" s="256"/>
      <c r="M945" s="227"/>
      <c r="N945" s="227"/>
      <c r="O945" s="227"/>
      <c r="P945" s="227"/>
      <c r="Q945" s="227"/>
      <c r="R945" s="227"/>
      <c r="S945" s="227"/>
      <c r="T945" s="227"/>
      <c r="U945" s="227"/>
      <c r="V945" s="227"/>
      <c r="W945" s="227"/>
      <c r="X945" s="227"/>
      <c r="Y945" s="227"/>
      <c r="Z945" s="227"/>
      <c r="AA945" s="227"/>
      <c r="AB945" s="227"/>
      <c r="AC945" s="227"/>
      <c r="AD945" s="227"/>
      <c r="AE945" s="227"/>
      <c r="AF945" s="227"/>
      <c r="AG945" s="227"/>
      <c r="AH945" s="227"/>
      <c r="AI945" s="227"/>
      <c r="AJ945" s="227"/>
      <c r="AK945" s="227"/>
      <c r="AL945" s="227"/>
      <c r="AM945" s="227"/>
      <c r="AN945" s="227"/>
      <c r="AO945" s="227"/>
      <c r="AP945" s="227"/>
      <c r="AQ945" s="227"/>
      <c r="AR945" s="227"/>
    </row>
    <row r="946" spans="1:44" x14ac:dyDescent="0.2">
      <c r="A946" s="254"/>
      <c r="B946" s="254"/>
      <c r="C946" s="254"/>
      <c r="D946" s="254"/>
      <c r="E946" s="254"/>
      <c r="F946" s="254"/>
      <c r="G946" s="2157"/>
      <c r="H946" s="1206"/>
      <c r="I946" s="1206"/>
      <c r="J946" s="256"/>
      <c r="K946" s="256"/>
      <c r="L946" s="256"/>
      <c r="M946" s="227"/>
      <c r="N946" s="227"/>
      <c r="O946" s="227"/>
      <c r="P946" s="227"/>
      <c r="Q946" s="227"/>
      <c r="R946" s="227"/>
      <c r="S946" s="227"/>
      <c r="T946" s="227"/>
      <c r="U946" s="227"/>
      <c r="V946" s="227"/>
      <c r="W946" s="227"/>
      <c r="X946" s="227"/>
      <c r="Y946" s="227"/>
      <c r="Z946" s="227"/>
      <c r="AA946" s="227"/>
      <c r="AB946" s="227"/>
      <c r="AC946" s="227"/>
      <c r="AD946" s="227"/>
      <c r="AE946" s="227"/>
      <c r="AF946" s="227"/>
      <c r="AG946" s="227"/>
      <c r="AH946" s="227"/>
      <c r="AI946" s="227"/>
      <c r="AJ946" s="227"/>
      <c r="AK946" s="227"/>
      <c r="AL946" s="227"/>
      <c r="AM946" s="227"/>
      <c r="AN946" s="227"/>
      <c r="AO946" s="227"/>
      <c r="AP946" s="227"/>
      <c r="AQ946" s="227"/>
      <c r="AR946" s="227"/>
    </row>
    <row r="947" spans="1:44" x14ac:dyDescent="0.2">
      <c r="A947" s="254"/>
      <c r="B947" s="254"/>
      <c r="C947" s="254"/>
      <c r="D947" s="254"/>
      <c r="E947" s="254"/>
      <c r="F947" s="254"/>
      <c r="G947" s="2157"/>
      <c r="H947" s="1206"/>
      <c r="I947" s="1206"/>
      <c r="J947" s="256"/>
      <c r="K947" s="256"/>
      <c r="L947" s="256"/>
      <c r="M947" s="227"/>
      <c r="N947" s="227"/>
      <c r="O947" s="227"/>
      <c r="P947" s="227"/>
      <c r="Q947" s="227"/>
      <c r="R947" s="227"/>
      <c r="S947" s="227"/>
      <c r="T947" s="227"/>
      <c r="U947" s="227"/>
      <c r="V947" s="227"/>
      <c r="W947" s="227"/>
      <c r="X947" s="227"/>
      <c r="Y947" s="227"/>
      <c r="Z947" s="227"/>
      <c r="AA947" s="227"/>
      <c r="AB947" s="227"/>
      <c r="AC947" s="227"/>
      <c r="AD947" s="227"/>
      <c r="AE947" s="227"/>
      <c r="AF947" s="227"/>
      <c r="AG947" s="227"/>
      <c r="AH947" s="227"/>
      <c r="AI947" s="227"/>
      <c r="AJ947" s="227"/>
      <c r="AK947" s="227"/>
      <c r="AL947" s="227"/>
      <c r="AM947" s="227"/>
      <c r="AN947" s="227"/>
      <c r="AO947" s="227"/>
      <c r="AP947" s="227"/>
      <c r="AQ947" s="227"/>
      <c r="AR947" s="227"/>
    </row>
    <row r="948" spans="1:44" x14ac:dyDescent="0.2">
      <c r="A948" s="254"/>
      <c r="B948" s="254"/>
      <c r="C948" s="254"/>
      <c r="D948" s="254"/>
      <c r="E948" s="254"/>
      <c r="F948" s="254"/>
      <c r="G948" s="2157"/>
      <c r="H948" s="1206"/>
      <c r="I948" s="1206"/>
      <c r="J948" s="256"/>
      <c r="K948" s="256"/>
      <c r="L948" s="256"/>
      <c r="M948" s="227"/>
      <c r="N948" s="227"/>
      <c r="O948" s="227"/>
      <c r="P948" s="227"/>
      <c r="Q948" s="227"/>
      <c r="R948" s="227"/>
      <c r="S948" s="227"/>
      <c r="T948" s="227"/>
      <c r="U948" s="227"/>
      <c r="V948" s="227"/>
      <c r="W948" s="227"/>
      <c r="X948" s="227"/>
      <c r="Y948" s="227"/>
      <c r="Z948" s="227"/>
      <c r="AA948" s="227"/>
      <c r="AB948" s="227"/>
      <c r="AC948" s="227"/>
      <c r="AD948" s="227"/>
      <c r="AE948" s="227"/>
      <c r="AF948" s="227"/>
      <c r="AG948" s="227"/>
      <c r="AH948" s="227"/>
      <c r="AI948" s="227"/>
      <c r="AJ948" s="227"/>
      <c r="AK948" s="227"/>
      <c r="AL948" s="227"/>
      <c r="AM948" s="227"/>
      <c r="AN948" s="227"/>
      <c r="AO948" s="227"/>
      <c r="AP948" s="227"/>
      <c r="AQ948" s="227"/>
      <c r="AR948" s="227"/>
    </row>
    <row r="949" spans="1:44" x14ac:dyDescent="0.2">
      <c r="A949" s="254"/>
      <c r="B949" s="254"/>
      <c r="C949" s="254"/>
      <c r="D949" s="254"/>
      <c r="E949" s="254"/>
      <c r="F949" s="254"/>
      <c r="G949" s="2157"/>
      <c r="H949" s="1206"/>
      <c r="I949" s="1206"/>
      <c r="J949" s="256"/>
      <c r="K949" s="256"/>
      <c r="L949" s="256"/>
      <c r="M949" s="227"/>
      <c r="N949" s="227"/>
      <c r="O949" s="227"/>
      <c r="P949" s="227"/>
      <c r="Q949" s="227"/>
      <c r="R949" s="227"/>
      <c r="S949" s="227"/>
      <c r="T949" s="227"/>
      <c r="U949" s="227"/>
      <c r="V949" s="227"/>
      <c r="W949" s="227"/>
      <c r="X949" s="227"/>
      <c r="Y949" s="227"/>
      <c r="Z949" s="227"/>
      <c r="AA949" s="227"/>
      <c r="AB949" s="227"/>
      <c r="AC949" s="227"/>
      <c r="AD949" s="227"/>
      <c r="AE949" s="227"/>
      <c r="AF949" s="227"/>
      <c r="AG949" s="227"/>
      <c r="AH949" s="227"/>
      <c r="AI949" s="227"/>
      <c r="AJ949" s="227"/>
      <c r="AK949" s="227"/>
      <c r="AL949" s="227"/>
      <c r="AM949" s="227"/>
      <c r="AN949" s="227"/>
      <c r="AO949" s="227"/>
      <c r="AP949" s="227"/>
      <c r="AQ949" s="227"/>
      <c r="AR949" s="227"/>
    </row>
    <row r="950" spans="1:44" x14ac:dyDescent="0.2">
      <c r="A950" s="256"/>
      <c r="B950" s="254"/>
      <c r="C950" s="254"/>
      <c r="D950" s="254"/>
      <c r="E950" s="254"/>
      <c r="F950" s="254"/>
      <c r="G950" s="2157"/>
      <c r="H950" s="1206"/>
      <c r="I950" s="1206"/>
      <c r="J950" s="256"/>
      <c r="K950" s="256"/>
      <c r="L950" s="256"/>
      <c r="M950" s="227"/>
      <c r="N950" s="227"/>
      <c r="O950" s="227"/>
      <c r="P950" s="227"/>
      <c r="Q950" s="227"/>
      <c r="R950" s="227"/>
      <c r="S950" s="227"/>
      <c r="T950" s="227"/>
      <c r="U950" s="227"/>
      <c r="V950" s="227"/>
      <c r="W950" s="227"/>
      <c r="X950" s="227"/>
      <c r="Y950" s="227"/>
      <c r="Z950" s="227"/>
      <c r="AA950" s="227"/>
      <c r="AB950" s="227"/>
      <c r="AC950" s="227"/>
      <c r="AD950" s="227"/>
      <c r="AE950" s="227"/>
      <c r="AF950" s="227"/>
      <c r="AG950" s="227"/>
      <c r="AH950" s="227"/>
      <c r="AI950" s="227"/>
      <c r="AJ950" s="227"/>
      <c r="AK950" s="227"/>
      <c r="AL950" s="227"/>
      <c r="AM950" s="227"/>
      <c r="AN950" s="227"/>
      <c r="AO950" s="227"/>
      <c r="AP950" s="227"/>
      <c r="AQ950" s="227"/>
      <c r="AR950" s="227"/>
    </row>
    <row r="951" spans="1:44" x14ac:dyDescent="0.2">
      <c r="A951" s="256"/>
      <c r="B951" s="254"/>
      <c r="C951" s="254"/>
      <c r="D951" s="254"/>
      <c r="E951" s="254"/>
      <c r="F951" s="254"/>
      <c r="G951" s="2157"/>
      <c r="H951" s="1206"/>
      <c r="I951" s="1206"/>
      <c r="J951" s="256"/>
      <c r="K951" s="256"/>
      <c r="L951" s="256"/>
      <c r="M951" s="227"/>
      <c r="N951" s="227"/>
      <c r="O951" s="227"/>
      <c r="P951" s="227"/>
      <c r="Q951" s="227"/>
      <c r="R951" s="227"/>
      <c r="S951" s="227"/>
      <c r="T951" s="227"/>
      <c r="U951" s="227"/>
      <c r="V951" s="227"/>
      <c r="W951" s="227"/>
      <c r="X951" s="227"/>
      <c r="Y951" s="227"/>
      <c r="Z951" s="227"/>
      <c r="AA951" s="227"/>
      <c r="AB951" s="227"/>
      <c r="AC951" s="227"/>
      <c r="AD951" s="227"/>
      <c r="AE951" s="227"/>
      <c r="AF951" s="227"/>
      <c r="AG951" s="227"/>
      <c r="AH951" s="227"/>
      <c r="AI951" s="227"/>
      <c r="AJ951" s="227"/>
      <c r="AK951" s="227"/>
      <c r="AL951" s="227"/>
      <c r="AM951" s="227"/>
      <c r="AN951" s="227"/>
      <c r="AO951" s="227"/>
      <c r="AP951" s="227"/>
      <c r="AQ951" s="227"/>
      <c r="AR951" s="227"/>
    </row>
    <row r="952" spans="1:44" x14ac:dyDescent="0.2">
      <c r="A952" s="256"/>
      <c r="B952" s="254"/>
      <c r="C952" s="254"/>
      <c r="D952" s="254"/>
      <c r="E952" s="254"/>
      <c r="F952" s="254"/>
      <c r="G952" s="2157"/>
      <c r="H952" s="1206"/>
      <c r="I952" s="1206"/>
      <c r="J952" s="256"/>
      <c r="K952" s="256"/>
      <c r="L952" s="256"/>
      <c r="M952" s="227"/>
      <c r="N952" s="227"/>
      <c r="O952" s="227"/>
      <c r="P952" s="227"/>
      <c r="Q952" s="227"/>
      <c r="R952" s="227"/>
      <c r="S952" s="227"/>
      <c r="T952" s="227"/>
      <c r="U952" s="227"/>
      <c r="V952" s="227"/>
      <c r="W952" s="227"/>
      <c r="X952" s="227"/>
      <c r="Y952" s="227"/>
      <c r="Z952" s="227"/>
      <c r="AA952" s="227"/>
      <c r="AB952" s="227"/>
      <c r="AC952" s="227"/>
      <c r="AD952" s="227"/>
      <c r="AE952" s="227"/>
      <c r="AF952" s="227"/>
      <c r="AG952" s="227"/>
      <c r="AH952" s="227"/>
      <c r="AI952" s="227"/>
      <c r="AJ952" s="227"/>
      <c r="AK952" s="227"/>
      <c r="AL952" s="227"/>
      <c r="AM952" s="227"/>
      <c r="AN952" s="227"/>
      <c r="AO952" s="227"/>
      <c r="AP952" s="227"/>
      <c r="AQ952" s="227"/>
      <c r="AR952" s="227"/>
    </row>
    <row r="953" spans="1:44" x14ac:dyDescent="0.2">
      <c r="A953" s="256"/>
      <c r="B953" s="254"/>
      <c r="C953" s="254"/>
      <c r="D953" s="254"/>
      <c r="E953" s="254"/>
      <c r="F953" s="254"/>
      <c r="G953" s="2157"/>
      <c r="H953" s="1206"/>
      <c r="I953" s="1206"/>
      <c r="J953" s="256"/>
      <c r="K953" s="256"/>
      <c r="L953" s="256"/>
      <c r="M953" s="227"/>
      <c r="N953" s="227"/>
      <c r="O953" s="227"/>
      <c r="P953" s="227"/>
      <c r="Q953" s="227"/>
      <c r="R953" s="227"/>
      <c r="S953" s="227"/>
      <c r="T953" s="227"/>
      <c r="U953" s="227"/>
      <c r="V953" s="227"/>
      <c r="W953" s="227"/>
      <c r="X953" s="227"/>
      <c r="Y953" s="227"/>
      <c r="Z953" s="227"/>
      <c r="AA953" s="227"/>
      <c r="AB953" s="227"/>
      <c r="AC953" s="227"/>
      <c r="AD953" s="227"/>
      <c r="AE953" s="227"/>
      <c r="AF953" s="227"/>
      <c r="AG953" s="227"/>
      <c r="AH953" s="227"/>
      <c r="AI953" s="227"/>
      <c r="AJ953" s="227"/>
      <c r="AK953" s="227"/>
      <c r="AL953" s="227"/>
      <c r="AM953" s="227"/>
      <c r="AN953" s="227"/>
      <c r="AO953" s="227"/>
      <c r="AP953" s="227"/>
      <c r="AQ953" s="227"/>
      <c r="AR953" s="227"/>
    </row>
    <row r="954" spans="1:44" x14ac:dyDescent="0.2">
      <c r="A954" s="256"/>
      <c r="B954" s="254"/>
      <c r="C954" s="254"/>
      <c r="D954" s="254"/>
      <c r="E954" s="254"/>
      <c r="F954" s="254"/>
      <c r="G954" s="2157"/>
      <c r="H954" s="1206"/>
      <c r="I954" s="1206"/>
      <c r="J954" s="256"/>
      <c r="K954" s="256"/>
      <c r="L954" s="256"/>
      <c r="M954" s="227"/>
      <c r="N954" s="227"/>
      <c r="O954" s="227"/>
      <c r="P954" s="227"/>
      <c r="Q954" s="227"/>
      <c r="R954" s="227"/>
      <c r="S954" s="227"/>
      <c r="T954" s="227"/>
      <c r="U954" s="227"/>
      <c r="V954" s="227"/>
      <c r="W954" s="227"/>
      <c r="X954" s="227"/>
      <c r="Y954" s="227"/>
      <c r="Z954" s="227"/>
      <c r="AA954" s="227"/>
      <c r="AB954" s="227"/>
      <c r="AC954" s="227"/>
      <c r="AD954" s="227"/>
      <c r="AE954" s="227"/>
      <c r="AF954" s="227"/>
      <c r="AG954" s="227"/>
      <c r="AH954" s="227"/>
      <c r="AI954" s="227"/>
      <c r="AJ954" s="227"/>
      <c r="AK954" s="227"/>
      <c r="AL954" s="227"/>
      <c r="AM954" s="227"/>
      <c r="AN954" s="227"/>
      <c r="AO954" s="227"/>
      <c r="AP954" s="227"/>
      <c r="AQ954" s="227"/>
      <c r="AR954" s="227"/>
    </row>
    <row r="955" spans="1:44" x14ac:dyDescent="0.2">
      <c r="A955" s="254"/>
      <c r="B955" s="254"/>
      <c r="C955" s="254"/>
      <c r="D955" s="254"/>
      <c r="E955" s="254"/>
      <c r="F955" s="254"/>
      <c r="G955" s="2157"/>
      <c r="H955" s="1206"/>
      <c r="I955" s="1206"/>
      <c r="J955" s="256"/>
      <c r="K955" s="256"/>
      <c r="L955" s="256"/>
      <c r="M955" s="227"/>
      <c r="N955" s="227"/>
      <c r="O955" s="227"/>
      <c r="P955" s="227"/>
      <c r="Q955" s="227"/>
      <c r="R955" s="227"/>
      <c r="S955" s="227"/>
      <c r="T955" s="227"/>
      <c r="U955" s="227"/>
      <c r="V955" s="227"/>
      <c r="W955" s="227"/>
      <c r="X955" s="227"/>
      <c r="Y955" s="227"/>
      <c r="Z955" s="227"/>
      <c r="AA955" s="227"/>
      <c r="AB955" s="227"/>
      <c r="AC955" s="227"/>
      <c r="AD955" s="227"/>
      <c r="AE955" s="227"/>
      <c r="AF955" s="227"/>
      <c r="AG955" s="227"/>
      <c r="AH955" s="227"/>
      <c r="AI955" s="227"/>
      <c r="AJ955" s="227"/>
      <c r="AK955" s="227"/>
      <c r="AL955" s="227"/>
      <c r="AM955" s="227"/>
      <c r="AN955" s="227"/>
      <c r="AO955" s="227"/>
      <c r="AP955" s="227"/>
      <c r="AQ955" s="227"/>
      <c r="AR955" s="227"/>
    </row>
    <row r="956" spans="1:44" x14ac:dyDescent="0.2">
      <c r="A956" s="256"/>
      <c r="B956" s="254"/>
      <c r="C956" s="254"/>
      <c r="D956" s="254"/>
      <c r="E956" s="254"/>
      <c r="F956" s="254"/>
      <c r="G956" s="2157"/>
      <c r="H956" s="1206"/>
      <c r="I956" s="1206"/>
      <c r="J956" s="256"/>
      <c r="K956" s="256"/>
      <c r="L956" s="256"/>
      <c r="M956" s="227"/>
      <c r="N956" s="227"/>
      <c r="O956" s="227"/>
      <c r="P956" s="227"/>
      <c r="Q956" s="227"/>
      <c r="R956" s="227"/>
      <c r="S956" s="227"/>
      <c r="T956" s="227"/>
      <c r="U956" s="227"/>
      <c r="V956" s="227"/>
      <c r="W956" s="227"/>
      <c r="X956" s="227"/>
      <c r="Y956" s="227"/>
      <c r="Z956" s="227"/>
      <c r="AA956" s="227"/>
      <c r="AB956" s="227"/>
      <c r="AC956" s="227"/>
      <c r="AD956" s="227"/>
      <c r="AE956" s="227"/>
      <c r="AF956" s="227"/>
      <c r="AG956" s="227"/>
      <c r="AH956" s="227"/>
      <c r="AI956" s="227"/>
      <c r="AJ956" s="227"/>
      <c r="AK956" s="227"/>
      <c r="AL956" s="227"/>
      <c r="AM956" s="227"/>
      <c r="AN956" s="227"/>
      <c r="AO956" s="227"/>
      <c r="AP956" s="227"/>
      <c r="AQ956" s="227"/>
      <c r="AR956" s="227"/>
    </row>
    <row r="957" spans="1:44" x14ac:dyDescent="0.2">
      <c r="A957" s="256"/>
      <c r="B957" s="254"/>
      <c r="C957" s="254"/>
      <c r="D957" s="254"/>
      <c r="E957" s="254"/>
      <c r="F957" s="254"/>
      <c r="G957" s="2157"/>
      <c r="H957" s="1206"/>
      <c r="I957" s="1206"/>
      <c r="J957" s="256"/>
      <c r="K957" s="256"/>
      <c r="L957" s="256"/>
      <c r="M957" s="227"/>
      <c r="N957" s="227"/>
      <c r="O957" s="227"/>
      <c r="P957" s="227"/>
      <c r="Q957" s="227"/>
      <c r="R957" s="227"/>
      <c r="S957" s="227"/>
      <c r="T957" s="227"/>
      <c r="U957" s="227"/>
      <c r="V957" s="227"/>
      <c r="W957" s="227"/>
      <c r="X957" s="227"/>
      <c r="Y957" s="227"/>
      <c r="Z957" s="227"/>
      <c r="AA957" s="227"/>
      <c r="AB957" s="227"/>
      <c r="AC957" s="227"/>
      <c r="AD957" s="227"/>
      <c r="AE957" s="227"/>
      <c r="AF957" s="227"/>
      <c r="AG957" s="227"/>
      <c r="AH957" s="227"/>
      <c r="AI957" s="227"/>
      <c r="AJ957" s="227"/>
      <c r="AK957" s="227"/>
      <c r="AL957" s="227"/>
      <c r="AM957" s="227"/>
      <c r="AN957" s="227"/>
      <c r="AO957" s="227"/>
      <c r="AP957" s="227"/>
      <c r="AQ957" s="227"/>
      <c r="AR957" s="227"/>
    </row>
    <row r="958" spans="1:44" x14ac:dyDescent="0.2">
      <c r="A958" s="256"/>
      <c r="B958" s="254"/>
      <c r="C958" s="254"/>
      <c r="D958" s="254"/>
      <c r="E958" s="254"/>
      <c r="F958" s="254"/>
      <c r="G958" s="2157"/>
      <c r="H958" s="1206"/>
      <c r="I958" s="1206"/>
      <c r="J958" s="256"/>
      <c r="K958" s="256"/>
      <c r="L958" s="256"/>
      <c r="M958" s="227"/>
      <c r="N958" s="227"/>
      <c r="O958" s="227"/>
      <c r="P958" s="227"/>
      <c r="Q958" s="227"/>
      <c r="R958" s="227"/>
      <c r="S958" s="227"/>
      <c r="T958" s="227"/>
      <c r="U958" s="227"/>
      <c r="V958" s="227"/>
      <c r="W958" s="227"/>
      <c r="X958" s="227"/>
      <c r="Y958" s="227"/>
      <c r="Z958" s="227"/>
      <c r="AA958" s="227"/>
      <c r="AB958" s="227"/>
      <c r="AC958" s="227"/>
      <c r="AD958" s="227"/>
      <c r="AE958" s="227"/>
      <c r="AF958" s="227"/>
      <c r="AG958" s="227"/>
      <c r="AH958" s="227"/>
      <c r="AI958" s="227"/>
      <c r="AJ958" s="227"/>
      <c r="AK958" s="227"/>
      <c r="AL958" s="227"/>
      <c r="AM958" s="227"/>
      <c r="AN958" s="227"/>
      <c r="AO958" s="227"/>
      <c r="AP958" s="227"/>
      <c r="AQ958" s="227"/>
      <c r="AR958" s="227"/>
    </row>
    <row r="959" spans="1:44" x14ac:dyDescent="0.2">
      <c r="A959" s="256"/>
      <c r="B959" s="254"/>
      <c r="C959" s="254"/>
      <c r="D959" s="254"/>
      <c r="E959" s="254"/>
      <c r="F959" s="254"/>
      <c r="G959" s="2157"/>
      <c r="H959" s="1206"/>
      <c r="I959" s="1206"/>
      <c r="J959" s="256"/>
      <c r="K959" s="256"/>
      <c r="L959" s="256"/>
      <c r="M959" s="227"/>
      <c r="N959" s="227"/>
      <c r="O959" s="227"/>
      <c r="P959" s="227"/>
      <c r="Q959" s="227"/>
      <c r="R959" s="227"/>
      <c r="S959" s="227"/>
      <c r="T959" s="227"/>
      <c r="U959" s="227"/>
      <c r="V959" s="227"/>
      <c r="W959" s="227"/>
      <c r="X959" s="227"/>
      <c r="Y959" s="227"/>
      <c r="Z959" s="227"/>
      <c r="AA959" s="227"/>
      <c r="AB959" s="227"/>
      <c r="AC959" s="227"/>
      <c r="AD959" s="227"/>
      <c r="AE959" s="227"/>
      <c r="AF959" s="227"/>
      <c r="AG959" s="227"/>
      <c r="AH959" s="227"/>
      <c r="AI959" s="227"/>
      <c r="AJ959" s="227"/>
      <c r="AK959" s="227"/>
      <c r="AL959" s="227"/>
      <c r="AM959" s="227"/>
      <c r="AN959" s="227"/>
      <c r="AO959" s="227"/>
      <c r="AP959" s="227"/>
      <c r="AQ959" s="227"/>
      <c r="AR959" s="227"/>
    </row>
    <row r="960" spans="1:44" x14ac:dyDescent="0.2">
      <c r="A960" s="256"/>
      <c r="B960" s="254"/>
      <c r="C960" s="254"/>
      <c r="D960" s="254"/>
      <c r="E960" s="254"/>
      <c r="F960" s="254"/>
      <c r="G960" s="2157"/>
      <c r="H960" s="1206"/>
      <c r="I960" s="1206"/>
      <c r="J960" s="256"/>
      <c r="K960" s="256"/>
      <c r="L960" s="256"/>
      <c r="M960" s="227"/>
      <c r="N960" s="227"/>
      <c r="O960" s="227"/>
      <c r="P960" s="227"/>
      <c r="Q960" s="227"/>
      <c r="R960" s="227"/>
      <c r="S960" s="227"/>
      <c r="T960" s="227"/>
      <c r="U960" s="227"/>
      <c r="V960" s="227"/>
      <c r="W960" s="227"/>
      <c r="X960" s="227"/>
      <c r="Y960" s="227"/>
      <c r="Z960" s="227"/>
      <c r="AA960" s="227"/>
      <c r="AB960" s="227"/>
      <c r="AC960" s="227"/>
      <c r="AD960" s="227"/>
      <c r="AE960" s="227"/>
      <c r="AF960" s="227"/>
      <c r="AG960" s="227"/>
      <c r="AH960" s="227"/>
      <c r="AI960" s="227"/>
      <c r="AJ960" s="227"/>
      <c r="AK960" s="227"/>
      <c r="AL960" s="227"/>
      <c r="AM960" s="227"/>
      <c r="AN960" s="227"/>
      <c r="AO960" s="227"/>
      <c r="AP960" s="227"/>
      <c r="AQ960" s="227"/>
      <c r="AR960" s="227"/>
    </row>
    <row r="961" spans="1:44" x14ac:dyDescent="0.2">
      <c r="A961" s="256"/>
      <c r="B961" s="254"/>
      <c r="C961" s="254"/>
      <c r="D961" s="254"/>
      <c r="E961" s="254"/>
      <c r="F961" s="254"/>
      <c r="G961" s="2157"/>
      <c r="H961" s="1206"/>
      <c r="I961" s="1206"/>
      <c r="J961" s="256"/>
      <c r="K961" s="256"/>
      <c r="L961" s="256"/>
      <c r="M961" s="227"/>
      <c r="N961" s="227"/>
      <c r="O961" s="227"/>
      <c r="P961" s="227"/>
      <c r="Q961" s="227"/>
      <c r="R961" s="227"/>
      <c r="S961" s="227"/>
      <c r="T961" s="227"/>
      <c r="U961" s="227"/>
      <c r="V961" s="227"/>
      <c r="W961" s="227"/>
      <c r="X961" s="227"/>
      <c r="Y961" s="227"/>
      <c r="Z961" s="227"/>
      <c r="AA961" s="227"/>
      <c r="AB961" s="227"/>
      <c r="AC961" s="227"/>
      <c r="AD961" s="227"/>
      <c r="AE961" s="227"/>
      <c r="AF961" s="227"/>
      <c r="AG961" s="227"/>
      <c r="AH961" s="227"/>
      <c r="AI961" s="227"/>
      <c r="AJ961" s="227"/>
      <c r="AK961" s="227"/>
      <c r="AL961" s="227"/>
      <c r="AM961" s="227"/>
      <c r="AN961" s="227"/>
      <c r="AO961" s="227"/>
      <c r="AP961" s="227"/>
      <c r="AQ961" s="227"/>
      <c r="AR961" s="227"/>
    </row>
    <row r="962" spans="1:44" x14ac:dyDescent="0.2">
      <c r="A962" s="256"/>
      <c r="B962" s="254"/>
      <c r="C962" s="254"/>
      <c r="D962" s="254"/>
      <c r="E962" s="254"/>
      <c r="F962" s="254"/>
      <c r="G962" s="2157"/>
      <c r="H962" s="1206"/>
      <c r="I962" s="1206"/>
      <c r="J962" s="256"/>
      <c r="K962" s="256"/>
      <c r="L962" s="256"/>
      <c r="M962" s="227"/>
      <c r="N962" s="227"/>
      <c r="O962" s="227"/>
      <c r="P962" s="227"/>
      <c r="Q962" s="227"/>
      <c r="R962" s="227"/>
      <c r="S962" s="227"/>
      <c r="T962" s="227"/>
      <c r="U962" s="227"/>
      <c r="V962" s="227"/>
      <c r="W962" s="227"/>
      <c r="X962" s="227"/>
      <c r="Y962" s="227"/>
      <c r="Z962" s="227"/>
      <c r="AA962" s="227"/>
      <c r="AB962" s="227"/>
      <c r="AC962" s="227"/>
      <c r="AD962" s="227"/>
      <c r="AE962" s="227"/>
      <c r="AF962" s="227"/>
      <c r="AG962" s="227"/>
      <c r="AH962" s="227"/>
      <c r="AI962" s="227"/>
      <c r="AJ962" s="227"/>
      <c r="AK962" s="227"/>
      <c r="AL962" s="227"/>
      <c r="AM962" s="227"/>
      <c r="AN962" s="227"/>
      <c r="AO962" s="227"/>
      <c r="AP962" s="227"/>
      <c r="AQ962" s="227"/>
      <c r="AR962" s="227"/>
    </row>
    <row r="963" spans="1:44" x14ac:dyDescent="0.2">
      <c r="A963" s="254"/>
      <c r="B963" s="254"/>
      <c r="C963" s="254"/>
      <c r="D963" s="254"/>
      <c r="E963" s="254"/>
      <c r="F963" s="254"/>
      <c r="G963" s="252"/>
      <c r="H963" s="242"/>
      <c r="I963" s="242"/>
      <c r="J963" s="254"/>
      <c r="K963" s="254"/>
      <c r="L963" s="254"/>
      <c r="M963" s="227"/>
      <c r="N963" s="227"/>
      <c r="O963" s="227"/>
      <c r="P963" s="227"/>
      <c r="Q963" s="227"/>
      <c r="R963" s="227"/>
      <c r="S963" s="227"/>
      <c r="T963" s="227"/>
      <c r="U963" s="227"/>
      <c r="V963" s="227"/>
      <c r="W963" s="227"/>
      <c r="X963" s="227"/>
      <c r="Y963" s="227"/>
      <c r="Z963" s="227"/>
      <c r="AA963" s="227"/>
      <c r="AB963" s="227"/>
      <c r="AC963" s="227"/>
      <c r="AD963" s="227"/>
      <c r="AE963" s="227"/>
      <c r="AF963" s="227"/>
      <c r="AG963" s="227"/>
      <c r="AH963" s="227"/>
      <c r="AI963" s="227"/>
      <c r="AJ963" s="227"/>
      <c r="AK963" s="227"/>
      <c r="AL963" s="227"/>
      <c r="AM963" s="227"/>
      <c r="AN963" s="227"/>
      <c r="AO963" s="227"/>
      <c r="AP963" s="227"/>
      <c r="AQ963" s="227"/>
      <c r="AR963" s="227"/>
    </row>
    <row r="964" spans="1:44" ht="13.5" thickBot="1" x14ac:dyDescent="0.25">
      <c r="A964" s="239"/>
      <c r="B964" s="239"/>
      <c r="C964" s="239"/>
      <c r="D964" s="239"/>
      <c r="E964" s="239"/>
      <c r="F964" s="239"/>
      <c r="G964" s="249"/>
      <c r="H964" s="2161"/>
      <c r="I964" s="2161"/>
      <c r="J964" s="239"/>
      <c r="K964" s="239"/>
      <c r="L964" s="239"/>
      <c r="M964" s="227"/>
      <c r="N964" s="227"/>
      <c r="O964" s="227"/>
      <c r="P964" s="227"/>
      <c r="Q964" s="227"/>
      <c r="R964" s="227"/>
      <c r="S964" s="227"/>
      <c r="T964" s="227"/>
      <c r="U964" s="227"/>
      <c r="V964" s="227"/>
      <c r="W964" s="227"/>
      <c r="X964" s="227"/>
      <c r="Y964" s="227"/>
      <c r="Z964" s="227"/>
      <c r="AA964" s="227"/>
      <c r="AB964" s="227"/>
      <c r="AC964" s="227"/>
      <c r="AD964" s="227"/>
      <c r="AE964" s="227"/>
      <c r="AF964" s="227"/>
      <c r="AG964" s="227"/>
      <c r="AH964" s="227"/>
      <c r="AI964" s="227"/>
      <c r="AJ964" s="227"/>
      <c r="AK964" s="227"/>
      <c r="AL964" s="227"/>
      <c r="AM964" s="227"/>
      <c r="AN964" s="227"/>
      <c r="AO964" s="227"/>
      <c r="AP964" s="227"/>
      <c r="AQ964" s="227"/>
      <c r="AR964" s="227"/>
    </row>
    <row r="965" spans="1:44" ht="14.25" thickTop="1" thickBot="1" x14ac:dyDescent="0.25">
      <c r="A965" s="229"/>
      <c r="B965" s="230"/>
      <c r="C965" s="230"/>
      <c r="D965" s="231" t="s">
        <v>1671</v>
      </c>
      <c r="E965" s="230"/>
      <c r="F965" s="230"/>
      <c r="G965" s="232"/>
      <c r="H965" s="231"/>
      <c r="I965" s="231"/>
      <c r="J965" s="230"/>
      <c r="K965" s="230"/>
      <c r="L965" s="233" t="s">
        <v>671</v>
      </c>
      <c r="M965" s="227"/>
      <c r="N965" s="227"/>
      <c r="O965" s="227"/>
      <c r="P965" s="227"/>
      <c r="Q965" s="227"/>
      <c r="R965" s="227"/>
      <c r="S965" s="227"/>
      <c r="T965" s="227"/>
      <c r="U965" s="227"/>
      <c r="V965" s="227"/>
      <c r="W965" s="227"/>
      <c r="X965" s="227"/>
      <c r="Y965" s="227"/>
      <c r="Z965" s="227"/>
      <c r="AA965" s="227"/>
      <c r="AB965" s="227"/>
      <c r="AC965" s="227"/>
      <c r="AD965" s="227"/>
      <c r="AE965" s="227"/>
      <c r="AF965" s="227"/>
      <c r="AG965" s="227"/>
      <c r="AH965" s="227"/>
      <c r="AI965" s="227"/>
      <c r="AJ965" s="227"/>
      <c r="AK965" s="227"/>
      <c r="AL965" s="227"/>
      <c r="AM965" s="227"/>
      <c r="AN965" s="227"/>
      <c r="AO965" s="227"/>
      <c r="AP965" s="227"/>
      <c r="AQ965" s="227"/>
      <c r="AR965" s="227"/>
    </row>
    <row r="966" spans="1:44" ht="13.5" thickTop="1" x14ac:dyDescent="0.2">
      <c r="A966" s="234"/>
      <c r="B966" s="235"/>
      <c r="C966" s="235"/>
      <c r="D966" s="236"/>
      <c r="E966" s="235"/>
      <c r="F966" s="235"/>
      <c r="G966" s="237"/>
      <c r="H966" s="236"/>
      <c r="I966" s="236"/>
      <c r="J966" s="235"/>
      <c r="K966" s="235"/>
      <c r="L966" s="238"/>
      <c r="M966" s="227"/>
      <c r="N966" s="227"/>
      <c r="O966" s="227"/>
      <c r="P966" s="227"/>
      <c r="Q966" s="227"/>
      <c r="R966" s="227"/>
      <c r="S966" s="227"/>
      <c r="T966" s="227"/>
      <c r="U966" s="227"/>
      <c r="V966" s="227"/>
      <c r="W966" s="227"/>
      <c r="X966" s="227"/>
      <c r="Y966" s="227"/>
      <c r="Z966" s="227"/>
      <c r="AA966" s="227"/>
      <c r="AB966" s="227"/>
      <c r="AC966" s="227"/>
      <c r="AD966" s="227"/>
      <c r="AE966" s="227"/>
      <c r="AF966" s="227"/>
      <c r="AG966" s="227"/>
      <c r="AH966" s="227"/>
      <c r="AI966" s="227"/>
      <c r="AJ966" s="227"/>
      <c r="AK966" s="227"/>
      <c r="AL966" s="227"/>
      <c r="AM966" s="227"/>
      <c r="AN966" s="227"/>
      <c r="AO966" s="227"/>
      <c r="AP966" s="227"/>
      <c r="AQ966" s="227"/>
      <c r="AR966" s="227"/>
    </row>
    <row r="967" spans="1:44" x14ac:dyDescent="0.2">
      <c r="A967" s="1433">
        <f>+A902</f>
        <v>2014001</v>
      </c>
      <c r="B967" s="239"/>
      <c r="C967" s="2401" t="str">
        <f>G40</f>
        <v>SPECIMEN ECF</v>
      </c>
      <c r="D967" s="2402"/>
      <c r="E967" s="2402"/>
      <c r="F967" s="239"/>
      <c r="G967" s="2403" t="s">
        <v>487</v>
      </c>
      <c r="H967" s="2409"/>
      <c r="I967" s="2409"/>
      <c r="J967" s="2409"/>
      <c r="K967" s="2410"/>
      <c r="L967" s="242" t="s">
        <v>1269</v>
      </c>
      <c r="M967" s="227"/>
      <c r="N967" s="227"/>
      <c r="O967" s="227"/>
      <c r="P967" s="227"/>
      <c r="Q967" s="227"/>
      <c r="R967" s="227"/>
      <c r="S967" s="227"/>
      <c r="T967" s="227"/>
      <c r="U967" s="227"/>
      <c r="V967" s="227"/>
      <c r="W967" s="227"/>
      <c r="X967" s="227"/>
      <c r="Y967" s="227"/>
      <c r="Z967" s="227"/>
      <c r="AA967" s="227"/>
      <c r="AB967" s="227"/>
      <c r="AC967" s="227"/>
      <c r="AD967" s="227"/>
      <c r="AE967" s="227"/>
      <c r="AF967" s="227"/>
      <c r="AG967" s="227"/>
      <c r="AH967" s="227"/>
      <c r="AI967" s="227"/>
      <c r="AJ967" s="227"/>
      <c r="AK967" s="227"/>
      <c r="AL967" s="227"/>
      <c r="AM967" s="227"/>
      <c r="AN967" s="227"/>
      <c r="AO967" s="227"/>
      <c r="AP967" s="227"/>
      <c r="AQ967" s="227"/>
      <c r="AR967" s="227"/>
    </row>
    <row r="968" spans="1:44" ht="13.5" thickBot="1" x14ac:dyDescent="0.25">
      <c r="A968" s="243"/>
      <c r="B968" s="244"/>
      <c r="C968" s="244"/>
      <c r="D968" s="245"/>
      <c r="E968" s="244"/>
      <c r="F968" s="244"/>
      <c r="G968" s="246"/>
      <c r="H968" s="245"/>
      <c r="I968" s="245"/>
      <c r="J968" s="244"/>
      <c r="K968" s="244"/>
      <c r="L968" s="247"/>
      <c r="M968" s="227"/>
      <c r="N968" s="227"/>
      <c r="O968" s="227"/>
      <c r="P968" s="227"/>
      <c r="Q968" s="227"/>
      <c r="R968" s="227"/>
      <c r="S968" s="227"/>
      <c r="T968" s="227"/>
      <c r="U968" s="227"/>
      <c r="V968" s="227"/>
      <c r="W968" s="227"/>
      <c r="X968" s="227"/>
      <c r="Y968" s="227"/>
      <c r="Z968" s="227"/>
      <c r="AA968" s="227"/>
      <c r="AB968" s="227"/>
      <c r="AC968" s="227"/>
      <c r="AD968" s="227"/>
      <c r="AE968" s="227"/>
      <c r="AF968" s="227"/>
      <c r="AG968" s="227"/>
      <c r="AH968" s="227"/>
      <c r="AI968" s="227"/>
      <c r="AJ968" s="227"/>
      <c r="AK968" s="227"/>
      <c r="AL968" s="227"/>
      <c r="AM968" s="227"/>
      <c r="AN968" s="227"/>
      <c r="AO968" s="227"/>
      <c r="AP968" s="227"/>
      <c r="AQ968" s="227"/>
      <c r="AR968" s="227"/>
    </row>
    <row r="969" spans="1:44" ht="14.25" thickTop="1" thickBot="1" x14ac:dyDescent="0.25">
      <c r="A969" s="248" t="s">
        <v>725</v>
      </c>
      <c r="B969" s="239"/>
      <c r="C969" s="239"/>
      <c r="D969" s="2161" t="s">
        <v>674</v>
      </c>
      <c r="E969" s="239"/>
      <c r="F969" s="239"/>
      <c r="G969" s="232"/>
      <c r="H969" s="259" t="s">
        <v>675</v>
      </c>
      <c r="I969" s="2161"/>
      <c r="J969" s="239"/>
      <c r="K969" s="239"/>
      <c r="L969" s="242" t="s">
        <v>1450</v>
      </c>
      <c r="M969" s="227"/>
      <c r="N969" s="227"/>
      <c r="O969" s="227"/>
      <c r="P969" s="227"/>
      <c r="Q969" s="227"/>
      <c r="R969" s="227"/>
      <c r="S969" s="227"/>
      <c r="T969" s="227"/>
      <c r="U969" s="227"/>
      <c r="V969" s="227"/>
      <c r="W969" s="227"/>
      <c r="X969" s="227"/>
      <c r="Y969" s="227"/>
      <c r="Z969" s="227"/>
      <c r="AA969" s="227"/>
      <c r="AB969" s="227"/>
      <c r="AC969" s="227"/>
      <c r="AD969" s="227"/>
      <c r="AE969" s="227"/>
      <c r="AF969" s="227"/>
      <c r="AG969" s="227"/>
      <c r="AH969" s="227"/>
      <c r="AI969" s="227"/>
      <c r="AJ969" s="227"/>
      <c r="AK969" s="227"/>
      <c r="AL969" s="227"/>
      <c r="AM969" s="227"/>
      <c r="AN969" s="227"/>
      <c r="AO969" s="227"/>
      <c r="AP969" s="227"/>
      <c r="AQ969" s="227"/>
      <c r="AR969" s="227"/>
    </row>
    <row r="970" spans="1:44" ht="13.5" thickTop="1" x14ac:dyDescent="0.2">
      <c r="A970" s="234"/>
      <c r="B970" s="235"/>
      <c r="C970" s="235"/>
      <c r="D970" s="235"/>
      <c r="E970" s="235"/>
      <c r="F970" s="250"/>
      <c r="G970" s="251"/>
      <c r="H970" s="236"/>
      <c r="I970" s="236"/>
      <c r="J970" s="235"/>
      <c r="K970" s="235"/>
      <c r="L970" s="238"/>
      <c r="M970" s="227"/>
      <c r="N970" s="227"/>
      <c r="O970" s="227"/>
      <c r="P970" s="227"/>
      <c r="Q970" s="227"/>
      <c r="R970" s="227"/>
      <c r="S970" s="227"/>
      <c r="T970" s="227"/>
      <c r="U970" s="227"/>
      <c r="V970" s="227"/>
      <c r="W970" s="227"/>
      <c r="X970" s="227"/>
      <c r="Y970" s="227"/>
      <c r="Z970" s="227"/>
      <c r="AA970" s="227"/>
      <c r="AB970" s="227"/>
      <c r="AC970" s="227"/>
      <c r="AD970" s="227"/>
      <c r="AE970" s="227"/>
      <c r="AF970" s="227"/>
      <c r="AG970" s="227"/>
      <c r="AH970" s="227"/>
      <c r="AI970" s="227"/>
      <c r="AJ970" s="227"/>
      <c r="AK970" s="227"/>
      <c r="AL970" s="227"/>
      <c r="AM970" s="227"/>
      <c r="AN970" s="227"/>
      <c r="AO970" s="227"/>
      <c r="AP970" s="227"/>
      <c r="AQ970" s="227"/>
      <c r="AR970" s="227"/>
    </row>
    <row r="971" spans="1:44" x14ac:dyDescent="0.2">
      <c r="A971" s="1293"/>
      <c r="B971" s="2435"/>
      <c r="C971" s="2436"/>
      <c r="D971" s="2436"/>
      <c r="E971" s="2436"/>
      <c r="F971" s="2437"/>
      <c r="G971" s="252"/>
      <c r="H971" s="2161"/>
      <c r="I971" s="1201"/>
      <c r="J971" s="239"/>
      <c r="K971" s="239"/>
      <c r="L971" s="584">
        <f>+L906</f>
        <v>41639</v>
      </c>
      <c r="M971" s="227"/>
      <c r="N971" s="227"/>
      <c r="O971" s="227"/>
      <c r="P971" s="227"/>
      <c r="Q971" s="227"/>
      <c r="R971" s="227"/>
      <c r="S971" s="227"/>
      <c r="T971" s="227"/>
      <c r="U971" s="227"/>
      <c r="V971" s="227"/>
      <c r="W971" s="227"/>
      <c r="X971" s="227"/>
      <c r="Y971" s="227"/>
      <c r="Z971" s="227"/>
      <c r="AA971" s="227"/>
      <c r="AB971" s="227"/>
      <c r="AC971" s="227"/>
      <c r="AD971" s="227"/>
      <c r="AE971" s="227"/>
      <c r="AF971" s="227"/>
      <c r="AG971" s="227"/>
      <c r="AH971" s="227"/>
      <c r="AI971" s="227"/>
      <c r="AJ971" s="227"/>
      <c r="AK971" s="227"/>
      <c r="AL971" s="227"/>
      <c r="AM971" s="227"/>
      <c r="AN971" s="227"/>
      <c r="AO971" s="227"/>
      <c r="AP971" s="227"/>
      <c r="AQ971" s="227"/>
      <c r="AR971" s="227"/>
    </row>
    <row r="972" spans="1:44" ht="13.5" thickBot="1" x14ac:dyDescent="0.25">
      <c r="A972" s="243"/>
      <c r="B972" s="244"/>
      <c r="C972" s="244"/>
      <c r="D972" s="244"/>
      <c r="E972" s="244"/>
      <c r="F972" s="244"/>
      <c r="G972" s="246"/>
      <c r="H972" s="245"/>
      <c r="I972" s="1202"/>
      <c r="J972" s="244"/>
      <c r="K972" s="244"/>
      <c r="L972" s="247"/>
      <c r="M972" s="227"/>
      <c r="N972" s="227"/>
      <c r="O972" s="227"/>
      <c r="P972" s="227"/>
      <c r="Q972" s="227"/>
      <c r="R972" s="227"/>
      <c r="S972" s="227"/>
      <c r="T972" s="227"/>
      <c r="U972" s="227"/>
      <c r="V972" s="227"/>
      <c r="W972" s="227"/>
      <c r="X972" s="227"/>
      <c r="Y972" s="227"/>
      <c r="Z972" s="227"/>
      <c r="AA972" s="227"/>
      <c r="AB972" s="227"/>
      <c r="AC972" s="227"/>
      <c r="AD972" s="227"/>
      <c r="AE972" s="227"/>
      <c r="AF972" s="227"/>
      <c r="AG972" s="227"/>
      <c r="AH972" s="227"/>
      <c r="AI972" s="227"/>
      <c r="AJ972" s="227"/>
      <c r="AK972" s="227"/>
      <c r="AL972" s="227"/>
      <c r="AM972" s="227"/>
      <c r="AN972" s="227"/>
      <c r="AO972" s="227"/>
      <c r="AP972" s="227"/>
      <c r="AQ972" s="227"/>
      <c r="AR972" s="227"/>
    </row>
    <row r="973" spans="1:44" ht="13.5" thickTop="1" x14ac:dyDescent="0.2">
      <c r="A973" s="254"/>
      <c r="B973" s="254"/>
      <c r="C973" s="254"/>
      <c r="D973" s="254"/>
      <c r="E973" s="254"/>
      <c r="F973" s="254"/>
      <c r="G973" s="252"/>
      <c r="H973" s="1203"/>
      <c r="I973" s="242"/>
      <c r="J973" s="254"/>
      <c r="K973" s="254"/>
      <c r="L973" s="254"/>
      <c r="M973" s="227"/>
      <c r="N973" s="227"/>
      <c r="O973" s="227"/>
      <c r="P973" s="227"/>
      <c r="Q973" s="227"/>
      <c r="R973" s="227"/>
      <c r="S973" s="227"/>
      <c r="T973" s="227"/>
      <c r="U973" s="227"/>
      <c r="V973" s="227"/>
      <c r="W973" s="227"/>
      <c r="X973" s="227"/>
      <c r="Y973" s="227"/>
      <c r="Z973" s="227"/>
      <c r="AA973" s="227"/>
      <c r="AB973" s="227"/>
      <c r="AC973" s="227"/>
      <c r="AD973" s="227"/>
      <c r="AE973" s="227"/>
      <c r="AF973" s="227"/>
      <c r="AG973" s="227"/>
      <c r="AH973" s="227"/>
      <c r="AI973" s="227"/>
      <c r="AJ973" s="227"/>
      <c r="AK973" s="227"/>
      <c r="AL973" s="227"/>
      <c r="AM973" s="227"/>
      <c r="AN973" s="227"/>
      <c r="AO973" s="227"/>
      <c r="AP973" s="227"/>
      <c r="AQ973" s="227"/>
      <c r="AR973" s="227"/>
    </row>
    <row r="974" spans="1:44" x14ac:dyDescent="0.2">
      <c r="A974" s="254"/>
      <c r="B974" s="254"/>
      <c r="C974" s="254"/>
      <c r="D974" s="254"/>
      <c r="E974" s="254"/>
      <c r="F974" s="254"/>
      <c r="G974" s="252" t="s">
        <v>671</v>
      </c>
      <c r="H974" s="242" t="s">
        <v>1122</v>
      </c>
      <c r="I974" s="242" t="s">
        <v>1123</v>
      </c>
      <c r="J974" s="254" t="s">
        <v>676</v>
      </c>
      <c r="K974" s="254"/>
      <c r="L974" s="254"/>
      <c r="M974" s="227"/>
      <c r="N974" s="227"/>
      <c r="O974" s="227"/>
      <c r="P974" s="227"/>
      <c r="Q974" s="227"/>
      <c r="R974" s="227"/>
      <c r="S974" s="227"/>
      <c r="T974" s="227"/>
      <c r="U974" s="227"/>
      <c r="V974" s="227"/>
      <c r="W974" s="227"/>
      <c r="X974" s="227"/>
      <c r="Y974" s="227"/>
      <c r="Z974" s="227"/>
      <c r="AA974" s="227"/>
      <c r="AB974" s="227"/>
      <c r="AC974" s="227"/>
      <c r="AD974" s="227"/>
      <c r="AE974" s="227"/>
      <c r="AF974" s="227"/>
      <c r="AG974" s="227"/>
      <c r="AH974" s="227"/>
      <c r="AI974" s="227"/>
      <c r="AJ974" s="227"/>
      <c r="AK974" s="227"/>
      <c r="AL974" s="227"/>
      <c r="AM974" s="227"/>
      <c r="AN974" s="227"/>
      <c r="AO974" s="227"/>
      <c r="AP974" s="227"/>
      <c r="AQ974" s="227"/>
      <c r="AR974" s="227"/>
    </row>
    <row r="975" spans="1:44" ht="13.5" thickBot="1" x14ac:dyDescent="0.25">
      <c r="A975" s="254"/>
      <c r="B975" s="254"/>
      <c r="C975" s="254"/>
      <c r="D975" s="254"/>
      <c r="E975" s="254"/>
      <c r="F975" s="254"/>
      <c r="G975" s="255" t="s">
        <v>677</v>
      </c>
      <c r="H975" s="1204" t="b">
        <v>1</v>
      </c>
      <c r="I975" s="1205" t="b">
        <v>0</v>
      </c>
      <c r="J975" s="244"/>
      <c r="K975" s="244"/>
      <c r="L975" s="244"/>
      <c r="M975" s="227"/>
      <c r="N975" s="227"/>
      <c r="O975" s="227"/>
      <c r="P975" s="227"/>
      <c r="Q975" s="227"/>
      <c r="R975" s="227"/>
      <c r="S975" s="227"/>
      <c r="T975" s="227"/>
      <c r="U975" s="227"/>
      <c r="V975" s="227"/>
      <c r="W975" s="227"/>
      <c r="X975" s="227"/>
      <c r="Y975" s="227"/>
      <c r="Z975" s="227"/>
      <c r="AA975" s="227"/>
      <c r="AB975" s="227"/>
      <c r="AC975" s="227"/>
      <c r="AD975" s="227"/>
      <c r="AE975" s="227"/>
      <c r="AF975" s="227"/>
      <c r="AG975" s="227"/>
      <c r="AH975" s="227"/>
      <c r="AI975" s="227"/>
      <c r="AJ975" s="227"/>
      <c r="AK975" s="227"/>
      <c r="AL975" s="227"/>
      <c r="AM975" s="227"/>
      <c r="AN975" s="227"/>
      <c r="AO975" s="227"/>
      <c r="AP975" s="227"/>
      <c r="AQ975" s="227"/>
      <c r="AR975" s="227"/>
    </row>
    <row r="976" spans="1:44" ht="16.5" thickTop="1" x14ac:dyDescent="0.25">
      <c r="A976" s="1440" t="s">
        <v>488</v>
      </c>
      <c r="B976" s="1441"/>
      <c r="C976" s="1441"/>
      <c r="D976" s="1441"/>
      <c r="E976" s="1441"/>
      <c r="F976" s="1441"/>
      <c r="G976" s="252"/>
      <c r="H976" s="242"/>
      <c r="I976" s="242"/>
      <c r="J976" s="254"/>
      <c r="K976" s="254"/>
      <c r="L976" s="254"/>
      <c r="M976" s="227"/>
      <c r="N976" s="227"/>
      <c r="O976" s="227"/>
      <c r="P976" s="227"/>
      <c r="Q976" s="227"/>
      <c r="R976" s="227"/>
      <c r="S976" s="227"/>
      <c r="T976" s="227"/>
      <c r="U976" s="227"/>
      <c r="V976" s="227"/>
      <c r="W976" s="227"/>
      <c r="X976" s="227"/>
      <c r="Y976" s="227"/>
      <c r="Z976" s="227"/>
      <c r="AA976" s="227"/>
      <c r="AB976" s="227"/>
      <c r="AC976" s="227"/>
      <c r="AD976" s="227"/>
      <c r="AE976" s="227"/>
      <c r="AF976" s="227"/>
      <c r="AG976" s="227"/>
      <c r="AH976" s="227"/>
      <c r="AI976" s="227"/>
      <c r="AJ976" s="227"/>
      <c r="AK976" s="227"/>
      <c r="AL976" s="227"/>
      <c r="AM976" s="227"/>
      <c r="AN976" s="227"/>
      <c r="AO976" s="227"/>
      <c r="AP976" s="227"/>
      <c r="AQ976" s="227"/>
      <c r="AR976" s="227"/>
    </row>
    <row r="977" spans="1:44" x14ac:dyDescent="0.2">
      <c r="A977" s="1442"/>
      <c r="B977" s="1441"/>
      <c r="C977" s="1441"/>
      <c r="D977" s="1441"/>
      <c r="E977" s="1441"/>
      <c r="F977" s="1441"/>
      <c r="G977" s="252"/>
      <c r="H977" s="242"/>
      <c r="I977" s="1206"/>
      <c r="J977" s="254"/>
      <c r="K977" s="254"/>
      <c r="L977" s="254"/>
      <c r="M977" s="227"/>
      <c r="N977" s="227"/>
      <c r="O977" s="227"/>
      <c r="P977" s="227"/>
      <c r="Q977" s="227"/>
      <c r="R977" s="227"/>
      <c r="S977" s="227"/>
      <c r="T977" s="227"/>
      <c r="U977" s="227"/>
      <c r="V977" s="227"/>
      <c r="W977" s="227"/>
      <c r="X977" s="227"/>
      <c r="Y977" s="227"/>
      <c r="Z977" s="227"/>
      <c r="AA977" s="227"/>
      <c r="AB977" s="227"/>
      <c r="AC977" s="227"/>
      <c r="AD977" s="227"/>
      <c r="AE977" s="227"/>
      <c r="AF977" s="227"/>
      <c r="AG977" s="227"/>
      <c r="AH977" s="227"/>
      <c r="AI977" s="227"/>
      <c r="AJ977" s="227"/>
      <c r="AK977" s="227"/>
      <c r="AL977" s="227"/>
      <c r="AM977" s="227"/>
      <c r="AN977" s="227"/>
      <c r="AO977" s="227"/>
      <c r="AP977" s="227"/>
      <c r="AQ977" s="227"/>
      <c r="AR977" s="227"/>
    </row>
    <row r="978" spans="1:44" x14ac:dyDescent="0.2">
      <c r="A978" s="2438" t="s">
        <v>2039</v>
      </c>
      <c r="B978" s="2439"/>
      <c r="C978" s="2439"/>
      <c r="D978" s="2439"/>
      <c r="E978" s="2439"/>
      <c r="F978" s="2440"/>
      <c r="G978" s="252"/>
      <c r="H978" s="242"/>
      <c r="I978" s="1206"/>
      <c r="J978" s="254"/>
      <c r="K978" s="254"/>
      <c r="L978" s="254"/>
      <c r="M978" s="227"/>
      <c r="N978" s="227"/>
      <c r="O978" s="227"/>
      <c r="P978" s="227"/>
      <c r="Q978" s="227"/>
      <c r="R978" s="227"/>
      <c r="S978" s="227"/>
      <c r="T978" s="227"/>
      <c r="U978" s="227"/>
      <c r="V978" s="227"/>
      <c r="W978" s="227"/>
      <c r="X978" s="227"/>
      <c r="Y978" s="227"/>
      <c r="Z978" s="227"/>
      <c r="AA978" s="227"/>
      <c r="AB978" s="227"/>
      <c r="AC978" s="227"/>
      <c r="AD978" s="227"/>
      <c r="AE978" s="227"/>
      <c r="AF978" s="227"/>
      <c r="AG978" s="227"/>
      <c r="AH978" s="227"/>
      <c r="AI978" s="227"/>
      <c r="AJ978" s="227"/>
      <c r="AK978" s="227"/>
      <c r="AL978" s="227"/>
      <c r="AM978" s="227"/>
      <c r="AN978" s="227"/>
      <c r="AO978" s="227"/>
      <c r="AP978" s="227"/>
      <c r="AQ978" s="227"/>
      <c r="AR978" s="227"/>
    </row>
    <row r="979" spans="1:44" x14ac:dyDescent="0.2">
      <c r="A979" s="1443"/>
      <c r="B979" s="1441"/>
      <c r="C979" s="1441"/>
      <c r="D979" s="1441"/>
      <c r="E979" s="1441"/>
      <c r="F979" s="1441"/>
      <c r="G979" s="252"/>
      <c r="H979" s="1206"/>
      <c r="I979" s="1206"/>
      <c r="J979" s="256"/>
      <c r="K979" s="256"/>
      <c r="L979" s="256"/>
      <c r="M979" s="227"/>
      <c r="N979" s="227"/>
      <c r="O979" s="227"/>
      <c r="P979" s="227"/>
      <c r="Q979" s="227"/>
      <c r="R979" s="227"/>
      <c r="S979" s="227"/>
      <c r="T979" s="227"/>
      <c r="U979" s="227"/>
      <c r="V979" s="227"/>
      <c r="W979" s="227"/>
      <c r="X979" s="227"/>
      <c r="Y979" s="227"/>
      <c r="Z979" s="227"/>
      <c r="AA979" s="227"/>
      <c r="AB979" s="227"/>
      <c r="AC979" s="227"/>
      <c r="AD979" s="227"/>
      <c r="AE979" s="227"/>
      <c r="AF979" s="227"/>
      <c r="AG979" s="227"/>
      <c r="AH979" s="227"/>
      <c r="AI979" s="227"/>
      <c r="AJ979" s="227"/>
      <c r="AK979" s="227"/>
      <c r="AL979" s="227"/>
      <c r="AM979" s="227"/>
      <c r="AN979" s="227"/>
      <c r="AO979" s="227"/>
      <c r="AP979" s="227"/>
      <c r="AQ979" s="227"/>
      <c r="AR979" s="227"/>
    </row>
    <row r="980" spans="1:44" x14ac:dyDescent="0.2">
      <c r="A980" s="2438" t="s">
        <v>2040</v>
      </c>
      <c r="B980" s="2439"/>
      <c r="C980" s="2439"/>
      <c r="D980" s="2439"/>
      <c r="E980" s="2439"/>
      <c r="F980" s="2440"/>
      <c r="G980" s="252"/>
      <c r="H980" s="1206"/>
      <c r="I980" s="1206"/>
      <c r="J980" s="256"/>
      <c r="K980" s="256"/>
      <c r="L980" s="256"/>
      <c r="M980" s="227"/>
      <c r="N980" s="227"/>
      <c r="O980" s="227"/>
      <c r="P980" s="227"/>
      <c r="Q980" s="227"/>
      <c r="R980" s="227"/>
      <c r="S980" s="227"/>
      <c r="T980" s="227"/>
      <c r="U980" s="227"/>
      <c r="V980" s="227"/>
      <c r="W980" s="227"/>
      <c r="X980" s="227"/>
      <c r="Y980" s="227"/>
      <c r="Z980" s="227"/>
      <c r="AA980" s="227"/>
      <c r="AB980" s="227"/>
      <c r="AC980" s="227"/>
      <c r="AD980" s="227"/>
      <c r="AE980" s="227"/>
      <c r="AF980" s="227"/>
      <c r="AG980" s="227"/>
      <c r="AH980" s="227"/>
      <c r="AI980" s="227"/>
      <c r="AJ980" s="227"/>
      <c r="AK980" s="227"/>
      <c r="AL980" s="227"/>
      <c r="AM980" s="227"/>
      <c r="AN980" s="227"/>
      <c r="AO980" s="227"/>
      <c r="AP980" s="227"/>
      <c r="AQ980" s="227"/>
      <c r="AR980" s="227"/>
    </row>
    <row r="981" spans="1:44" x14ac:dyDescent="0.2">
      <c r="A981" s="2441"/>
      <c r="B981" s="2439"/>
      <c r="C981" s="2439"/>
      <c r="D981" s="2439"/>
      <c r="E981" s="2439"/>
      <c r="F981" s="2440"/>
      <c r="G981" s="252"/>
      <c r="H981" s="1206"/>
      <c r="I981" s="1206"/>
      <c r="J981" s="256"/>
      <c r="K981" s="256"/>
      <c r="L981" s="256"/>
      <c r="M981" s="227"/>
      <c r="N981" s="227"/>
      <c r="O981" s="227"/>
      <c r="P981" s="227"/>
      <c r="Q981" s="227"/>
      <c r="R981" s="227"/>
      <c r="S981" s="227"/>
      <c r="T981" s="227"/>
      <c r="U981" s="227"/>
      <c r="V981" s="227"/>
      <c r="W981" s="227"/>
      <c r="X981" s="227"/>
      <c r="Y981" s="227"/>
      <c r="Z981" s="227"/>
      <c r="AA981" s="227"/>
      <c r="AB981" s="227"/>
      <c r="AC981" s="227"/>
      <c r="AD981" s="227"/>
      <c r="AE981" s="227"/>
      <c r="AF981" s="227"/>
      <c r="AG981" s="227"/>
      <c r="AH981" s="227"/>
      <c r="AI981" s="227"/>
      <c r="AJ981" s="227"/>
      <c r="AK981" s="227"/>
      <c r="AL981" s="227"/>
      <c r="AM981" s="227"/>
      <c r="AN981" s="227"/>
      <c r="AO981" s="227"/>
      <c r="AP981" s="227"/>
      <c r="AQ981" s="227"/>
      <c r="AR981" s="227"/>
    </row>
    <row r="982" spans="1:44" x14ac:dyDescent="0.2">
      <c r="A982" s="114"/>
      <c r="B982" s="114"/>
      <c r="C982" s="114"/>
      <c r="D982" s="114"/>
      <c r="E982" s="114"/>
      <c r="F982" s="114"/>
      <c r="G982" s="252"/>
      <c r="H982" s="1206"/>
      <c r="I982" s="1206"/>
      <c r="J982" s="256"/>
      <c r="K982" s="256"/>
      <c r="L982" s="256"/>
      <c r="M982" s="227"/>
      <c r="N982" s="227"/>
      <c r="O982" s="227"/>
      <c r="P982" s="227"/>
      <c r="Q982" s="227"/>
      <c r="R982" s="227"/>
      <c r="S982" s="227"/>
      <c r="T982" s="227"/>
      <c r="U982" s="227"/>
      <c r="V982" s="227"/>
      <c r="W982" s="227"/>
      <c r="X982" s="227"/>
      <c r="Y982" s="227"/>
      <c r="Z982" s="227"/>
      <c r="AA982" s="227"/>
      <c r="AB982" s="227"/>
      <c r="AC982" s="227"/>
      <c r="AD982" s="227"/>
      <c r="AE982" s="227"/>
      <c r="AF982" s="227"/>
      <c r="AG982" s="227"/>
      <c r="AH982" s="227"/>
      <c r="AI982" s="227"/>
      <c r="AJ982" s="227"/>
      <c r="AK982" s="227"/>
      <c r="AL982" s="227"/>
      <c r="AM982" s="227"/>
      <c r="AN982" s="227"/>
      <c r="AO982" s="227"/>
      <c r="AP982" s="227"/>
      <c r="AQ982" s="227"/>
      <c r="AR982" s="227"/>
    </row>
    <row r="983" spans="1:44" x14ac:dyDescent="0.2">
      <c r="A983" s="2438" t="s">
        <v>2041</v>
      </c>
      <c r="B983" s="2439"/>
      <c r="C983" s="2439"/>
      <c r="D983" s="2439"/>
      <c r="E983" s="2439"/>
      <c r="F983" s="2440"/>
      <c r="G983" s="252"/>
      <c r="H983" s="1206"/>
      <c r="I983" s="1206"/>
      <c r="J983" s="256"/>
      <c r="K983" s="256"/>
      <c r="L983" s="256"/>
      <c r="M983" s="227"/>
      <c r="N983" s="227"/>
      <c r="O983" s="227"/>
      <c r="P983" s="227"/>
      <c r="Q983" s="227"/>
      <c r="R983" s="227"/>
      <c r="S983" s="227"/>
      <c r="T983" s="227"/>
      <c r="U983" s="227"/>
      <c r="V983" s="227"/>
      <c r="W983" s="227"/>
      <c r="X983" s="227"/>
      <c r="Y983" s="227"/>
      <c r="Z983" s="227"/>
      <c r="AA983" s="227"/>
      <c r="AB983" s="227"/>
      <c r="AC983" s="227"/>
      <c r="AD983" s="227"/>
      <c r="AE983" s="227"/>
      <c r="AF983" s="227"/>
      <c r="AG983" s="227"/>
      <c r="AH983" s="227"/>
      <c r="AI983" s="227"/>
      <c r="AJ983" s="227"/>
      <c r="AK983" s="227"/>
      <c r="AL983" s="227"/>
      <c r="AM983" s="227"/>
      <c r="AN983" s="227"/>
      <c r="AO983" s="227"/>
      <c r="AP983" s="227"/>
      <c r="AQ983" s="227"/>
      <c r="AR983" s="227"/>
    </row>
    <row r="984" spans="1:44" x14ac:dyDescent="0.2">
      <c r="A984" s="2441"/>
      <c r="B984" s="2439"/>
      <c r="C984" s="2439"/>
      <c r="D984" s="2439"/>
      <c r="E984" s="2439"/>
      <c r="F984" s="2440"/>
      <c r="G984" s="252"/>
      <c r="H984" s="1206"/>
      <c r="I984" s="1206"/>
      <c r="J984" s="256"/>
      <c r="K984" s="256"/>
      <c r="L984" s="256"/>
      <c r="M984" s="227"/>
      <c r="N984" s="227"/>
      <c r="O984" s="227"/>
      <c r="P984" s="227"/>
      <c r="Q984" s="227"/>
      <c r="R984" s="227"/>
      <c r="S984" s="227"/>
      <c r="T984" s="227"/>
      <c r="U984" s="227"/>
      <c r="V984" s="227"/>
      <c r="W984" s="227"/>
      <c r="X984" s="227"/>
      <c r="Y984" s="227"/>
      <c r="Z984" s="227"/>
      <c r="AA984" s="227"/>
      <c r="AB984" s="227"/>
      <c r="AC984" s="227"/>
      <c r="AD984" s="227"/>
      <c r="AE984" s="227"/>
      <c r="AF984" s="227"/>
      <c r="AG984" s="227"/>
      <c r="AH984" s="227"/>
      <c r="AI984" s="227"/>
      <c r="AJ984" s="227"/>
      <c r="AK984" s="227"/>
      <c r="AL984" s="227"/>
      <c r="AM984" s="227"/>
      <c r="AN984" s="227"/>
      <c r="AO984" s="227"/>
      <c r="AP984" s="227"/>
      <c r="AQ984" s="227"/>
      <c r="AR984" s="227"/>
    </row>
    <row r="985" spans="1:44" x14ac:dyDescent="0.2">
      <c r="A985" s="2438" t="s">
        <v>2042</v>
      </c>
      <c r="B985" s="2439"/>
      <c r="C985" s="2439"/>
      <c r="D985" s="2439"/>
      <c r="E985" s="2439"/>
      <c r="F985" s="2440"/>
      <c r="G985" s="252"/>
      <c r="H985" s="1206"/>
      <c r="I985" s="1206"/>
      <c r="J985" s="256"/>
      <c r="K985" s="256"/>
      <c r="L985" s="256"/>
      <c r="M985" s="227"/>
      <c r="N985" s="227"/>
      <c r="O985" s="227"/>
      <c r="P985" s="227"/>
      <c r="Q985" s="227"/>
      <c r="R985" s="227"/>
      <c r="S985" s="227"/>
      <c r="T985" s="227"/>
      <c r="U985" s="227"/>
      <c r="V985" s="227"/>
      <c r="W985" s="227"/>
      <c r="X985" s="227"/>
      <c r="Y985" s="227"/>
      <c r="Z985" s="227"/>
      <c r="AA985" s="227"/>
      <c r="AB985" s="227"/>
      <c r="AC985" s="227"/>
      <c r="AD985" s="227"/>
      <c r="AE985" s="227"/>
      <c r="AF985" s="227"/>
      <c r="AG985" s="227"/>
      <c r="AH985" s="227"/>
      <c r="AI985" s="227"/>
      <c r="AJ985" s="227"/>
      <c r="AK985" s="227"/>
      <c r="AL985" s="227"/>
      <c r="AM985" s="227"/>
      <c r="AN985" s="227"/>
      <c r="AO985" s="227"/>
      <c r="AP985" s="227"/>
      <c r="AQ985" s="227"/>
      <c r="AR985" s="227"/>
    </row>
    <row r="986" spans="1:44" x14ac:dyDescent="0.2">
      <c r="A986" s="2441"/>
      <c r="B986" s="2439"/>
      <c r="C986" s="2439"/>
      <c r="D986" s="2439"/>
      <c r="E986" s="2439"/>
      <c r="F986" s="2440"/>
      <c r="G986" s="252"/>
      <c r="H986" s="1206"/>
      <c r="I986" s="1206"/>
      <c r="J986" s="256"/>
      <c r="K986" s="256"/>
      <c r="L986" s="256"/>
      <c r="M986" s="227"/>
      <c r="N986" s="227"/>
      <c r="O986" s="227"/>
      <c r="P986" s="227"/>
      <c r="Q986" s="227"/>
      <c r="R986" s="227"/>
      <c r="S986" s="227"/>
      <c r="T986" s="227"/>
      <c r="U986" s="227"/>
      <c r="V986" s="227"/>
      <c r="W986" s="227"/>
      <c r="X986" s="227"/>
      <c r="Y986" s="227"/>
      <c r="Z986" s="227"/>
      <c r="AA986" s="227"/>
      <c r="AB986" s="227"/>
      <c r="AC986" s="227"/>
      <c r="AD986" s="227"/>
      <c r="AE986" s="227"/>
      <c r="AF986" s="227"/>
      <c r="AG986" s="227"/>
      <c r="AH986" s="227"/>
      <c r="AI986" s="227"/>
      <c r="AJ986" s="227"/>
      <c r="AK986" s="227"/>
      <c r="AL986" s="227"/>
      <c r="AM986" s="227"/>
      <c r="AN986" s="227"/>
      <c r="AO986" s="227"/>
      <c r="AP986" s="227"/>
      <c r="AQ986" s="227"/>
      <c r="AR986" s="227"/>
    </row>
    <row r="987" spans="1:44" x14ac:dyDescent="0.2">
      <c r="A987" s="114"/>
      <c r="B987" s="114"/>
      <c r="C987" s="114"/>
      <c r="D987" s="114"/>
      <c r="E987" s="114"/>
      <c r="F987" s="114"/>
      <c r="G987" s="252"/>
      <c r="H987" s="1206"/>
      <c r="I987" s="1206"/>
      <c r="J987" s="256"/>
      <c r="K987" s="256"/>
      <c r="L987" s="256"/>
      <c r="M987" s="227"/>
      <c r="N987" s="227"/>
      <c r="O987" s="227"/>
      <c r="P987" s="227"/>
      <c r="Q987" s="227"/>
      <c r="R987" s="227"/>
      <c r="S987" s="227"/>
      <c r="T987" s="227"/>
      <c r="U987" s="227"/>
      <c r="V987" s="227"/>
      <c r="W987" s="227"/>
      <c r="X987" s="227"/>
      <c r="Y987" s="227"/>
      <c r="Z987" s="227"/>
      <c r="AA987" s="227"/>
      <c r="AB987" s="227"/>
      <c r="AC987" s="227"/>
      <c r="AD987" s="227"/>
      <c r="AE987" s="227"/>
      <c r="AF987" s="227"/>
      <c r="AG987" s="227"/>
      <c r="AH987" s="227"/>
      <c r="AI987" s="227"/>
      <c r="AJ987" s="227"/>
      <c r="AK987" s="227"/>
      <c r="AL987" s="227"/>
      <c r="AM987" s="227"/>
      <c r="AN987" s="227"/>
      <c r="AO987" s="227"/>
      <c r="AP987" s="227"/>
      <c r="AQ987" s="227"/>
      <c r="AR987" s="227"/>
    </row>
    <row r="988" spans="1:44" x14ac:dyDescent="0.2">
      <c r="A988" s="2438" t="s">
        <v>2043</v>
      </c>
      <c r="B988" s="2439"/>
      <c r="C988" s="2439"/>
      <c r="D988" s="2439"/>
      <c r="E988" s="2439"/>
      <c r="F988" s="2440"/>
      <c r="G988" s="252"/>
      <c r="H988" s="1206"/>
      <c r="I988" s="1206"/>
      <c r="J988" s="256"/>
      <c r="K988" s="256"/>
      <c r="L988" s="256"/>
      <c r="M988" s="227"/>
      <c r="N988" s="227"/>
      <c r="O988" s="227"/>
      <c r="P988" s="227"/>
      <c r="Q988" s="227"/>
      <c r="R988" s="227"/>
      <c r="S988" s="227"/>
      <c r="T988" s="227"/>
      <c r="U988" s="227"/>
      <c r="V988" s="227"/>
      <c r="W988" s="227"/>
      <c r="X988" s="227"/>
      <c r="Y988" s="227"/>
      <c r="Z988" s="227"/>
      <c r="AA988" s="227"/>
      <c r="AB988" s="227"/>
      <c r="AC988" s="227"/>
      <c r="AD988" s="227"/>
      <c r="AE988" s="227"/>
      <c r="AF988" s="227"/>
      <c r="AG988" s="227"/>
      <c r="AH988" s="227"/>
      <c r="AI988" s="227"/>
      <c r="AJ988" s="227"/>
      <c r="AK988" s="227"/>
      <c r="AL988" s="227"/>
      <c r="AM988" s="227"/>
      <c r="AN988" s="227"/>
      <c r="AO988" s="227"/>
      <c r="AP988" s="227"/>
      <c r="AQ988" s="227"/>
      <c r="AR988" s="227"/>
    </row>
    <row r="989" spans="1:44" x14ac:dyDescent="0.2">
      <c r="A989" s="114"/>
      <c r="B989" s="114"/>
      <c r="C989" s="114"/>
      <c r="D989" s="114"/>
      <c r="E989" s="114"/>
      <c r="F989" s="114"/>
      <c r="G989" s="252"/>
      <c r="H989" s="1206"/>
      <c r="I989" s="1206"/>
      <c r="J989" s="256"/>
      <c r="K989" s="256"/>
      <c r="L989" s="256"/>
      <c r="M989" s="227"/>
      <c r="N989" s="227"/>
      <c r="O989" s="227"/>
      <c r="P989" s="227"/>
      <c r="Q989" s="227"/>
      <c r="R989" s="227"/>
      <c r="S989" s="227"/>
      <c r="T989" s="227"/>
      <c r="U989" s="227"/>
      <c r="V989" s="227"/>
      <c r="W989" s="227"/>
      <c r="X989" s="227"/>
      <c r="Y989" s="227"/>
      <c r="Z989" s="227"/>
      <c r="AA989" s="227"/>
      <c r="AB989" s="227"/>
      <c r="AC989" s="227"/>
      <c r="AD989" s="227"/>
      <c r="AE989" s="227"/>
      <c r="AF989" s="227"/>
      <c r="AG989" s="227"/>
      <c r="AH989" s="227"/>
      <c r="AI989" s="227"/>
      <c r="AJ989" s="227"/>
      <c r="AK989" s="227"/>
      <c r="AL989" s="227"/>
      <c r="AM989" s="227"/>
      <c r="AN989" s="227"/>
      <c r="AO989" s="227"/>
      <c r="AP989" s="227"/>
      <c r="AQ989" s="227"/>
      <c r="AR989" s="227"/>
    </row>
    <row r="990" spans="1:44" x14ac:dyDescent="0.2">
      <c r="A990" s="2438" t="s">
        <v>2044</v>
      </c>
      <c r="B990" s="2439"/>
      <c r="C990" s="2439"/>
      <c r="D990" s="2439"/>
      <c r="E990" s="2439"/>
      <c r="F990" s="2440"/>
      <c r="G990" s="252"/>
      <c r="H990" s="1206"/>
      <c r="I990" s="1206"/>
      <c r="J990" s="256"/>
      <c r="K990" s="256"/>
      <c r="L990" s="256"/>
      <c r="M990" s="227"/>
      <c r="N990" s="227"/>
      <c r="O990" s="227"/>
      <c r="P990" s="227"/>
      <c r="Q990" s="227"/>
      <c r="R990" s="227"/>
      <c r="S990" s="227"/>
      <c r="T990" s="227"/>
      <c r="U990" s="227"/>
      <c r="V990" s="227"/>
      <c r="W990" s="227"/>
      <c r="X990" s="227"/>
      <c r="Y990" s="227"/>
      <c r="Z990" s="227"/>
      <c r="AA990" s="227"/>
      <c r="AB990" s="227"/>
      <c r="AC990" s="227"/>
      <c r="AD990" s="227"/>
      <c r="AE990" s="227"/>
      <c r="AF990" s="227"/>
      <c r="AG990" s="227"/>
      <c r="AH990" s="227"/>
      <c r="AI990" s="227"/>
      <c r="AJ990" s="227"/>
      <c r="AK990" s="227"/>
      <c r="AL990" s="227"/>
      <c r="AM990" s="227"/>
      <c r="AN990" s="227"/>
      <c r="AO990" s="227"/>
      <c r="AP990" s="227"/>
      <c r="AQ990" s="227"/>
      <c r="AR990" s="227"/>
    </row>
    <row r="991" spans="1:44" x14ac:dyDescent="0.2">
      <c r="A991" s="114"/>
      <c r="B991" s="114"/>
      <c r="C991" s="114"/>
      <c r="D991" s="114"/>
      <c r="E991" s="114"/>
      <c r="F991" s="114"/>
      <c r="G991" s="252"/>
      <c r="H991" s="1206"/>
      <c r="I991" s="1206"/>
      <c r="J991" s="256"/>
      <c r="K991" s="256"/>
      <c r="L991" s="256"/>
      <c r="M991" s="227"/>
      <c r="N991" s="227"/>
      <c r="O991" s="227"/>
      <c r="P991" s="227"/>
      <c r="Q991" s="227"/>
      <c r="R991" s="227"/>
      <c r="S991" s="227"/>
      <c r="T991" s="227"/>
      <c r="U991" s="227"/>
      <c r="V991" s="227"/>
      <c r="W991" s="227"/>
      <c r="X991" s="227"/>
      <c r="Y991" s="227"/>
      <c r="Z991" s="227"/>
      <c r="AA991" s="227"/>
      <c r="AB991" s="227"/>
      <c r="AC991" s="227"/>
      <c r="AD991" s="227"/>
      <c r="AE991" s="227"/>
      <c r="AF991" s="227"/>
      <c r="AG991" s="227"/>
      <c r="AH991" s="227"/>
      <c r="AI991" s="227"/>
      <c r="AJ991" s="227"/>
      <c r="AK991" s="227"/>
      <c r="AL991" s="227"/>
      <c r="AM991" s="227"/>
      <c r="AN991" s="227"/>
      <c r="AO991" s="227"/>
      <c r="AP991" s="227"/>
      <c r="AQ991" s="227"/>
      <c r="AR991" s="227"/>
    </row>
    <row r="992" spans="1:44" x14ac:dyDescent="0.2">
      <c r="A992" s="2442" t="s">
        <v>2045</v>
      </c>
      <c r="B992" s="2442"/>
      <c r="C992" s="2442"/>
      <c r="D992" s="2442"/>
      <c r="E992" s="2442"/>
      <c r="F992" s="2447"/>
      <c r="G992" s="252"/>
      <c r="H992" s="1206"/>
      <c r="I992" s="1206"/>
      <c r="J992" s="256"/>
      <c r="K992" s="256"/>
      <c r="L992" s="256"/>
      <c r="M992" s="227"/>
      <c r="N992" s="227"/>
      <c r="O992" s="227"/>
      <c r="P992" s="227"/>
      <c r="Q992" s="227"/>
      <c r="R992" s="227"/>
      <c r="S992" s="227"/>
      <c r="T992" s="227"/>
      <c r="U992" s="227"/>
      <c r="V992" s="227"/>
      <c r="W992" s="227"/>
      <c r="X992" s="227"/>
      <c r="Y992" s="227"/>
      <c r="Z992" s="227"/>
      <c r="AA992" s="227"/>
      <c r="AB992" s="227"/>
      <c r="AC992" s="227"/>
      <c r="AD992" s="227"/>
      <c r="AE992" s="227"/>
      <c r="AF992" s="227"/>
      <c r="AG992" s="227"/>
      <c r="AH992" s="227"/>
      <c r="AI992" s="227"/>
      <c r="AJ992" s="227"/>
      <c r="AK992" s="227"/>
      <c r="AL992" s="227"/>
      <c r="AM992" s="227"/>
      <c r="AN992" s="227"/>
      <c r="AO992" s="227"/>
      <c r="AP992" s="227"/>
      <c r="AQ992" s="227"/>
      <c r="AR992" s="227"/>
    </row>
    <row r="993" spans="1:44" x14ac:dyDescent="0.2">
      <c r="A993" s="2442"/>
      <c r="B993" s="2442"/>
      <c r="C993" s="2442"/>
      <c r="D993" s="2442"/>
      <c r="E993" s="2442"/>
      <c r="F993" s="2447"/>
      <c r="G993" s="252"/>
      <c r="H993" s="1206"/>
      <c r="I993" s="1206"/>
      <c r="J993" s="256"/>
      <c r="K993" s="256"/>
      <c r="L993" s="256"/>
      <c r="M993" s="227"/>
      <c r="N993" s="227"/>
      <c r="O993" s="227"/>
      <c r="P993" s="227"/>
      <c r="Q993" s="227"/>
      <c r="R993" s="227"/>
      <c r="S993" s="227"/>
      <c r="T993" s="227"/>
      <c r="U993" s="227"/>
      <c r="V993" s="227"/>
      <c r="W993" s="227"/>
      <c r="X993" s="227"/>
      <c r="Y993" s="227"/>
      <c r="Z993" s="227"/>
      <c r="AA993" s="227"/>
      <c r="AB993" s="227"/>
      <c r="AC993" s="227"/>
      <c r="AD993" s="227"/>
      <c r="AE993" s="227"/>
      <c r="AF993" s="227"/>
      <c r="AG993" s="227"/>
      <c r="AH993" s="227"/>
      <c r="AI993" s="227"/>
      <c r="AJ993" s="227"/>
      <c r="AK993" s="227"/>
      <c r="AL993" s="227"/>
      <c r="AM993" s="227"/>
      <c r="AN993" s="227"/>
      <c r="AO993" s="227"/>
      <c r="AP993" s="227"/>
      <c r="AQ993" s="227"/>
      <c r="AR993" s="227"/>
    </row>
    <row r="994" spans="1:44" x14ac:dyDescent="0.2">
      <c r="A994" s="114"/>
      <c r="B994" s="114"/>
      <c r="C994" s="114"/>
      <c r="D994" s="114"/>
      <c r="E994" s="114"/>
      <c r="F994" s="114"/>
      <c r="G994" s="252"/>
      <c r="H994" s="1206"/>
      <c r="I994" s="1206"/>
      <c r="J994" s="256"/>
      <c r="K994" s="256"/>
      <c r="L994" s="256"/>
      <c r="M994" s="227"/>
      <c r="N994" s="227"/>
      <c r="O994" s="227"/>
      <c r="P994" s="227"/>
      <c r="Q994" s="227"/>
      <c r="R994" s="227"/>
      <c r="S994" s="227"/>
      <c r="T994" s="227"/>
      <c r="U994" s="227"/>
      <c r="V994" s="227"/>
      <c r="W994" s="227"/>
      <c r="X994" s="227"/>
      <c r="Y994" s="227"/>
      <c r="Z994" s="227"/>
      <c r="AA994" s="227"/>
      <c r="AB994" s="227"/>
      <c r="AC994" s="227"/>
      <c r="AD994" s="227"/>
      <c r="AE994" s="227"/>
      <c r="AF994" s="227"/>
      <c r="AG994" s="227"/>
      <c r="AH994" s="227"/>
      <c r="AI994" s="227"/>
      <c r="AJ994" s="227"/>
      <c r="AK994" s="227"/>
      <c r="AL994" s="227"/>
      <c r="AM994" s="227"/>
      <c r="AN994" s="227"/>
      <c r="AO994" s="227"/>
      <c r="AP994" s="227"/>
      <c r="AQ994" s="227"/>
      <c r="AR994" s="227"/>
    </row>
    <row r="995" spans="1:44" x14ac:dyDescent="0.2">
      <c r="A995" s="2438" t="s">
        <v>2046</v>
      </c>
      <c r="B995" s="2439"/>
      <c r="C995" s="2439"/>
      <c r="D995" s="2439"/>
      <c r="E995" s="2439"/>
      <c r="F995" s="2440"/>
      <c r="G995" s="252"/>
      <c r="H995" s="1206"/>
      <c r="I995" s="1206"/>
      <c r="J995" s="256"/>
      <c r="K995" s="256"/>
      <c r="L995" s="256"/>
      <c r="M995" s="227"/>
      <c r="N995" s="227"/>
      <c r="O995" s="227"/>
      <c r="P995" s="227"/>
      <c r="Q995" s="227"/>
      <c r="R995" s="227"/>
      <c r="S995" s="227"/>
      <c r="T995" s="227"/>
      <c r="U995" s="227"/>
      <c r="V995" s="227"/>
      <c r="W995" s="227"/>
      <c r="X995" s="227"/>
      <c r="Y995" s="227"/>
      <c r="Z995" s="227"/>
      <c r="AA995" s="227"/>
      <c r="AB995" s="227"/>
      <c r="AC995" s="227"/>
      <c r="AD995" s="227"/>
      <c r="AE995" s="227"/>
      <c r="AF995" s="227"/>
      <c r="AG995" s="227"/>
      <c r="AH995" s="227"/>
      <c r="AI995" s="227"/>
      <c r="AJ995" s="227"/>
      <c r="AK995" s="227"/>
      <c r="AL995" s="227"/>
      <c r="AM995" s="227"/>
      <c r="AN995" s="227"/>
      <c r="AO995" s="227"/>
      <c r="AP995" s="227"/>
      <c r="AQ995" s="227"/>
      <c r="AR995" s="227"/>
    </row>
    <row r="996" spans="1:44" x14ac:dyDescent="0.2">
      <c r="A996" s="114"/>
      <c r="B996" s="114"/>
      <c r="C996" s="114"/>
      <c r="D996" s="114"/>
      <c r="E996" s="114"/>
      <c r="F996" s="114"/>
      <c r="G996" s="252"/>
      <c r="H996" s="1206"/>
      <c r="I996" s="1206"/>
      <c r="J996" s="256"/>
      <c r="K996" s="256"/>
      <c r="L996" s="256"/>
      <c r="M996" s="227"/>
      <c r="N996" s="227"/>
      <c r="O996" s="227"/>
      <c r="P996" s="227"/>
      <c r="Q996" s="227"/>
      <c r="R996" s="227"/>
      <c r="S996" s="227"/>
      <c r="T996" s="227"/>
      <c r="U996" s="227"/>
      <c r="V996" s="227"/>
      <c r="W996" s="227"/>
      <c r="X996" s="227"/>
      <c r="Y996" s="227"/>
      <c r="Z996" s="227"/>
      <c r="AA996" s="227"/>
      <c r="AB996" s="227"/>
      <c r="AC996" s="227"/>
      <c r="AD996" s="227"/>
      <c r="AE996" s="227"/>
      <c r="AF996" s="227"/>
      <c r="AG996" s="227"/>
      <c r="AH996" s="227"/>
      <c r="AI996" s="227"/>
      <c r="AJ996" s="227"/>
      <c r="AK996" s="227"/>
      <c r="AL996" s="227"/>
      <c r="AM996" s="227"/>
      <c r="AN996" s="227"/>
      <c r="AO996" s="227"/>
      <c r="AP996" s="227"/>
      <c r="AQ996" s="227"/>
      <c r="AR996" s="227"/>
    </row>
    <row r="997" spans="1:44" x14ac:dyDescent="0.2">
      <c r="A997" s="2442" t="s">
        <v>2047</v>
      </c>
      <c r="B997" s="2439"/>
      <c r="C997" s="2439"/>
      <c r="D997" s="2439"/>
      <c r="E997" s="2439"/>
      <c r="F997" s="2440"/>
      <c r="G997" s="252"/>
      <c r="H997" s="1206"/>
      <c r="I997" s="1206"/>
      <c r="J997" s="256"/>
      <c r="K997" s="256"/>
      <c r="L997" s="256"/>
      <c r="M997" s="227"/>
      <c r="N997" s="227"/>
      <c r="O997" s="227"/>
      <c r="P997" s="227"/>
      <c r="Q997" s="227"/>
      <c r="R997" s="227"/>
      <c r="S997" s="227"/>
      <c r="T997" s="227"/>
      <c r="U997" s="227"/>
      <c r="V997" s="227"/>
      <c r="W997" s="227"/>
      <c r="X997" s="227"/>
      <c r="Y997" s="227"/>
      <c r="Z997" s="227"/>
      <c r="AA997" s="227"/>
      <c r="AB997" s="227"/>
      <c r="AC997" s="227"/>
      <c r="AD997" s="227"/>
      <c r="AE997" s="227"/>
      <c r="AF997" s="227"/>
      <c r="AG997" s="227"/>
      <c r="AH997" s="227"/>
      <c r="AI997" s="227"/>
      <c r="AJ997" s="227"/>
      <c r="AK997" s="227"/>
      <c r="AL997" s="227"/>
      <c r="AM997" s="227"/>
      <c r="AN997" s="227"/>
      <c r="AO997" s="227"/>
      <c r="AP997" s="227"/>
      <c r="AQ997" s="227"/>
      <c r="AR997" s="227"/>
    </row>
    <row r="998" spans="1:44" x14ac:dyDescent="0.2">
      <c r="A998" s="2448"/>
      <c r="B998" s="2448"/>
      <c r="C998" s="2448"/>
      <c r="D998" s="2448"/>
      <c r="E998" s="2448"/>
      <c r="F998" s="2309"/>
      <c r="G998" s="252"/>
      <c r="H998" s="1206"/>
      <c r="I998" s="1206"/>
      <c r="J998" s="256"/>
      <c r="K998" s="256"/>
      <c r="L998" s="256"/>
      <c r="M998" s="227"/>
      <c r="N998" s="227"/>
      <c r="O998" s="227"/>
      <c r="P998" s="227"/>
      <c r="Q998" s="227"/>
      <c r="R998" s="227"/>
      <c r="S998" s="227"/>
      <c r="T998" s="227"/>
      <c r="U998" s="227"/>
      <c r="V998" s="227"/>
      <c r="W998" s="227"/>
      <c r="X998" s="227"/>
      <c r="Y998" s="227"/>
      <c r="Z998" s="227"/>
      <c r="AA998" s="227"/>
      <c r="AB998" s="227"/>
      <c r="AC998" s="227"/>
      <c r="AD998" s="227"/>
      <c r="AE998" s="227"/>
      <c r="AF998" s="227"/>
      <c r="AG998" s="227"/>
      <c r="AH998" s="227"/>
      <c r="AI998" s="227"/>
      <c r="AJ998" s="227"/>
      <c r="AK998" s="227"/>
      <c r="AL998" s="227"/>
      <c r="AM998" s="227"/>
      <c r="AN998" s="227"/>
      <c r="AO998" s="227"/>
      <c r="AP998" s="227"/>
      <c r="AQ998" s="227"/>
      <c r="AR998" s="227"/>
    </row>
    <row r="999" spans="1:44" x14ac:dyDescent="0.2">
      <c r="A999" s="1442"/>
      <c r="B999" s="1441"/>
      <c r="C999" s="1441"/>
      <c r="D999" s="1441"/>
      <c r="E999" s="1441"/>
      <c r="F999" s="1441"/>
      <c r="G999" s="252"/>
      <c r="H999" s="1206"/>
      <c r="I999" s="1206"/>
      <c r="J999" s="256"/>
      <c r="K999" s="256"/>
      <c r="L999" s="256"/>
      <c r="M999" s="227"/>
      <c r="N999" s="227"/>
      <c r="O999" s="227"/>
      <c r="P999" s="227"/>
      <c r="Q999" s="227"/>
      <c r="R999" s="227"/>
      <c r="S999" s="227"/>
      <c r="T999" s="227"/>
      <c r="U999" s="227"/>
      <c r="V999" s="227"/>
      <c r="W999" s="227"/>
      <c r="X999" s="227"/>
      <c r="Y999" s="227"/>
      <c r="Z999" s="227"/>
      <c r="AA999" s="227"/>
      <c r="AB999" s="227"/>
      <c r="AC999" s="227"/>
      <c r="AD999" s="227"/>
      <c r="AE999" s="227"/>
      <c r="AF999" s="227"/>
      <c r="AG999" s="227"/>
      <c r="AH999" s="227"/>
      <c r="AI999" s="227"/>
      <c r="AJ999" s="227"/>
      <c r="AK999" s="227"/>
      <c r="AL999" s="227"/>
      <c r="AM999" s="227"/>
      <c r="AN999" s="227"/>
      <c r="AO999" s="227"/>
      <c r="AP999" s="227"/>
      <c r="AQ999" s="227"/>
      <c r="AR999" s="227"/>
    </row>
    <row r="1000" spans="1:44" ht="15.75" x14ac:dyDescent="0.25">
      <c r="A1000" s="1440" t="s">
        <v>489</v>
      </c>
      <c r="B1000" s="1441"/>
      <c r="C1000" s="1441"/>
      <c r="D1000" s="1441"/>
      <c r="E1000" s="1441"/>
      <c r="F1000" s="1441"/>
      <c r="G1000" s="252"/>
      <c r="H1000" s="1206"/>
      <c r="I1000" s="1206"/>
      <c r="J1000" s="256"/>
      <c r="K1000" s="256"/>
      <c r="L1000" s="256"/>
      <c r="M1000" s="227"/>
      <c r="N1000" s="227"/>
      <c r="O1000" s="227"/>
      <c r="P1000" s="227"/>
      <c r="Q1000" s="227"/>
      <c r="R1000" s="227"/>
      <c r="S1000" s="227"/>
      <c r="T1000" s="227"/>
      <c r="U1000" s="227"/>
      <c r="V1000" s="227"/>
      <c r="W1000" s="227"/>
      <c r="X1000" s="227"/>
      <c r="Y1000" s="227"/>
      <c r="Z1000" s="227"/>
      <c r="AA1000" s="227"/>
      <c r="AB1000" s="227"/>
      <c r="AC1000" s="227"/>
      <c r="AD1000" s="227"/>
      <c r="AE1000" s="227"/>
      <c r="AF1000" s="227"/>
      <c r="AG1000" s="227"/>
      <c r="AH1000" s="227"/>
      <c r="AI1000" s="227"/>
      <c r="AJ1000" s="227"/>
      <c r="AK1000" s="227"/>
      <c r="AL1000" s="227"/>
      <c r="AM1000" s="227"/>
      <c r="AN1000" s="227"/>
      <c r="AO1000" s="227"/>
      <c r="AP1000" s="227"/>
      <c r="AQ1000" s="227"/>
      <c r="AR1000" s="227"/>
    </row>
    <row r="1001" spans="1:44" ht="15.75" x14ac:dyDescent="0.25">
      <c r="A1001" s="1444"/>
      <c r="B1001" s="1441"/>
      <c r="C1001" s="1441"/>
      <c r="D1001" s="1441"/>
      <c r="E1001" s="1441"/>
      <c r="F1001" s="1441"/>
      <c r="G1001" s="252"/>
      <c r="H1001" s="1206"/>
      <c r="I1001" s="1206"/>
      <c r="J1001" s="256"/>
      <c r="K1001" s="256"/>
      <c r="L1001" s="256"/>
      <c r="M1001" s="227"/>
      <c r="N1001" s="227"/>
      <c r="O1001" s="227"/>
      <c r="P1001" s="227"/>
      <c r="Q1001" s="227"/>
      <c r="R1001" s="227"/>
      <c r="S1001" s="227"/>
      <c r="T1001" s="227"/>
      <c r="U1001" s="227"/>
      <c r="V1001" s="227"/>
      <c r="W1001" s="227"/>
      <c r="X1001" s="227"/>
      <c r="Y1001" s="227"/>
      <c r="Z1001" s="227"/>
      <c r="AA1001" s="227"/>
      <c r="AB1001" s="227"/>
      <c r="AC1001" s="227"/>
      <c r="AD1001" s="227"/>
      <c r="AE1001" s="227"/>
      <c r="AF1001" s="227"/>
      <c r="AG1001" s="227"/>
      <c r="AH1001" s="227"/>
      <c r="AI1001" s="227"/>
      <c r="AJ1001" s="227"/>
      <c r="AK1001" s="227"/>
      <c r="AL1001" s="227"/>
      <c r="AM1001" s="227"/>
      <c r="AN1001" s="227"/>
      <c r="AO1001" s="227"/>
      <c r="AP1001" s="227"/>
      <c r="AQ1001" s="227"/>
      <c r="AR1001" s="227"/>
    </row>
    <row r="1002" spans="1:44" x14ac:dyDescent="0.2">
      <c r="A1002" s="2438" t="s">
        <v>2048</v>
      </c>
      <c r="B1002" s="2439"/>
      <c r="C1002" s="2439"/>
      <c r="D1002" s="2439"/>
      <c r="E1002" s="2439"/>
      <c r="F1002" s="2440"/>
      <c r="G1002" s="252"/>
      <c r="H1002" s="1206"/>
      <c r="I1002" s="1206"/>
      <c r="J1002" s="256"/>
      <c r="K1002" s="256"/>
      <c r="L1002" s="256"/>
      <c r="M1002" s="227"/>
      <c r="N1002" s="227"/>
      <c r="O1002" s="227"/>
      <c r="P1002" s="227"/>
      <c r="Q1002" s="227"/>
      <c r="R1002" s="227"/>
      <c r="S1002" s="227"/>
      <c r="T1002" s="227"/>
      <c r="U1002" s="227"/>
      <c r="V1002" s="227"/>
      <c r="W1002" s="227"/>
      <c r="X1002" s="227"/>
      <c r="Y1002" s="227"/>
      <c r="Z1002" s="227"/>
      <c r="AA1002" s="227"/>
      <c r="AB1002" s="227"/>
      <c r="AC1002" s="227"/>
      <c r="AD1002" s="227"/>
      <c r="AE1002" s="227"/>
      <c r="AF1002" s="227"/>
      <c r="AG1002" s="227"/>
      <c r="AH1002" s="227"/>
      <c r="AI1002" s="227"/>
      <c r="AJ1002" s="227"/>
      <c r="AK1002" s="227"/>
      <c r="AL1002" s="227"/>
      <c r="AM1002" s="227"/>
      <c r="AN1002" s="227"/>
      <c r="AO1002" s="227"/>
      <c r="AP1002" s="227"/>
      <c r="AQ1002" s="227"/>
      <c r="AR1002" s="227"/>
    </row>
    <row r="1003" spans="1:44" x14ac:dyDescent="0.2">
      <c r="A1003" s="1445"/>
      <c r="B1003" s="1441"/>
      <c r="C1003" s="1441"/>
      <c r="D1003" s="1441"/>
      <c r="E1003" s="1441"/>
      <c r="F1003" s="1441"/>
      <c r="G1003" s="252"/>
      <c r="H1003" s="1206"/>
      <c r="I1003" s="1206"/>
      <c r="J1003" s="256"/>
      <c r="K1003" s="256"/>
      <c r="L1003" s="256"/>
      <c r="M1003" s="227"/>
      <c r="N1003" s="227"/>
      <c r="O1003" s="227"/>
      <c r="P1003" s="227"/>
      <c r="Q1003" s="227"/>
      <c r="R1003" s="227"/>
      <c r="S1003" s="227"/>
      <c r="T1003" s="227"/>
      <c r="U1003" s="227"/>
      <c r="V1003" s="227"/>
      <c r="W1003" s="227"/>
      <c r="X1003" s="227"/>
      <c r="Y1003" s="227"/>
      <c r="Z1003" s="227"/>
      <c r="AA1003" s="227"/>
      <c r="AB1003" s="227"/>
      <c r="AC1003" s="227"/>
      <c r="AD1003" s="227"/>
      <c r="AE1003" s="227"/>
      <c r="AF1003" s="227"/>
      <c r="AG1003" s="227"/>
      <c r="AH1003" s="227"/>
      <c r="AI1003" s="227"/>
      <c r="AJ1003" s="227"/>
      <c r="AK1003" s="227"/>
      <c r="AL1003" s="227"/>
      <c r="AM1003" s="227"/>
      <c r="AN1003" s="227"/>
      <c r="AO1003" s="227"/>
      <c r="AP1003" s="227"/>
      <c r="AQ1003" s="227"/>
      <c r="AR1003" s="227"/>
    </row>
    <row r="1004" spans="1:44" x14ac:dyDescent="0.2">
      <c r="A1004" s="2438" t="s">
        <v>2049</v>
      </c>
      <c r="B1004" s="2439"/>
      <c r="C1004" s="2439"/>
      <c r="D1004" s="2439"/>
      <c r="E1004" s="2439"/>
      <c r="F1004" s="2440"/>
      <c r="G1004" s="252"/>
      <c r="H1004" s="1206"/>
      <c r="I1004" s="1206"/>
      <c r="J1004" s="256"/>
      <c r="K1004" s="256"/>
      <c r="L1004" s="256"/>
      <c r="M1004" s="227"/>
      <c r="N1004" s="227"/>
      <c r="O1004" s="227"/>
      <c r="P1004" s="227"/>
      <c r="Q1004" s="227"/>
      <c r="R1004" s="227"/>
      <c r="S1004" s="227"/>
      <c r="T1004" s="227"/>
      <c r="U1004" s="227"/>
      <c r="V1004" s="227"/>
      <c r="W1004" s="227"/>
      <c r="X1004" s="227"/>
      <c r="Y1004" s="227"/>
      <c r="Z1004" s="227"/>
      <c r="AA1004" s="227"/>
      <c r="AB1004" s="227"/>
      <c r="AC1004" s="227"/>
      <c r="AD1004" s="227"/>
      <c r="AE1004" s="227"/>
      <c r="AF1004" s="227"/>
      <c r="AG1004" s="227"/>
      <c r="AH1004" s="227"/>
      <c r="AI1004" s="227"/>
      <c r="AJ1004" s="227"/>
      <c r="AK1004" s="227"/>
      <c r="AL1004" s="227"/>
      <c r="AM1004" s="227"/>
      <c r="AN1004" s="227"/>
      <c r="AO1004" s="227"/>
      <c r="AP1004" s="227"/>
      <c r="AQ1004" s="227"/>
      <c r="AR1004" s="227"/>
    </row>
    <row r="1005" spans="1:44" x14ac:dyDescent="0.2">
      <c r="A1005" s="2445" t="s">
        <v>2050</v>
      </c>
      <c r="B1005" s="2439"/>
      <c r="C1005" s="2439"/>
      <c r="D1005" s="2439"/>
      <c r="E1005" s="2439"/>
      <c r="F1005" s="2440"/>
      <c r="G1005" s="252"/>
      <c r="H1005" s="1206"/>
      <c r="I1005" s="1206"/>
      <c r="J1005" s="256"/>
      <c r="K1005" s="256"/>
      <c r="L1005" s="256"/>
      <c r="M1005" s="227"/>
      <c r="N1005" s="227"/>
      <c r="O1005" s="227"/>
      <c r="P1005" s="227"/>
      <c r="Q1005" s="227"/>
      <c r="R1005" s="227"/>
      <c r="S1005" s="227"/>
      <c r="T1005" s="227"/>
      <c r="U1005" s="227"/>
      <c r="V1005" s="227"/>
      <c r="W1005" s="227"/>
      <c r="X1005" s="227"/>
      <c r="Y1005" s="227"/>
      <c r="Z1005" s="227"/>
      <c r="AA1005" s="227"/>
      <c r="AB1005" s="227"/>
      <c r="AC1005" s="227"/>
      <c r="AD1005" s="227"/>
      <c r="AE1005" s="227"/>
      <c r="AF1005" s="227"/>
      <c r="AG1005" s="227"/>
      <c r="AH1005" s="227"/>
      <c r="AI1005" s="227"/>
      <c r="AJ1005" s="227"/>
      <c r="AK1005" s="227"/>
      <c r="AL1005" s="227"/>
      <c r="AM1005" s="227"/>
      <c r="AN1005" s="227"/>
      <c r="AO1005" s="227"/>
      <c r="AP1005" s="227"/>
      <c r="AQ1005" s="227"/>
      <c r="AR1005" s="227"/>
    </row>
    <row r="1006" spans="1:44" x14ac:dyDescent="0.2">
      <c r="A1006" s="2441"/>
      <c r="B1006" s="2439"/>
      <c r="C1006" s="2439"/>
      <c r="D1006" s="2439"/>
      <c r="E1006" s="2439"/>
      <c r="F1006" s="2440"/>
      <c r="G1006" s="252"/>
      <c r="H1006" s="1206"/>
      <c r="I1006" s="1206"/>
      <c r="J1006" s="256"/>
      <c r="K1006" s="256"/>
      <c r="L1006" s="256"/>
      <c r="M1006" s="227"/>
      <c r="N1006" s="227"/>
      <c r="O1006" s="227"/>
      <c r="P1006" s="227"/>
      <c r="Q1006" s="227"/>
      <c r="R1006" s="227"/>
      <c r="S1006" s="227"/>
      <c r="T1006" s="227"/>
      <c r="U1006" s="227"/>
      <c r="V1006" s="227"/>
      <c r="W1006" s="227"/>
      <c r="X1006" s="227"/>
      <c r="Y1006" s="227"/>
      <c r="Z1006" s="227"/>
      <c r="AA1006" s="227"/>
      <c r="AB1006" s="227"/>
      <c r="AC1006" s="227"/>
      <c r="AD1006" s="227"/>
      <c r="AE1006" s="227"/>
      <c r="AF1006" s="227"/>
      <c r="AG1006" s="227"/>
      <c r="AH1006" s="227"/>
      <c r="AI1006" s="227"/>
      <c r="AJ1006" s="227"/>
      <c r="AK1006" s="227"/>
      <c r="AL1006" s="227"/>
      <c r="AM1006" s="227"/>
      <c r="AN1006" s="227"/>
      <c r="AO1006" s="227"/>
      <c r="AP1006" s="227"/>
      <c r="AQ1006" s="227"/>
      <c r="AR1006" s="227"/>
    </row>
    <row r="1007" spans="1:44" x14ac:dyDescent="0.2">
      <c r="A1007" s="114"/>
      <c r="B1007" s="114"/>
      <c r="C1007" s="114"/>
      <c r="D1007" s="114"/>
      <c r="E1007" s="114"/>
      <c r="F1007" s="114"/>
      <c r="G1007" s="252"/>
      <c r="H1007" s="1206"/>
      <c r="I1007" s="1206"/>
      <c r="J1007" s="256"/>
      <c r="K1007" s="256"/>
      <c r="L1007" s="256"/>
      <c r="M1007" s="227"/>
      <c r="N1007" s="227"/>
      <c r="O1007" s="227"/>
      <c r="P1007" s="227"/>
      <c r="Q1007" s="227"/>
      <c r="R1007" s="227"/>
      <c r="S1007" s="227"/>
      <c r="T1007" s="227"/>
      <c r="U1007" s="227"/>
      <c r="V1007" s="227"/>
      <c r="W1007" s="227"/>
      <c r="X1007" s="227"/>
      <c r="Y1007" s="227"/>
      <c r="Z1007" s="227"/>
      <c r="AA1007" s="227"/>
      <c r="AB1007" s="227"/>
      <c r="AC1007" s="227"/>
      <c r="AD1007" s="227"/>
      <c r="AE1007" s="227"/>
      <c r="AF1007" s="227"/>
      <c r="AG1007" s="227"/>
      <c r="AH1007" s="227"/>
      <c r="AI1007" s="227"/>
      <c r="AJ1007" s="227"/>
      <c r="AK1007" s="227"/>
      <c r="AL1007" s="227"/>
      <c r="AM1007" s="227"/>
      <c r="AN1007" s="227"/>
      <c r="AO1007" s="227"/>
      <c r="AP1007" s="227"/>
      <c r="AQ1007" s="227"/>
      <c r="AR1007" s="227"/>
    </row>
    <row r="1008" spans="1:44" x14ac:dyDescent="0.2">
      <c r="A1008" s="114"/>
      <c r="B1008" s="114"/>
      <c r="C1008" s="114"/>
      <c r="D1008" s="114"/>
      <c r="E1008" s="114"/>
      <c r="F1008" s="114"/>
      <c r="G1008" s="252"/>
      <c r="H1008" s="1206"/>
      <c r="I1008" s="1206"/>
      <c r="J1008" s="256"/>
      <c r="K1008" s="256"/>
      <c r="L1008" s="256"/>
      <c r="M1008" s="227"/>
      <c r="N1008" s="227"/>
      <c r="O1008" s="227"/>
      <c r="P1008" s="227"/>
      <c r="Q1008" s="227"/>
      <c r="R1008" s="227"/>
      <c r="S1008" s="227"/>
      <c r="T1008" s="227"/>
      <c r="U1008" s="227"/>
      <c r="V1008" s="227"/>
      <c r="W1008" s="227"/>
      <c r="X1008" s="227"/>
      <c r="Y1008" s="227"/>
      <c r="Z1008" s="227"/>
      <c r="AA1008" s="227"/>
      <c r="AB1008" s="227"/>
      <c r="AC1008" s="227"/>
      <c r="AD1008" s="227"/>
      <c r="AE1008" s="227"/>
      <c r="AF1008" s="227"/>
      <c r="AG1008" s="227"/>
      <c r="AH1008" s="227"/>
      <c r="AI1008" s="227"/>
      <c r="AJ1008" s="227"/>
      <c r="AK1008" s="227"/>
      <c r="AL1008" s="227"/>
      <c r="AM1008" s="227"/>
      <c r="AN1008" s="227"/>
      <c r="AO1008" s="227"/>
      <c r="AP1008" s="227"/>
      <c r="AQ1008" s="227"/>
      <c r="AR1008" s="227"/>
    </row>
    <row r="1009" spans="1:44" ht="15.75" x14ac:dyDescent="0.25">
      <c r="A1009" s="1446" t="s">
        <v>490</v>
      </c>
      <c r="B1009" s="1441"/>
      <c r="C1009" s="1441"/>
      <c r="D1009" s="1441"/>
      <c r="E1009" s="1441"/>
      <c r="F1009" s="1441"/>
      <c r="G1009" s="252"/>
      <c r="H1009" s="1206"/>
      <c r="I1009" s="1206"/>
      <c r="J1009" s="256"/>
      <c r="K1009" s="256"/>
      <c r="L1009" s="256"/>
      <c r="M1009" s="227"/>
      <c r="N1009" s="227"/>
      <c r="O1009" s="227"/>
      <c r="P1009" s="227"/>
      <c r="Q1009" s="227"/>
      <c r="R1009" s="227"/>
      <c r="S1009" s="227"/>
      <c r="T1009" s="227"/>
      <c r="U1009" s="227"/>
      <c r="V1009" s="227"/>
      <c r="W1009" s="227"/>
      <c r="X1009" s="227"/>
      <c r="Y1009" s="227"/>
      <c r="Z1009" s="227"/>
      <c r="AA1009" s="227"/>
      <c r="AB1009" s="227"/>
      <c r="AC1009" s="227"/>
      <c r="AD1009" s="227"/>
      <c r="AE1009" s="227"/>
      <c r="AF1009" s="227"/>
      <c r="AG1009" s="227"/>
      <c r="AH1009" s="227"/>
      <c r="AI1009" s="227"/>
      <c r="AJ1009" s="227"/>
      <c r="AK1009" s="227"/>
      <c r="AL1009" s="227"/>
      <c r="AM1009" s="227"/>
      <c r="AN1009" s="227"/>
      <c r="AO1009" s="227"/>
      <c r="AP1009" s="227"/>
      <c r="AQ1009" s="227"/>
      <c r="AR1009" s="227"/>
    </row>
    <row r="1010" spans="1:44" x14ac:dyDescent="0.2">
      <c r="A1010" s="1447"/>
      <c r="B1010" s="1448"/>
      <c r="C1010" s="1448"/>
      <c r="D1010" s="1448"/>
      <c r="E1010" s="1441"/>
      <c r="F1010" s="1441"/>
      <c r="G1010" s="252"/>
      <c r="H1010" s="1206"/>
      <c r="I1010" s="1206"/>
      <c r="J1010" s="256"/>
      <c r="K1010" s="256"/>
      <c r="L1010" s="256"/>
      <c r="M1010" s="227"/>
      <c r="N1010" s="227"/>
      <c r="O1010" s="227"/>
      <c r="P1010" s="227"/>
      <c r="Q1010" s="227"/>
      <c r="R1010" s="227"/>
      <c r="S1010" s="227"/>
      <c r="T1010" s="227"/>
      <c r="U1010" s="227"/>
      <c r="V1010" s="227"/>
      <c r="W1010" s="227"/>
      <c r="X1010" s="227"/>
      <c r="Y1010" s="227"/>
      <c r="Z1010" s="227"/>
      <c r="AA1010" s="227"/>
      <c r="AB1010" s="227"/>
      <c r="AC1010" s="227"/>
      <c r="AD1010" s="227"/>
      <c r="AE1010" s="227"/>
      <c r="AF1010" s="227"/>
      <c r="AG1010" s="227"/>
      <c r="AH1010" s="227"/>
      <c r="AI1010" s="227"/>
      <c r="AJ1010" s="227"/>
      <c r="AK1010" s="227"/>
      <c r="AL1010" s="227"/>
      <c r="AM1010" s="227"/>
      <c r="AN1010" s="227"/>
      <c r="AO1010" s="227"/>
      <c r="AP1010" s="227"/>
      <c r="AQ1010" s="227"/>
      <c r="AR1010" s="227"/>
    </row>
    <row r="1011" spans="1:44" x14ac:dyDescent="0.2">
      <c r="A1011" s="2438" t="s">
        <v>2051</v>
      </c>
      <c r="B1011" s="2439"/>
      <c r="C1011" s="2439"/>
      <c r="D1011" s="2439"/>
      <c r="E1011" s="2439"/>
      <c r="F1011" s="2440"/>
      <c r="G1011" s="252"/>
      <c r="H1011" s="1206"/>
      <c r="I1011" s="1206"/>
      <c r="J1011" s="256"/>
      <c r="K1011" s="256"/>
      <c r="L1011" s="256"/>
      <c r="M1011" s="227"/>
      <c r="N1011" s="227"/>
      <c r="O1011" s="227"/>
      <c r="P1011" s="227"/>
      <c r="Q1011" s="227"/>
      <c r="R1011" s="227"/>
      <c r="S1011" s="227"/>
      <c r="T1011" s="227"/>
      <c r="U1011" s="227"/>
      <c r="V1011" s="227"/>
      <c r="W1011" s="227"/>
      <c r="X1011" s="227"/>
      <c r="Y1011" s="227"/>
      <c r="Z1011" s="227"/>
      <c r="AA1011" s="227"/>
      <c r="AB1011" s="227"/>
      <c r="AC1011" s="227"/>
      <c r="AD1011" s="227"/>
      <c r="AE1011" s="227"/>
      <c r="AF1011" s="227"/>
      <c r="AG1011" s="227"/>
      <c r="AH1011" s="227"/>
      <c r="AI1011" s="227"/>
      <c r="AJ1011" s="227"/>
      <c r="AK1011" s="227"/>
      <c r="AL1011" s="227"/>
      <c r="AM1011" s="227"/>
      <c r="AN1011" s="227"/>
      <c r="AO1011" s="227"/>
      <c r="AP1011" s="227"/>
      <c r="AQ1011" s="227"/>
      <c r="AR1011" s="227"/>
    </row>
    <row r="1012" spans="1:44" x14ac:dyDescent="0.2">
      <c r="A1012" s="114"/>
      <c r="B1012" s="114"/>
      <c r="C1012" s="114"/>
      <c r="D1012" s="114"/>
      <c r="E1012" s="114"/>
      <c r="F1012" s="114"/>
      <c r="G1012" s="252"/>
      <c r="H1012" s="1206"/>
      <c r="I1012" s="1206"/>
      <c r="J1012" s="256"/>
      <c r="K1012" s="256"/>
      <c r="L1012" s="256"/>
      <c r="M1012" s="227"/>
      <c r="N1012" s="227"/>
      <c r="O1012" s="227"/>
      <c r="P1012" s="227"/>
      <c r="Q1012" s="227"/>
      <c r="R1012" s="227"/>
      <c r="S1012" s="227"/>
      <c r="T1012" s="227"/>
      <c r="U1012" s="227"/>
      <c r="V1012" s="227"/>
      <c r="W1012" s="227"/>
      <c r="X1012" s="227"/>
      <c r="Y1012" s="227"/>
      <c r="Z1012" s="227"/>
      <c r="AA1012" s="227"/>
      <c r="AB1012" s="227"/>
      <c r="AC1012" s="227"/>
      <c r="AD1012" s="227"/>
      <c r="AE1012" s="227"/>
      <c r="AF1012" s="227"/>
      <c r="AG1012" s="227"/>
      <c r="AH1012" s="227"/>
      <c r="AI1012" s="227"/>
      <c r="AJ1012" s="227"/>
      <c r="AK1012" s="227"/>
      <c r="AL1012" s="227"/>
      <c r="AM1012" s="227"/>
      <c r="AN1012" s="227"/>
      <c r="AO1012" s="227"/>
      <c r="AP1012" s="227"/>
      <c r="AQ1012" s="227"/>
      <c r="AR1012" s="227"/>
    </row>
    <row r="1013" spans="1:44" x14ac:dyDescent="0.2">
      <c r="A1013" s="2438" t="s">
        <v>2052</v>
      </c>
      <c r="B1013" s="2439"/>
      <c r="C1013" s="2439"/>
      <c r="D1013" s="2439"/>
      <c r="E1013" s="2439"/>
      <c r="F1013" s="2440"/>
      <c r="G1013" s="252"/>
      <c r="H1013" s="1206"/>
      <c r="I1013" s="1206"/>
      <c r="J1013" s="256"/>
      <c r="K1013" s="256"/>
      <c r="L1013" s="256"/>
      <c r="M1013" s="227"/>
      <c r="N1013" s="227"/>
      <c r="O1013" s="227"/>
      <c r="P1013" s="227"/>
      <c r="Q1013" s="227"/>
      <c r="R1013" s="227"/>
      <c r="S1013" s="227"/>
      <c r="T1013" s="227"/>
      <c r="U1013" s="227"/>
      <c r="V1013" s="227"/>
      <c r="W1013" s="227"/>
      <c r="X1013" s="227"/>
      <c r="Y1013" s="227"/>
      <c r="Z1013" s="227"/>
      <c r="AA1013" s="227"/>
      <c r="AB1013" s="227"/>
      <c r="AC1013" s="227"/>
      <c r="AD1013" s="227"/>
      <c r="AE1013" s="227"/>
      <c r="AF1013" s="227"/>
      <c r="AG1013" s="227"/>
      <c r="AH1013" s="227"/>
      <c r="AI1013" s="227"/>
      <c r="AJ1013" s="227"/>
      <c r="AK1013" s="227"/>
      <c r="AL1013" s="227"/>
      <c r="AM1013" s="227"/>
      <c r="AN1013" s="227"/>
      <c r="AO1013" s="227"/>
      <c r="AP1013" s="227"/>
      <c r="AQ1013" s="227"/>
      <c r="AR1013" s="227"/>
    </row>
    <row r="1014" spans="1:44" x14ac:dyDescent="0.2">
      <c r="A1014" s="114"/>
      <c r="B1014" s="114"/>
      <c r="C1014" s="114"/>
      <c r="D1014" s="114"/>
      <c r="E1014" s="114"/>
      <c r="F1014" s="114"/>
      <c r="G1014" s="252"/>
      <c r="H1014" s="1206"/>
      <c r="I1014" s="1206"/>
      <c r="J1014" s="256"/>
      <c r="K1014" s="256"/>
      <c r="L1014" s="256"/>
      <c r="M1014" s="227"/>
      <c r="N1014" s="227"/>
      <c r="O1014" s="227"/>
      <c r="P1014" s="227"/>
      <c r="Q1014" s="227"/>
      <c r="R1014" s="227"/>
      <c r="S1014" s="227"/>
      <c r="T1014" s="227"/>
      <c r="U1014" s="227"/>
      <c r="V1014" s="227"/>
      <c r="W1014" s="227"/>
      <c r="X1014" s="227"/>
      <c r="Y1014" s="227"/>
      <c r="Z1014" s="227"/>
      <c r="AA1014" s="227"/>
      <c r="AB1014" s="227"/>
      <c r="AC1014" s="227"/>
      <c r="AD1014" s="227"/>
      <c r="AE1014" s="227"/>
      <c r="AF1014" s="227"/>
      <c r="AG1014" s="227"/>
      <c r="AH1014" s="227"/>
      <c r="AI1014" s="227"/>
      <c r="AJ1014" s="227"/>
      <c r="AK1014" s="227"/>
      <c r="AL1014" s="227"/>
      <c r="AM1014" s="227"/>
      <c r="AN1014" s="227"/>
      <c r="AO1014" s="227"/>
      <c r="AP1014" s="227"/>
      <c r="AQ1014" s="227"/>
      <c r="AR1014" s="227"/>
    </row>
    <row r="1015" spans="1:44" x14ac:dyDescent="0.2">
      <c r="A1015" s="2438" t="s">
        <v>2053</v>
      </c>
      <c r="B1015" s="2439"/>
      <c r="C1015" s="2439"/>
      <c r="D1015" s="2439"/>
      <c r="E1015" s="2439"/>
      <c r="F1015" s="2440"/>
      <c r="G1015" s="252"/>
      <c r="H1015" s="1206"/>
      <c r="I1015" s="1206"/>
      <c r="J1015" s="256"/>
      <c r="K1015" s="256"/>
      <c r="L1015" s="256"/>
      <c r="M1015" s="227"/>
      <c r="N1015" s="227"/>
      <c r="O1015" s="227"/>
      <c r="P1015" s="227"/>
      <c r="Q1015" s="227"/>
      <c r="R1015" s="227"/>
      <c r="S1015" s="227"/>
      <c r="T1015" s="227"/>
      <c r="U1015" s="227"/>
      <c r="V1015" s="227"/>
      <c r="W1015" s="227"/>
      <c r="X1015" s="227"/>
      <c r="Y1015" s="227"/>
      <c r="Z1015" s="227"/>
      <c r="AA1015" s="227"/>
      <c r="AB1015" s="227"/>
      <c r="AC1015" s="227"/>
      <c r="AD1015" s="227"/>
      <c r="AE1015" s="227"/>
      <c r="AF1015" s="227"/>
      <c r="AG1015" s="227"/>
      <c r="AH1015" s="227"/>
      <c r="AI1015" s="227"/>
      <c r="AJ1015" s="227"/>
      <c r="AK1015" s="227"/>
      <c r="AL1015" s="227"/>
      <c r="AM1015" s="227"/>
      <c r="AN1015" s="227"/>
      <c r="AO1015" s="227"/>
      <c r="AP1015" s="227"/>
      <c r="AQ1015" s="227"/>
      <c r="AR1015" s="227"/>
    </row>
    <row r="1016" spans="1:44" x14ac:dyDescent="0.2">
      <c r="A1016" s="114"/>
      <c r="B1016" s="114"/>
      <c r="C1016" s="114"/>
      <c r="D1016" s="114"/>
      <c r="E1016" s="114"/>
      <c r="F1016" s="114"/>
      <c r="G1016" s="252"/>
      <c r="H1016" s="1206"/>
      <c r="I1016" s="1206"/>
      <c r="J1016" s="256"/>
      <c r="K1016" s="256"/>
      <c r="L1016" s="256"/>
      <c r="M1016" s="227"/>
      <c r="N1016" s="227"/>
      <c r="O1016" s="227"/>
      <c r="P1016" s="227"/>
      <c r="Q1016" s="227"/>
      <c r="R1016" s="227"/>
      <c r="S1016" s="227"/>
      <c r="T1016" s="227"/>
      <c r="U1016" s="227"/>
      <c r="V1016" s="227"/>
      <c r="W1016" s="227"/>
      <c r="X1016" s="227"/>
      <c r="Y1016" s="227"/>
      <c r="Z1016" s="227"/>
      <c r="AA1016" s="227"/>
      <c r="AB1016" s="227"/>
      <c r="AC1016" s="227"/>
      <c r="AD1016" s="227"/>
      <c r="AE1016" s="227"/>
      <c r="AF1016" s="227"/>
      <c r="AG1016" s="227"/>
      <c r="AH1016" s="227"/>
      <c r="AI1016" s="227"/>
      <c r="AJ1016" s="227"/>
      <c r="AK1016" s="227"/>
      <c r="AL1016" s="227"/>
      <c r="AM1016" s="227"/>
      <c r="AN1016" s="227"/>
      <c r="AO1016" s="227"/>
      <c r="AP1016" s="227"/>
      <c r="AQ1016" s="227"/>
      <c r="AR1016" s="227"/>
    </row>
    <row r="1017" spans="1:44" x14ac:dyDescent="0.2">
      <c r="A1017" s="2438" t="s">
        <v>2054</v>
      </c>
      <c r="B1017" s="2439"/>
      <c r="C1017" s="2439"/>
      <c r="D1017" s="2439"/>
      <c r="E1017" s="2439"/>
      <c r="F1017" s="2440"/>
      <c r="G1017" s="252"/>
      <c r="H1017" s="1206"/>
      <c r="I1017" s="1206"/>
      <c r="J1017" s="256"/>
      <c r="K1017" s="256"/>
      <c r="L1017" s="256"/>
      <c r="M1017" s="227"/>
      <c r="N1017" s="227"/>
      <c r="O1017" s="227"/>
      <c r="P1017" s="227"/>
      <c r="Q1017" s="227"/>
      <c r="R1017" s="227"/>
      <c r="S1017" s="227"/>
      <c r="T1017" s="227"/>
      <c r="U1017" s="227"/>
      <c r="V1017" s="227"/>
      <c r="W1017" s="227"/>
      <c r="X1017" s="227"/>
      <c r="Y1017" s="227"/>
      <c r="Z1017" s="227"/>
      <c r="AA1017" s="227"/>
      <c r="AB1017" s="227"/>
      <c r="AC1017" s="227"/>
      <c r="AD1017" s="227"/>
      <c r="AE1017" s="227"/>
      <c r="AF1017" s="227"/>
      <c r="AG1017" s="227"/>
      <c r="AH1017" s="227"/>
      <c r="AI1017" s="227"/>
      <c r="AJ1017" s="227"/>
      <c r="AK1017" s="227"/>
      <c r="AL1017" s="227"/>
      <c r="AM1017" s="227"/>
      <c r="AN1017" s="227"/>
      <c r="AO1017" s="227"/>
      <c r="AP1017" s="227"/>
      <c r="AQ1017" s="227"/>
      <c r="AR1017" s="227"/>
    </row>
    <row r="1018" spans="1:44" x14ac:dyDescent="0.2">
      <c r="A1018" s="2441"/>
      <c r="B1018" s="2439"/>
      <c r="C1018" s="2439"/>
      <c r="D1018" s="2439"/>
      <c r="E1018" s="2439"/>
      <c r="F1018" s="2440"/>
      <c r="G1018" s="252"/>
      <c r="H1018" s="1206"/>
      <c r="I1018" s="1206"/>
      <c r="J1018" s="256"/>
      <c r="K1018" s="256"/>
      <c r="L1018" s="256"/>
      <c r="M1018" s="227"/>
      <c r="N1018" s="227"/>
      <c r="O1018" s="227"/>
      <c r="P1018" s="227"/>
      <c r="Q1018" s="227"/>
      <c r="R1018" s="227"/>
      <c r="S1018" s="227"/>
      <c r="T1018" s="227"/>
      <c r="U1018" s="227"/>
      <c r="V1018" s="227"/>
      <c r="W1018" s="227"/>
      <c r="X1018" s="227"/>
      <c r="Y1018" s="227"/>
      <c r="Z1018" s="227"/>
      <c r="AA1018" s="227"/>
      <c r="AB1018" s="227"/>
      <c r="AC1018" s="227"/>
      <c r="AD1018" s="227"/>
      <c r="AE1018" s="227"/>
      <c r="AF1018" s="227"/>
      <c r="AG1018" s="227"/>
      <c r="AH1018" s="227"/>
      <c r="AI1018" s="227"/>
      <c r="AJ1018" s="227"/>
      <c r="AK1018" s="227"/>
      <c r="AL1018" s="227"/>
      <c r="AM1018" s="227"/>
      <c r="AN1018" s="227"/>
      <c r="AO1018" s="227"/>
      <c r="AP1018" s="227"/>
      <c r="AQ1018" s="227"/>
      <c r="AR1018" s="227"/>
    </row>
    <row r="1019" spans="1:44" x14ac:dyDescent="0.2">
      <c r="A1019" s="114"/>
      <c r="B1019" s="114"/>
      <c r="C1019" s="114"/>
      <c r="D1019" s="114"/>
      <c r="E1019" s="114"/>
      <c r="F1019" s="114"/>
      <c r="G1019" s="252"/>
      <c r="H1019" s="1206"/>
      <c r="I1019" s="1206"/>
      <c r="J1019" s="256"/>
      <c r="K1019" s="256"/>
      <c r="L1019" s="256"/>
      <c r="M1019" s="227"/>
      <c r="N1019" s="227"/>
      <c r="O1019" s="227"/>
      <c r="P1019" s="227"/>
      <c r="Q1019" s="227"/>
      <c r="R1019" s="227"/>
      <c r="S1019" s="227"/>
      <c r="T1019" s="227"/>
      <c r="U1019" s="227"/>
      <c r="V1019" s="227"/>
      <c r="W1019" s="227"/>
      <c r="X1019" s="227"/>
      <c r="Y1019" s="227"/>
      <c r="Z1019" s="227"/>
      <c r="AA1019" s="227"/>
      <c r="AB1019" s="227"/>
      <c r="AC1019" s="227"/>
      <c r="AD1019" s="227"/>
      <c r="AE1019" s="227"/>
      <c r="AF1019" s="227"/>
      <c r="AG1019" s="227"/>
      <c r="AH1019" s="227"/>
      <c r="AI1019" s="227"/>
      <c r="AJ1019" s="227"/>
      <c r="AK1019" s="227"/>
      <c r="AL1019" s="227"/>
      <c r="AM1019" s="227"/>
      <c r="AN1019" s="227"/>
      <c r="AO1019" s="227"/>
      <c r="AP1019" s="227"/>
      <c r="AQ1019" s="227"/>
      <c r="AR1019" s="227"/>
    </row>
    <row r="1020" spans="1:44" ht="12.75" customHeight="1" x14ac:dyDescent="0.2">
      <c r="A1020" s="2442" t="s">
        <v>2055</v>
      </c>
      <c r="B1020" s="2446"/>
      <c r="C1020" s="2446"/>
      <c r="D1020" s="2446"/>
      <c r="E1020" s="2446"/>
      <c r="F1020" s="2298"/>
      <c r="G1020" s="252"/>
      <c r="H1020" s="1206"/>
      <c r="I1020" s="1206"/>
      <c r="J1020" s="256"/>
      <c r="K1020" s="256"/>
      <c r="L1020" s="256"/>
      <c r="M1020" s="227"/>
      <c r="N1020" s="227"/>
      <c r="O1020" s="227"/>
      <c r="P1020" s="227"/>
      <c r="Q1020" s="227"/>
      <c r="R1020" s="227"/>
      <c r="S1020" s="227"/>
      <c r="T1020" s="227"/>
      <c r="U1020" s="227"/>
      <c r="V1020" s="227"/>
      <c r="W1020" s="227"/>
      <c r="X1020" s="227"/>
      <c r="Y1020" s="227"/>
      <c r="Z1020" s="227"/>
      <c r="AA1020" s="227"/>
      <c r="AB1020" s="227"/>
      <c r="AC1020" s="227"/>
      <c r="AD1020" s="227"/>
      <c r="AE1020" s="227"/>
      <c r="AF1020" s="227"/>
      <c r="AG1020" s="227"/>
      <c r="AH1020" s="227"/>
      <c r="AI1020" s="227"/>
      <c r="AJ1020" s="227"/>
      <c r="AK1020" s="227"/>
      <c r="AL1020" s="227"/>
      <c r="AM1020" s="227"/>
      <c r="AN1020" s="227"/>
      <c r="AO1020" s="227"/>
      <c r="AP1020" s="227"/>
      <c r="AQ1020" s="227"/>
      <c r="AR1020" s="227"/>
    </row>
    <row r="1021" spans="1:44" x14ac:dyDescent="0.2">
      <c r="A1021" s="2446"/>
      <c r="B1021" s="2446"/>
      <c r="C1021" s="2446"/>
      <c r="D1021" s="2446"/>
      <c r="E1021" s="2446"/>
      <c r="F1021" s="2298"/>
      <c r="G1021" s="252"/>
      <c r="H1021" s="1206"/>
      <c r="I1021" s="1206"/>
      <c r="J1021" s="256"/>
      <c r="K1021" s="256"/>
      <c r="L1021" s="256"/>
      <c r="M1021" s="227"/>
      <c r="N1021" s="227"/>
      <c r="O1021" s="227"/>
      <c r="P1021" s="227"/>
      <c r="Q1021" s="227"/>
      <c r="R1021" s="227"/>
      <c r="S1021" s="227"/>
      <c r="T1021" s="227"/>
      <c r="U1021" s="227"/>
      <c r="V1021" s="227"/>
      <c r="W1021" s="227"/>
      <c r="X1021" s="227"/>
      <c r="Y1021" s="227"/>
      <c r="Z1021" s="227"/>
      <c r="AA1021" s="227"/>
      <c r="AB1021" s="227"/>
      <c r="AC1021" s="227"/>
      <c r="AD1021" s="227"/>
      <c r="AE1021" s="227"/>
      <c r="AF1021" s="227"/>
      <c r="AG1021" s="227"/>
      <c r="AH1021" s="227"/>
      <c r="AI1021" s="227"/>
      <c r="AJ1021" s="227"/>
      <c r="AK1021" s="227"/>
      <c r="AL1021" s="227"/>
      <c r="AM1021" s="227"/>
      <c r="AN1021" s="227"/>
      <c r="AO1021" s="227"/>
      <c r="AP1021" s="227"/>
      <c r="AQ1021" s="227"/>
      <c r="AR1021" s="227"/>
    </row>
    <row r="1022" spans="1:44" x14ac:dyDescent="0.2">
      <c r="A1022" s="1449"/>
      <c r="B1022" s="1441"/>
      <c r="C1022" s="1441"/>
      <c r="D1022" s="1441"/>
      <c r="E1022" s="1441"/>
      <c r="F1022" s="1441"/>
      <c r="G1022" s="252"/>
      <c r="H1022" s="1206"/>
      <c r="I1022" s="1206"/>
      <c r="J1022" s="256"/>
      <c r="K1022" s="256"/>
      <c r="L1022" s="256"/>
      <c r="M1022" s="227"/>
      <c r="N1022" s="227"/>
      <c r="O1022" s="227"/>
      <c r="P1022" s="227"/>
      <c r="Q1022" s="227"/>
      <c r="R1022" s="227"/>
      <c r="S1022" s="227"/>
      <c r="T1022" s="227"/>
      <c r="U1022" s="227"/>
      <c r="V1022" s="227"/>
      <c r="W1022" s="227"/>
      <c r="X1022" s="227"/>
      <c r="Y1022" s="227"/>
      <c r="Z1022" s="227"/>
      <c r="AA1022" s="227"/>
      <c r="AB1022" s="227"/>
      <c r="AC1022" s="227"/>
      <c r="AD1022" s="227"/>
      <c r="AE1022" s="227"/>
      <c r="AF1022" s="227"/>
      <c r="AG1022" s="227"/>
      <c r="AH1022" s="227"/>
      <c r="AI1022" s="227"/>
      <c r="AJ1022" s="227"/>
      <c r="AK1022" s="227"/>
      <c r="AL1022" s="227"/>
      <c r="AM1022" s="227"/>
      <c r="AN1022" s="227"/>
      <c r="AO1022" s="227"/>
      <c r="AP1022" s="227"/>
      <c r="AQ1022" s="227"/>
      <c r="AR1022" s="227"/>
    </row>
    <row r="1023" spans="1:44" x14ac:dyDescent="0.2">
      <c r="A1023" s="2442" t="s">
        <v>2056</v>
      </c>
      <c r="B1023" s="2439"/>
      <c r="C1023" s="2439"/>
      <c r="D1023" s="2439"/>
      <c r="E1023" s="2439"/>
      <c r="F1023" s="2440"/>
      <c r="G1023" s="252"/>
      <c r="H1023" s="1206"/>
      <c r="I1023" s="1206"/>
      <c r="J1023" s="256"/>
      <c r="K1023" s="256"/>
      <c r="L1023" s="256"/>
      <c r="M1023" s="227"/>
      <c r="N1023" s="227"/>
      <c r="O1023" s="227"/>
      <c r="P1023" s="227"/>
      <c r="Q1023" s="227"/>
      <c r="R1023" s="227"/>
      <c r="S1023" s="227"/>
      <c r="T1023" s="227"/>
      <c r="U1023" s="227"/>
      <c r="V1023" s="227"/>
      <c r="W1023" s="227"/>
      <c r="X1023" s="227"/>
      <c r="Y1023" s="227"/>
      <c r="Z1023" s="227"/>
      <c r="AA1023" s="227"/>
      <c r="AB1023" s="227"/>
      <c r="AC1023" s="227"/>
      <c r="AD1023" s="227"/>
      <c r="AE1023" s="227"/>
      <c r="AF1023" s="227"/>
      <c r="AG1023" s="227"/>
      <c r="AH1023" s="227"/>
      <c r="AI1023" s="227"/>
      <c r="AJ1023" s="227"/>
      <c r="AK1023" s="227"/>
      <c r="AL1023" s="227"/>
      <c r="AM1023" s="227"/>
      <c r="AN1023" s="227"/>
      <c r="AO1023" s="227"/>
      <c r="AP1023" s="227"/>
      <c r="AQ1023" s="227"/>
      <c r="AR1023" s="227"/>
    </row>
    <row r="1024" spans="1:44" x14ac:dyDescent="0.2">
      <c r="A1024" s="2443"/>
      <c r="B1024" s="2443"/>
      <c r="C1024" s="2443"/>
      <c r="D1024" s="2443"/>
      <c r="E1024" s="2443"/>
      <c r="F1024" s="2444"/>
      <c r="G1024" s="252"/>
      <c r="H1024" s="1206"/>
      <c r="I1024" s="1206"/>
      <c r="J1024" s="256"/>
      <c r="K1024" s="256"/>
      <c r="L1024" s="256"/>
      <c r="M1024" s="227"/>
      <c r="N1024" s="227"/>
      <c r="O1024" s="227"/>
      <c r="P1024" s="227"/>
      <c r="Q1024" s="227"/>
      <c r="R1024" s="227"/>
      <c r="S1024" s="227"/>
      <c r="T1024" s="227"/>
      <c r="U1024" s="227"/>
      <c r="V1024" s="227"/>
      <c r="W1024" s="227"/>
      <c r="X1024" s="227"/>
      <c r="Y1024" s="227"/>
      <c r="Z1024" s="227"/>
      <c r="AA1024" s="227"/>
      <c r="AB1024" s="227"/>
      <c r="AC1024" s="227"/>
      <c r="AD1024" s="227"/>
      <c r="AE1024" s="227"/>
      <c r="AF1024" s="227"/>
      <c r="AG1024" s="227"/>
      <c r="AH1024" s="227"/>
      <c r="AI1024" s="227"/>
      <c r="AJ1024" s="227"/>
      <c r="AK1024" s="227"/>
      <c r="AL1024" s="227"/>
      <c r="AM1024" s="227"/>
      <c r="AN1024" s="227"/>
      <c r="AO1024" s="227"/>
      <c r="AP1024" s="227"/>
      <c r="AQ1024" s="227"/>
      <c r="AR1024" s="227"/>
    </row>
    <row r="1025" spans="1:44" x14ac:dyDescent="0.2">
      <c r="A1025" s="2163"/>
      <c r="B1025" s="2163"/>
      <c r="C1025" s="2163"/>
      <c r="D1025" s="2163"/>
      <c r="E1025" s="2163"/>
      <c r="F1025" s="2164"/>
      <c r="G1025" s="252"/>
      <c r="H1025" s="1206"/>
      <c r="I1025" s="1206"/>
      <c r="J1025" s="256"/>
      <c r="K1025" s="256"/>
      <c r="L1025" s="256"/>
      <c r="M1025" s="227"/>
      <c r="N1025" s="227"/>
      <c r="O1025" s="227"/>
      <c r="P1025" s="227"/>
      <c r="Q1025" s="227"/>
      <c r="R1025" s="227"/>
      <c r="S1025" s="227"/>
      <c r="T1025" s="227"/>
      <c r="U1025" s="227"/>
      <c r="V1025" s="227"/>
      <c r="W1025" s="227"/>
      <c r="X1025" s="227"/>
      <c r="Y1025" s="227"/>
      <c r="Z1025" s="227"/>
      <c r="AA1025" s="227"/>
      <c r="AB1025" s="227"/>
      <c r="AC1025" s="227"/>
      <c r="AD1025" s="227"/>
      <c r="AE1025" s="227"/>
      <c r="AF1025" s="227"/>
      <c r="AG1025" s="227"/>
      <c r="AH1025" s="227"/>
      <c r="AI1025" s="227"/>
      <c r="AJ1025" s="227"/>
      <c r="AK1025" s="227"/>
      <c r="AL1025" s="227"/>
      <c r="AM1025" s="227"/>
      <c r="AN1025" s="227"/>
      <c r="AO1025" s="227"/>
      <c r="AP1025" s="227"/>
      <c r="AQ1025" s="227"/>
      <c r="AR1025" s="227"/>
    </row>
    <row r="1026" spans="1:44" x14ac:dyDescent="0.2">
      <c r="A1026" s="2163"/>
      <c r="B1026" s="2163"/>
      <c r="C1026" s="2163"/>
      <c r="D1026" s="2163"/>
      <c r="E1026" s="2163"/>
      <c r="F1026" s="2164"/>
      <c r="G1026" s="252"/>
      <c r="H1026" s="1206"/>
      <c r="I1026" s="1206"/>
      <c r="J1026" s="256"/>
      <c r="K1026" s="256"/>
      <c r="L1026" s="256"/>
      <c r="M1026" s="227"/>
      <c r="N1026" s="227"/>
      <c r="O1026" s="227"/>
      <c r="P1026" s="227"/>
      <c r="Q1026" s="227"/>
      <c r="R1026" s="227"/>
      <c r="S1026" s="227"/>
      <c r="T1026" s="227"/>
      <c r="U1026" s="227"/>
      <c r="V1026" s="227"/>
      <c r="W1026" s="227"/>
      <c r="X1026" s="227"/>
      <c r="Y1026" s="227"/>
      <c r="Z1026" s="227"/>
      <c r="AA1026" s="227"/>
      <c r="AB1026" s="227"/>
      <c r="AC1026" s="227"/>
      <c r="AD1026" s="227"/>
      <c r="AE1026" s="227"/>
      <c r="AF1026" s="227"/>
      <c r="AG1026" s="227"/>
      <c r="AH1026" s="227"/>
      <c r="AI1026" s="227"/>
      <c r="AJ1026" s="227"/>
      <c r="AK1026" s="227"/>
      <c r="AL1026" s="227"/>
      <c r="AM1026" s="227"/>
      <c r="AN1026" s="227"/>
      <c r="AO1026" s="227"/>
      <c r="AP1026" s="227"/>
      <c r="AQ1026" s="227"/>
      <c r="AR1026" s="227"/>
    </row>
    <row r="1027" spans="1:44" x14ac:dyDescent="0.2">
      <c r="A1027" s="1449"/>
      <c r="B1027" s="1441"/>
      <c r="C1027" s="1441"/>
      <c r="D1027" s="1441"/>
      <c r="E1027" s="1441"/>
      <c r="F1027" s="1441"/>
      <c r="G1027" s="252"/>
      <c r="H1027" s="1206"/>
      <c r="I1027" s="1206"/>
      <c r="J1027" s="256"/>
      <c r="K1027" s="256"/>
      <c r="L1027" s="256"/>
      <c r="M1027" s="227"/>
      <c r="N1027" s="227"/>
      <c r="O1027" s="227"/>
      <c r="P1027" s="227"/>
      <c r="Q1027" s="227"/>
      <c r="R1027" s="227"/>
      <c r="S1027" s="227"/>
      <c r="T1027" s="227"/>
      <c r="U1027" s="227"/>
      <c r="V1027" s="227"/>
      <c r="W1027" s="227"/>
      <c r="X1027" s="227"/>
      <c r="Y1027" s="227"/>
      <c r="Z1027" s="227"/>
      <c r="AA1027" s="227"/>
      <c r="AB1027" s="227"/>
      <c r="AC1027" s="227"/>
      <c r="AD1027" s="227"/>
      <c r="AE1027" s="227"/>
      <c r="AF1027" s="227"/>
      <c r="AG1027" s="227"/>
      <c r="AH1027" s="227"/>
      <c r="AI1027" s="227"/>
      <c r="AJ1027" s="227"/>
      <c r="AK1027" s="227"/>
      <c r="AL1027" s="227"/>
      <c r="AM1027" s="227"/>
      <c r="AN1027" s="227"/>
      <c r="AO1027" s="227"/>
      <c r="AP1027" s="227"/>
      <c r="AQ1027" s="227"/>
      <c r="AR1027" s="227"/>
    </row>
    <row r="1028" spans="1:44" x14ac:dyDescent="0.2">
      <c r="A1028" s="1441"/>
      <c r="B1028" s="1441"/>
      <c r="C1028" s="1441"/>
      <c r="D1028" s="1441"/>
      <c r="E1028" s="1441"/>
      <c r="F1028" s="1441"/>
      <c r="G1028" s="252"/>
      <c r="H1028" s="242"/>
      <c r="I1028" s="242"/>
      <c r="J1028" s="254"/>
      <c r="K1028" s="254"/>
      <c r="L1028" s="254"/>
      <c r="M1028" s="227"/>
      <c r="N1028" s="227"/>
      <c r="O1028" s="227"/>
      <c r="P1028" s="227"/>
      <c r="Q1028" s="227"/>
      <c r="R1028" s="227"/>
      <c r="S1028" s="227"/>
      <c r="T1028" s="227"/>
      <c r="U1028" s="227"/>
      <c r="V1028" s="227"/>
      <c r="W1028" s="227"/>
      <c r="X1028" s="227"/>
      <c r="Y1028" s="227"/>
      <c r="Z1028" s="227"/>
      <c r="AA1028" s="227"/>
      <c r="AB1028" s="227"/>
      <c r="AC1028" s="227"/>
      <c r="AD1028" s="227"/>
      <c r="AE1028" s="227"/>
      <c r="AF1028" s="227"/>
      <c r="AG1028" s="227"/>
      <c r="AH1028" s="227"/>
      <c r="AI1028" s="227"/>
      <c r="AJ1028" s="227"/>
      <c r="AK1028" s="227"/>
      <c r="AL1028" s="227"/>
      <c r="AM1028" s="227"/>
      <c r="AN1028" s="227"/>
      <c r="AO1028" s="227"/>
      <c r="AP1028" s="227"/>
      <c r="AQ1028" s="227"/>
      <c r="AR1028" s="227"/>
    </row>
    <row r="1029" spans="1:44" x14ac:dyDescent="0.2">
      <c r="A1029" s="227"/>
      <c r="B1029" s="227"/>
      <c r="C1029" s="227"/>
      <c r="D1029" s="227"/>
      <c r="E1029" s="227"/>
      <c r="F1029" s="227"/>
      <c r="G1029" s="227"/>
      <c r="H1029" s="1207"/>
      <c r="I1029" s="1207"/>
      <c r="J1029" s="227"/>
      <c r="K1029" s="227"/>
      <c r="L1029" s="227"/>
      <c r="M1029" s="227"/>
      <c r="N1029" s="227"/>
      <c r="O1029" s="227"/>
      <c r="P1029" s="227"/>
      <c r="Q1029" s="227"/>
      <c r="R1029" s="227"/>
      <c r="S1029" s="227"/>
      <c r="T1029" s="227"/>
      <c r="U1029" s="227"/>
      <c r="V1029" s="227"/>
      <c r="W1029" s="227"/>
      <c r="X1029" s="227"/>
      <c r="Y1029" s="227"/>
      <c r="Z1029" s="227"/>
      <c r="AA1029" s="227"/>
      <c r="AB1029" s="227"/>
      <c r="AC1029" s="227"/>
      <c r="AD1029" s="227"/>
      <c r="AE1029" s="227"/>
      <c r="AF1029" s="227"/>
      <c r="AG1029" s="227"/>
      <c r="AH1029" s="227"/>
      <c r="AI1029" s="227"/>
      <c r="AJ1029" s="227"/>
      <c r="AK1029" s="227"/>
      <c r="AL1029" s="227"/>
      <c r="AM1029" s="227"/>
      <c r="AN1029" s="227"/>
      <c r="AO1029" s="227"/>
      <c r="AP1029" s="227"/>
      <c r="AQ1029" s="227"/>
      <c r="AR1029" s="227"/>
    </row>
    <row r="1030" spans="1:44" x14ac:dyDescent="0.2">
      <c r="A1030" s="227"/>
      <c r="B1030" s="227"/>
      <c r="C1030" s="227"/>
      <c r="D1030" s="227"/>
      <c r="E1030" s="227"/>
      <c r="F1030" s="227"/>
      <c r="G1030" s="227"/>
      <c r="H1030" s="1207"/>
      <c r="I1030" s="1207"/>
      <c r="J1030" s="227"/>
      <c r="K1030" s="227"/>
      <c r="L1030" s="227"/>
      <c r="M1030" s="227"/>
      <c r="N1030" s="227"/>
      <c r="O1030" s="227"/>
      <c r="P1030" s="227"/>
      <c r="Q1030" s="227"/>
      <c r="R1030" s="227"/>
      <c r="S1030" s="227"/>
      <c r="T1030" s="227"/>
      <c r="U1030" s="227"/>
      <c r="V1030" s="227"/>
      <c r="W1030" s="227"/>
      <c r="X1030" s="227"/>
      <c r="Y1030" s="227"/>
      <c r="Z1030" s="227"/>
      <c r="AA1030" s="227"/>
      <c r="AB1030" s="227"/>
      <c r="AC1030" s="227"/>
      <c r="AD1030" s="227"/>
      <c r="AE1030" s="227"/>
      <c r="AF1030" s="227"/>
      <c r="AG1030" s="227"/>
      <c r="AH1030" s="227"/>
      <c r="AI1030" s="227"/>
      <c r="AJ1030" s="227"/>
      <c r="AK1030" s="227"/>
      <c r="AL1030" s="227"/>
      <c r="AM1030" s="227"/>
      <c r="AN1030" s="227"/>
      <c r="AO1030" s="227"/>
      <c r="AP1030" s="227"/>
      <c r="AQ1030" s="227"/>
      <c r="AR1030" s="227"/>
    </row>
    <row r="1031" spans="1:44" x14ac:dyDescent="0.2">
      <c r="A1031" s="227"/>
      <c r="B1031" s="227"/>
      <c r="C1031" s="227"/>
      <c r="D1031" s="227"/>
      <c r="E1031" s="227"/>
      <c r="F1031" s="227"/>
      <c r="G1031" s="227"/>
      <c r="H1031" s="1207"/>
      <c r="I1031" s="1207"/>
      <c r="J1031" s="227"/>
      <c r="K1031" s="227"/>
      <c r="L1031" s="227"/>
      <c r="M1031" s="227"/>
      <c r="N1031" s="227"/>
      <c r="O1031" s="227"/>
      <c r="P1031" s="227"/>
      <c r="Q1031" s="227"/>
      <c r="R1031" s="227"/>
      <c r="S1031" s="227"/>
      <c r="T1031" s="227"/>
      <c r="U1031" s="227"/>
      <c r="V1031" s="227"/>
      <c r="W1031" s="227"/>
      <c r="X1031" s="227"/>
      <c r="Y1031" s="227"/>
      <c r="Z1031" s="227"/>
      <c r="AA1031" s="227"/>
      <c r="AB1031" s="227"/>
      <c r="AC1031" s="227"/>
      <c r="AD1031" s="227"/>
      <c r="AE1031" s="227"/>
      <c r="AF1031" s="227"/>
      <c r="AG1031" s="227"/>
      <c r="AH1031" s="227"/>
      <c r="AI1031" s="227"/>
      <c r="AJ1031" s="227"/>
      <c r="AK1031" s="227"/>
      <c r="AL1031" s="227"/>
      <c r="AM1031" s="227"/>
      <c r="AN1031" s="227"/>
      <c r="AO1031" s="227"/>
      <c r="AP1031" s="227"/>
      <c r="AQ1031" s="227"/>
      <c r="AR1031" s="227"/>
    </row>
    <row r="1032" spans="1:44" x14ac:dyDescent="0.2">
      <c r="A1032" s="227"/>
      <c r="B1032" s="227"/>
      <c r="C1032" s="227"/>
      <c r="D1032" s="227"/>
      <c r="E1032" s="227"/>
      <c r="F1032" s="227"/>
      <c r="G1032" s="227"/>
      <c r="H1032" s="1207"/>
      <c r="I1032" s="1207"/>
      <c r="J1032" s="227"/>
      <c r="K1032" s="227"/>
      <c r="L1032" s="227"/>
      <c r="M1032" s="227"/>
      <c r="N1032" s="227"/>
      <c r="O1032" s="227"/>
      <c r="P1032" s="227"/>
      <c r="Q1032" s="227"/>
      <c r="R1032" s="227"/>
      <c r="S1032" s="227"/>
      <c r="T1032" s="227"/>
      <c r="U1032" s="227"/>
      <c r="V1032" s="227"/>
      <c r="W1032" s="227"/>
      <c r="X1032" s="227"/>
      <c r="Y1032" s="227"/>
      <c r="Z1032" s="227"/>
      <c r="AA1032" s="227"/>
      <c r="AB1032" s="227"/>
      <c r="AC1032" s="227"/>
      <c r="AD1032" s="227"/>
      <c r="AE1032" s="227"/>
      <c r="AF1032" s="227"/>
      <c r="AG1032" s="227"/>
      <c r="AH1032" s="227"/>
      <c r="AI1032" s="227"/>
      <c r="AJ1032" s="227"/>
      <c r="AK1032" s="227"/>
      <c r="AL1032" s="227"/>
      <c r="AM1032" s="227"/>
      <c r="AN1032" s="227"/>
      <c r="AO1032" s="227"/>
      <c r="AP1032" s="227"/>
      <c r="AQ1032" s="227"/>
      <c r="AR1032" s="227"/>
    </row>
    <row r="1033" spans="1:44" x14ac:dyDescent="0.2">
      <c r="A1033" s="227"/>
      <c r="B1033" s="227"/>
      <c r="C1033" s="227"/>
      <c r="D1033" s="227"/>
      <c r="E1033" s="227"/>
      <c r="F1033" s="227"/>
      <c r="G1033" s="227"/>
      <c r="H1033" s="1207"/>
      <c r="I1033" s="1207"/>
      <c r="J1033" s="227"/>
      <c r="K1033" s="227"/>
      <c r="L1033" s="227"/>
      <c r="M1033" s="227"/>
      <c r="N1033" s="227"/>
      <c r="O1033" s="227"/>
      <c r="P1033" s="227"/>
      <c r="Q1033" s="227"/>
      <c r="R1033" s="227"/>
      <c r="S1033" s="227"/>
      <c r="T1033" s="227"/>
      <c r="U1033" s="227"/>
      <c r="V1033" s="227"/>
      <c r="W1033" s="227"/>
      <c r="X1033" s="227"/>
      <c r="Y1033" s="227"/>
      <c r="Z1033" s="227"/>
      <c r="AA1033" s="227"/>
      <c r="AB1033" s="227"/>
      <c r="AC1033" s="227"/>
      <c r="AD1033" s="227"/>
      <c r="AE1033" s="227"/>
      <c r="AF1033" s="227"/>
      <c r="AG1033" s="227"/>
      <c r="AH1033" s="227"/>
      <c r="AI1033" s="227"/>
      <c r="AJ1033" s="227"/>
      <c r="AK1033" s="227"/>
      <c r="AL1033" s="227"/>
      <c r="AM1033" s="227"/>
      <c r="AN1033" s="227"/>
      <c r="AO1033" s="227"/>
      <c r="AP1033" s="227"/>
      <c r="AQ1033" s="227"/>
      <c r="AR1033" s="227"/>
    </row>
    <row r="1034" spans="1:44" x14ac:dyDescent="0.2">
      <c r="A1034" s="227"/>
      <c r="B1034" s="227"/>
      <c r="C1034" s="227"/>
      <c r="D1034" s="264"/>
      <c r="E1034" s="227"/>
      <c r="F1034" s="227"/>
      <c r="G1034" s="227"/>
      <c r="H1034" s="1207"/>
      <c r="I1034" s="1207"/>
      <c r="J1034" s="227"/>
      <c r="K1034" s="227"/>
      <c r="L1034" s="227"/>
      <c r="M1034" s="227"/>
      <c r="N1034" s="227"/>
      <c r="O1034" s="227"/>
      <c r="P1034" s="227"/>
      <c r="Q1034" s="227"/>
      <c r="R1034" s="227"/>
      <c r="S1034" s="227"/>
      <c r="T1034" s="227"/>
      <c r="U1034" s="227"/>
      <c r="V1034" s="227"/>
      <c r="W1034" s="227"/>
      <c r="X1034" s="227"/>
      <c r="Y1034" s="227"/>
      <c r="Z1034" s="227"/>
      <c r="AA1034" s="227"/>
      <c r="AB1034" s="227"/>
      <c r="AC1034" s="227"/>
      <c r="AD1034" s="227"/>
      <c r="AE1034" s="227"/>
      <c r="AF1034" s="227"/>
      <c r="AG1034" s="227"/>
      <c r="AH1034" s="227"/>
      <c r="AI1034" s="227"/>
      <c r="AJ1034" s="227"/>
      <c r="AK1034" s="227"/>
      <c r="AL1034" s="227"/>
      <c r="AM1034" s="227"/>
      <c r="AN1034" s="227"/>
      <c r="AO1034" s="227"/>
      <c r="AP1034" s="227"/>
      <c r="AQ1034" s="227"/>
      <c r="AR1034" s="227"/>
    </row>
    <row r="1035" spans="1:44" x14ac:dyDescent="0.2">
      <c r="A1035" s="227"/>
      <c r="B1035" s="227"/>
      <c r="C1035" s="227"/>
      <c r="D1035" s="264"/>
      <c r="E1035" s="227"/>
      <c r="F1035" s="227"/>
      <c r="G1035" s="227"/>
      <c r="H1035" s="1207"/>
      <c r="I1035" s="1207"/>
      <c r="J1035" s="227"/>
      <c r="K1035" s="227"/>
      <c r="L1035" s="227"/>
      <c r="M1035" s="227"/>
      <c r="N1035" s="227"/>
      <c r="O1035" s="227"/>
      <c r="P1035" s="227"/>
      <c r="Q1035" s="227"/>
      <c r="R1035" s="227"/>
      <c r="S1035" s="227"/>
      <c r="T1035" s="227"/>
      <c r="U1035" s="227"/>
      <c r="V1035" s="227"/>
      <c r="W1035" s="227"/>
      <c r="X1035" s="227"/>
      <c r="Y1035" s="227"/>
      <c r="Z1035" s="227"/>
      <c r="AA1035" s="227"/>
      <c r="AB1035" s="227"/>
      <c r="AC1035" s="227"/>
      <c r="AD1035" s="227"/>
      <c r="AE1035" s="227"/>
      <c r="AF1035" s="227"/>
      <c r="AG1035" s="227"/>
      <c r="AH1035" s="227"/>
      <c r="AI1035" s="227"/>
      <c r="AJ1035" s="227"/>
      <c r="AK1035" s="227"/>
      <c r="AL1035" s="227"/>
      <c r="AM1035" s="227"/>
      <c r="AN1035" s="227"/>
      <c r="AO1035" s="227"/>
      <c r="AP1035" s="227"/>
      <c r="AQ1035" s="227"/>
      <c r="AR1035" s="227"/>
    </row>
    <row r="1036" spans="1:44" x14ac:dyDescent="0.2">
      <c r="A1036" s="227"/>
      <c r="B1036" s="227"/>
      <c r="C1036" s="227"/>
      <c r="D1036" s="227"/>
      <c r="E1036" s="227"/>
      <c r="F1036" s="227"/>
      <c r="G1036" s="227"/>
      <c r="H1036" s="1207"/>
      <c r="I1036" s="1207"/>
      <c r="J1036" s="227"/>
      <c r="K1036" s="227"/>
      <c r="L1036" s="227"/>
      <c r="M1036" s="227"/>
      <c r="N1036" s="227"/>
      <c r="O1036" s="227"/>
      <c r="P1036" s="227"/>
      <c r="Q1036" s="227"/>
      <c r="R1036" s="227"/>
      <c r="S1036" s="227"/>
      <c r="T1036" s="227"/>
      <c r="U1036" s="227"/>
      <c r="V1036" s="227"/>
      <c r="W1036" s="227"/>
      <c r="X1036" s="227"/>
      <c r="Y1036" s="227"/>
      <c r="Z1036" s="227"/>
      <c r="AA1036" s="227"/>
      <c r="AB1036" s="227"/>
      <c r="AC1036" s="227"/>
      <c r="AD1036" s="227"/>
      <c r="AE1036" s="227"/>
      <c r="AF1036" s="227"/>
      <c r="AG1036" s="227"/>
      <c r="AH1036" s="227"/>
      <c r="AI1036" s="227"/>
      <c r="AJ1036" s="227"/>
      <c r="AK1036" s="227"/>
      <c r="AL1036" s="227"/>
      <c r="AM1036" s="227"/>
      <c r="AN1036" s="227"/>
      <c r="AO1036" s="227"/>
      <c r="AP1036" s="227"/>
      <c r="AQ1036" s="227"/>
      <c r="AR1036" s="227"/>
    </row>
    <row r="1037" spans="1:44" x14ac:dyDescent="0.2">
      <c r="A1037" s="227"/>
      <c r="B1037" s="227"/>
      <c r="C1037" s="227"/>
      <c r="D1037" s="227"/>
      <c r="E1037" s="227"/>
      <c r="F1037" s="227"/>
      <c r="G1037" s="227"/>
      <c r="H1037" s="1207"/>
      <c r="I1037" s="1207"/>
      <c r="J1037" s="227"/>
      <c r="K1037" s="227"/>
      <c r="L1037" s="227"/>
      <c r="M1037" s="227"/>
      <c r="N1037" s="227"/>
      <c r="O1037" s="227"/>
      <c r="P1037" s="227"/>
      <c r="Q1037" s="227"/>
      <c r="R1037" s="227"/>
      <c r="S1037" s="227"/>
      <c r="T1037" s="227"/>
      <c r="U1037" s="227"/>
      <c r="V1037" s="227"/>
      <c r="W1037" s="227"/>
      <c r="X1037" s="227"/>
      <c r="Y1037" s="227"/>
      <c r="Z1037" s="227"/>
      <c r="AA1037" s="227"/>
      <c r="AB1037" s="227"/>
      <c r="AC1037" s="227"/>
      <c r="AD1037" s="227"/>
      <c r="AE1037" s="227"/>
      <c r="AF1037" s="227"/>
      <c r="AG1037" s="227"/>
      <c r="AH1037" s="227"/>
      <c r="AI1037" s="227"/>
      <c r="AJ1037" s="227"/>
      <c r="AK1037" s="227"/>
      <c r="AL1037" s="227"/>
      <c r="AM1037" s="227"/>
      <c r="AN1037" s="227"/>
      <c r="AO1037" s="227"/>
      <c r="AP1037" s="227"/>
      <c r="AQ1037" s="227"/>
      <c r="AR1037" s="227"/>
    </row>
    <row r="1038" spans="1:44" x14ac:dyDescent="0.2">
      <c r="A1038" s="227"/>
      <c r="B1038" s="227"/>
      <c r="C1038" s="227"/>
      <c r="D1038" s="227"/>
      <c r="E1038" s="227"/>
      <c r="F1038" s="227"/>
      <c r="G1038" s="227"/>
      <c r="H1038" s="1207"/>
      <c r="I1038" s="1207"/>
      <c r="J1038" s="227"/>
      <c r="K1038" s="227"/>
      <c r="L1038" s="227"/>
      <c r="M1038" s="227"/>
      <c r="N1038" s="227"/>
      <c r="O1038" s="227"/>
      <c r="P1038" s="227"/>
      <c r="Q1038" s="227"/>
      <c r="R1038" s="227"/>
      <c r="S1038" s="227"/>
      <c r="T1038" s="227"/>
      <c r="U1038" s="227"/>
      <c r="V1038" s="227"/>
      <c r="W1038" s="227"/>
      <c r="X1038" s="227"/>
      <c r="Y1038" s="227"/>
      <c r="Z1038" s="227"/>
      <c r="AA1038" s="227"/>
      <c r="AB1038" s="227"/>
      <c r="AC1038" s="227"/>
      <c r="AD1038" s="227"/>
      <c r="AE1038" s="227"/>
      <c r="AF1038" s="227"/>
      <c r="AG1038" s="227"/>
      <c r="AH1038" s="227"/>
      <c r="AI1038" s="227"/>
      <c r="AJ1038" s="227"/>
      <c r="AK1038" s="227"/>
      <c r="AL1038" s="227"/>
      <c r="AM1038" s="227"/>
      <c r="AN1038" s="227"/>
      <c r="AO1038" s="227"/>
      <c r="AP1038" s="227"/>
      <c r="AQ1038" s="227"/>
      <c r="AR1038" s="227"/>
    </row>
    <row r="1039" spans="1:44" x14ac:dyDescent="0.2">
      <c r="A1039" s="227"/>
      <c r="B1039" s="227"/>
      <c r="C1039" s="227"/>
      <c r="D1039" s="227"/>
      <c r="E1039" s="227"/>
      <c r="F1039" s="227"/>
      <c r="G1039" s="227"/>
      <c r="H1039" s="1207"/>
      <c r="I1039" s="1207"/>
      <c r="J1039" s="227"/>
      <c r="K1039" s="227"/>
      <c r="L1039" s="227"/>
      <c r="M1039" s="227"/>
      <c r="N1039" s="227"/>
      <c r="O1039" s="227"/>
      <c r="P1039" s="227"/>
      <c r="Q1039" s="227"/>
      <c r="R1039" s="227"/>
      <c r="S1039" s="227"/>
      <c r="T1039" s="227"/>
      <c r="U1039" s="227"/>
      <c r="V1039" s="227"/>
      <c r="W1039" s="227"/>
      <c r="X1039" s="227"/>
      <c r="Y1039" s="227"/>
      <c r="Z1039" s="227"/>
      <c r="AA1039" s="227"/>
      <c r="AB1039" s="227"/>
      <c r="AC1039" s="227"/>
      <c r="AD1039" s="227"/>
      <c r="AE1039" s="227"/>
      <c r="AF1039" s="227"/>
      <c r="AG1039" s="227"/>
      <c r="AH1039" s="227"/>
      <c r="AI1039" s="227"/>
      <c r="AJ1039" s="227"/>
      <c r="AK1039" s="227"/>
      <c r="AL1039" s="227"/>
      <c r="AM1039" s="227"/>
      <c r="AN1039" s="227"/>
      <c r="AO1039" s="227"/>
      <c r="AP1039" s="227"/>
      <c r="AQ1039" s="227"/>
      <c r="AR1039" s="227"/>
    </row>
    <row r="1040" spans="1:44" x14ac:dyDescent="0.2">
      <c r="A1040" s="227"/>
      <c r="B1040" s="227"/>
      <c r="C1040" s="227"/>
      <c r="D1040" s="227"/>
      <c r="E1040" s="227"/>
      <c r="F1040" s="227"/>
      <c r="G1040" s="227"/>
      <c r="H1040" s="1207"/>
      <c r="I1040" s="1207"/>
      <c r="J1040" s="227"/>
      <c r="K1040" s="227"/>
      <c r="L1040" s="227"/>
      <c r="M1040" s="227"/>
      <c r="N1040" s="227"/>
      <c r="O1040" s="227"/>
      <c r="P1040" s="227"/>
      <c r="Q1040" s="227"/>
      <c r="R1040" s="227"/>
      <c r="S1040" s="227"/>
      <c r="T1040" s="227"/>
      <c r="U1040" s="227"/>
      <c r="V1040" s="227"/>
      <c r="W1040" s="227"/>
      <c r="X1040" s="227"/>
      <c r="Y1040" s="227"/>
      <c r="Z1040" s="227"/>
      <c r="AA1040" s="227"/>
      <c r="AB1040" s="227"/>
      <c r="AC1040" s="227"/>
      <c r="AD1040" s="227"/>
      <c r="AE1040" s="227"/>
      <c r="AF1040" s="227"/>
      <c r="AG1040" s="227"/>
      <c r="AH1040" s="227"/>
      <c r="AI1040" s="227"/>
      <c r="AJ1040" s="227"/>
      <c r="AK1040" s="227"/>
      <c r="AL1040" s="227"/>
      <c r="AM1040" s="227"/>
      <c r="AN1040" s="227"/>
      <c r="AO1040" s="227"/>
      <c r="AP1040" s="227"/>
      <c r="AQ1040" s="227"/>
      <c r="AR1040" s="227"/>
    </row>
    <row r="1041" spans="1:44" x14ac:dyDescent="0.2">
      <c r="A1041" s="227"/>
      <c r="B1041" s="227"/>
      <c r="C1041" s="227"/>
      <c r="D1041" s="227"/>
      <c r="E1041" s="227"/>
      <c r="F1041" s="227"/>
      <c r="G1041" s="227"/>
      <c r="H1041" s="1207"/>
      <c r="I1041" s="1207"/>
      <c r="J1041" s="227"/>
      <c r="K1041" s="227"/>
      <c r="L1041" s="227"/>
      <c r="M1041" s="227"/>
      <c r="N1041" s="227"/>
      <c r="O1041" s="227"/>
      <c r="P1041" s="227"/>
      <c r="Q1041" s="227"/>
      <c r="R1041" s="227"/>
      <c r="S1041" s="227"/>
      <c r="T1041" s="227"/>
      <c r="U1041" s="227"/>
      <c r="V1041" s="227"/>
      <c r="W1041" s="227"/>
      <c r="X1041" s="227"/>
      <c r="Y1041" s="227"/>
      <c r="Z1041" s="227"/>
      <c r="AA1041" s="227"/>
      <c r="AB1041" s="227"/>
      <c r="AC1041" s="227"/>
      <c r="AD1041" s="227"/>
      <c r="AE1041" s="227"/>
      <c r="AF1041" s="227"/>
      <c r="AG1041" s="227"/>
      <c r="AH1041" s="227"/>
      <c r="AI1041" s="227"/>
      <c r="AJ1041" s="227"/>
      <c r="AK1041" s="227"/>
      <c r="AL1041" s="227"/>
      <c r="AM1041" s="227"/>
      <c r="AN1041" s="227"/>
      <c r="AO1041" s="227"/>
      <c r="AP1041" s="227"/>
      <c r="AQ1041" s="227"/>
      <c r="AR1041" s="227"/>
    </row>
    <row r="1042" spans="1:44" x14ac:dyDescent="0.2">
      <c r="A1042" s="227"/>
      <c r="B1042" s="227"/>
      <c r="C1042" s="227"/>
      <c r="D1042" s="227"/>
      <c r="E1042" s="227"/>
      <c r="F1042" s="227"/>
      <c r="G1042" s="227"/>
      <c r="H1042" s="1207"/>
      <c r="I1042" s="1207"/>
      <c r="J1042" s="227"/>
      <c r="K1042" s="227"/>
      <c r="L1042" s="227"/>
      <c r="M1042" s="227"/>
      <c r="N1042" s="227"/>
      <c r="O1042" s="227"/>
      <c r="P1042" s="227"/>
      <c r="Q1042" s="227"/>
      <c r="R1042" s="227"/>
      <c r="S1042" s="227"/>
      <c r="T1042" s="227"/>
      <c r="U1042" s="227"/>
      <c r="V1042" s="227"/>
      <c r="W1042" s="227"/>
      <c r="X1042" s="227"/>
      <c r="Y1042" s="227"/>
      <c r="Z1042" s="227"/>
      <c r="AA1042" s="227"/>
      <c r="AB1042" s="227"/>
      <c r="AC1042" s="227"/>
      <c r="AD1042" s="227"/>
      <c r="AE1042" s="227"/>
      <c r="AF1042" s="227"/>
      <c r="AG1042" s="227"/>
      <c r="AH1042" s="227"/>
      <c r="AI1042" s="227"/>
      <c r="AJ1042" s="227"/>
      <c r="AK1042" s="227"/>
      <c r="AL1042" s="227"/>
      <c r="AM1042" s="227"/>
      <c r="AN1042" s="227"/>
      <c r="AO1042" s="227"/>
      <c r="AP1042" s="227"/>
      <c r="AQ1042" s="227"/>
      <c r="AR1042" s="227"/>
    </row>
    <row r="1043" spans="1:44" x14ac:dyDescent="0.2">
      <c r="A1043" s="227"/>
      <c r="B1043" s="227"/>
      <c r="C1043" s="227"/>
      <c r="D1043" s="227"/>
      <c r="E1043" s="227"/>
      <c r="F1043" s="227"/>
      <c r="G1043" s="227"/>
      <c r="H1043" s="1207"/>
      <c r="I1043" s="1207"/>
      <c r="J1043" s="227"/>
      <c r="K1043" s="227"/>
      <c r="L1043" s="227"/>
      <c r="M1043" s="227"/>
      <c r="N1043" s="227"/>
      <c r="O1043" s="227"/>
      <c r="P1043" s="227"/>
      <c r="Q1043" s="227"/>
      <c r="R1043" s="227"/>
      <c r="S1043" s="227"/>
      <c r="T1043" s="227"/>
      <c r="U1043" s="227"/>
      <c r="V1043" s="227"/>
      <c r="W1043" s="227"/>
      <c r="X1043" s="227"/>
      <c r="Y1043" s="227"/>
      <c r="Z1043" s="227"/>
      <c r="AA1043" s="227"/>
      <c r="AB1043" s="227"/>
      <c r="AC1043" s="227"/>
      <c r="AD1043" s="227"/>
      <c r="AE1043" s="227"/>
      <c r="AF1043" s="227"/>
      <c r="AG1043" s="227"/>
      <c r="AH1043" s="227"/>
      <c r="AI1043" s="227"/>
      <c r="AJ1043" s="227"/>
      <c r="AK1043" s="227"/>
      <c r="AL1043" s="227"/>
      <c r="AM1043" s="227"/>
      <c r="AN1043" s="227"/>
      <c r="AO1043" s="227"/>
      <c r="AP1043" s="227"/>
      <c r="AQ1043" s="227"/>
      <c r="AR1043" s="227"/>
    </row>
    <row r="1044" spans="1:44" x14ac:dyDescent="0.2">
      <c r="A1044" s="227"/>
      <c r="B1044" s="227"/>
      <c r="C1044" s="227"/>
      <c r="D1044" s="227"/>
      <c r="E1044" s="227"/>
      <c r="F1044" s="227"/>
      <c r="G1044" s="227"/>
      <c r="H1044" s="1207"/>
      <c r="I1044" s="1207"/>
      <c r="J1044" s="227"/>
      <c r="K1044" s="227"/>
      <c r="L1044" s="227"/>
      <c r="M1044" s="227"/>
      <c r="N1044" s="227"/>
      <c r="O1044" s="227"/>
      <c r="P1044" s="227"/>
      <c r="Q1044" s="227"/>
      <c r="R1044" s="227"/>
      <c r="S1044" s="227"/>
      <c r="T1044" s="227"/>
      <c r="U1044" s="227"/>
      <c r="V1044" s="227"/>
      <c r="W1044" s="227"/>
      <c r="X1044" s="227"/>
      <c r="Y1044" s="227"/>
      <c r="Z1044" s="227"/>
      <c r="AA1044" s="227"/>
      <c r="AB1044" s="227"/>
      <c r="AC1044" s="227"/>
      <c r="AD1044" s="227"/>
      <c r="AE1044" s="227"/>
      <c r="AF1044" s="227"/>
      <c r="AG1044" s="227"/>
      <c r="AH1044" s="227"/>
      <c r="AI1044" s="227"/>
      <c r="AJ1044" s="227"/>
      <c r="AK1044" s="227"/>
      <c r="AL1044" s="227"/>
      <c r="AM1044" s="227"/>
      <c r="AN1044" s="227"/>
      <c r="AO1044" s="227"/>
      <c r="AP1044" s="227"/>
      <c r="AQ1044" s="227"/>
      <c r="AR1044" s="227"/>
    </row>
    <row r="1045" spans="1:44" x14ac:dyDescent="0.2">
      <c r="A1045" s="227"/>
      <c r="B1045" s="227"/>
      <c r="C1045" s="227"/>
      <c r="D1045" s="227"/>
      <c r="E1045" s="227"/>
      <c r="F1045" s="227"/>
      <c r="G1045" s="227"/>
      <c r="H1045" s="1207"/>
      <c r="I1045" s="1207"/>
      <c r="J1045" s="227"/>
      <c r="K1045" s="227"/>
      <c r="L1045" s="227"/>
      <c r="M1045" s="227"/>
      <c r="N1045" s="227"/>
      <c r="O1045" s="227"/>
      <c r="P1045" s="227"/>
      <c r="Q1045" s="227"/>
      <c r="R1045" s="227"/>
      <c r="S1045" s="227"/>
      <c r="T1045" s="227"/>
      <c r="U1045" s="227"/>
      <c r="V1045" s="227"/>
      <c r="W1045" s="227"/>
      <c r="X1045" s="227"/>
      <c r="Y1045" s="227"/>
      <c r="Z1045" s="227"/>
      <c r="AA1045" s="227"/>
      <c r="AB1045" s="227"/>
      <c r="AC1045" s="227"/>
      <c r="AD1045" s="227"/>
      <c r="AE1045" s="227"/>
      <c r="AF1045" s="227"/>
      <c r="AG1045" s="227"/>
      <c r="AH1045" s="227"/>
      <c r="AI1045" s="227"/>
      <c r="AJ1045" s="227"/>
      <c r="AK1045" s="227"/>
      <c r="AL1045" s="227"/>
      <c r="AM1045" s="227"/>
      <c r="AN1045" s="227"/>
      <c r="AO1045" s="227"/>
      <c r="AP1045" s="227"/>
      <c r="AQ1045" s="227"/>
      <c r="AR1045" s="227"/>
    </row>
    <row r="1046" spans="1:44" x14ac:dyDescent="0.2">
      <c r="A1046" s="227"/>
      <c r="B1046" s="227"/>
      <c r="C1046" s="227"/>
      <c r="D1046" s="227"/>
      <c r="E1046" s="227"/>
      <c r="F1046" s="227"/>
      <c r="G1046" s="227"/>
      <c r="H1046" s="1207"/>
      <c r="I1046" s="1207"/>
      <c r="J1046" s="227"/>
      <c r="K1046" s="227"/>
      <c r="L1046" s="227"/>
      <c r="M1046" s="227"/>
      <c r="N1046" s="227"/>
      <c r="O1046" s="227"/>
      <c r="P1046" s="227"/>
      <c r="Q1046" s="227"/>
      <c r="R1046" s="227"/>
      <c r="S1046" s="227"/>
      <c r="T1046" s="227"/>
      <c r="U1046" s="227"/>
      <c r="V1046" s="227"/>
      <c r="W1046" s="227"/>
      <c r="X1046" s="227"/>
      <c r="Y1046" s="227"/>
      <c r="Z1046" s="227"/>
      <c r="AA1046" s="227"/>
      <c r="AB1046" s="227"/>
      <c r="AC1046" s="227"/>
      <c r="AD1046" s="227"/>
      <c r="AE1046" s="227"/>
      <c r="AF1046" s="227"/>
      <c r="AG1046" s="227"/>
      <c r="AH1046" s="227"/>
      <c r="AI1046" s="227"/>
      <c r="AJ1046" s="227"/>
      <c r="AK1046" s="227"/>
      <c r="AL1046" s="227"/>
      <c r="AM1046" s="227"/>
      <c r="AN1046" s="227"/>
      <c r="AO1046" s="227"/>
      <c r="AP1046" s="227"/>
      <c r="AQ1046" s="227"/>
      <c r="AR1046" s="227"/>
    </row>
    <row r="1047" spans="1:44" x14ac:dyDescent="0.2">
      <c r="A1047" s="227"/>
      <c r="B1047" s="227"/>
      <c r="C1047" s="227"/>
      <c r="D1047" s="227"/>
      <c r="E1047" s="227"/>
      <c r="F1047" s="227"/>
      <c r="G1047" s="227"/>
      <c r="H1047" s="1207"/>
      <c r="I1047" s="1207"/>
      <c r="J1047" s="227"/>
      <c r="K1047" s="227"/>
      <c r="L1047" s="227"/>
      <c r="M1047" s="227"/>
      <c r="N1047" s="227"/>
      <c r="O1047" s="227"/>
      <c r="P1047" s="227"/>
      <c r="Q1047" s="227"/>
      <c r="R1047" s="227"/>
      <c r="S1047" s="227"/>
      <c r="T1047" s="227"/>
      <c r="U1047" s="227"/>
      <c r="V1047" s="227"/>
      <c r="W1047" s="227"/>
      <c r="X1047" s="227"/>
      <c r="Y1047" s="227"/>
      <c r="Z1047" s="227"/>
      <c r="AA1047" s="227"/>
      <c r="AB1047" s="227"/>
      <c r="AC1047" s="227"/>
      <c r="AD1047" s="227"/>
      <c r="AE1047" s="227"/>
      <c r="AF1047" s="227"/>
      <c r="AG1047" s="227"/>
      <c r="AH1047" s="227"/>
      <c r="AI1047" s="227"/>
      <c r="AJ1047" s="227"/>
      <c r="AK1047" s="227"/>
      <c r="AL1047" s="227"/>
      <c r="AM1047" s="227"/>
      <c r="AN1047" s="227"/>
      <c r="AO1047" s="227"/>
      <c r="AP1047" s="227"/>
      <c r="AQ1047" s="227"/>
      <c r="AR1047" s="227"/>
    </row>
    <row r="1048" spans="1:44" x14ac:dyDescent="0.2">
      <c r="A1048" s="227"/>
      <c r="B1048" s="227"/>
      <c r="C1048" s="227"/>
      <c r="D1048" s="227"/>
      <c r="E1048" s="227"/>
      <c r="F1048" s="227"/>
      <c r="G1048" s="227"/>
      <c r="H1048" s="1207"/>
      <c r="I1048" s="1207"/>
      <c r="J1048" s="227"/>
      <c r="K1048" s="227"/>
      <c r="L1048" s="227"/>
      <c r="M1048" s="227"/>
      <c r="N1048" s="227"/>
      <c r="O1048" s="227"/>
      <c r="P1048" s="227"/>
      <c r="Q1048" s="227"/>
      <c r="R1048" s="227"/>
      <c r="S1048" s="227"/>
      <c r="T1048" s="227"/>
      <c r="U1048" s="227"/>
      <c r="V1048" s="227"/>
      <c r="W1048" s="227"/>
      <c r="X1048" s="227"/>
      <c r="Y1048" s="227"/>
      <c r="Z1048" s="227"/>
      <c r="AA1048" s="227"/>
      <c r="AB1048" s="227"/>
      <c r="AC1048" s="227"/>
      <c r="AD1048" s="227"/>
      <c r="AE1048" s="227"/>
      <c r="AF1048" s="227"/>
      <c r="AG1048" s="227"/>
      <c r="AH1048" s="227"/>
      <c r="AI1048" s="227"/>
      <c r="AJ1048" s="227"/>
      <c r="AK1048" s="227"/>
      <c r="AL1048" s="227"/>
      <c r="AM1048" s="227"/>
      <c r="AN1048" s="227"/>
      <c r="AO1048" s="227"/>
      <c r="AP1048" s="227"/>
      <c r="AQ1048" s="227"/>
      <c r="AR1048" s="227"/>
    </row>
    <row r="1049" spans="1:44" x14ac:dyDescent="0.2">
      <c r="A1049" s="227"/>
      <c r="B1049" s="227"/>
      <c r="C1049" s="227"/>
      <c r="D1049" s="227"/>
      <c r="E1049" s="227"/>
      <c r="F1049" s="227"/>
      <c r="G1049" s="227"/>
      <c r="H1049" s="1207"/>
      <c r="I1049" s="1207"/>
      <c r="J1049" s="227"/>
      <c r="K1049" s="227"/>
      <c r="L1049" s="227"/>
      <c r="M1049" s="227"/>
      <c r="N1049" s="227"/>
      <c r="O1049" s="227"/>
      <c r="P1049" s="227"/>
      <c r="Q1049" s="227"/>
      <c r="R1049" s="227"/>
      <c r="S1049" s="227"/>
      <c r="T1049" s="227"/>
      <c r="U1049" s="227"/>
      <c r="V1049" s="227"/>
      <c r="W1049" s="227"/>
      <c r="X1049" s="227"/>
      <c r="Y1049" s="227"/>
      <c r="Z1049" s="227"/>
      <c r="AA1049" s="227"/>
      <c r="AB1049" s="227"/>
      <c r="AC1049" s="227"/>
      <c r="AD1049" s="227"/>
      <c r="AE1049" s="227"/>
      <c r="AF1049" s="227"/>
      <c r="AG1049" s="227"/>
      <c r="AH1049" s="227"/>
      <c r="AI1049" s="227"/>
      <c r="AJ1049" s="227"/>
      <c r="AK1049" s="227"/>
      <c r="AL1049" s="227"/>
      <c r="AM1049" s="227"/>
      <c r="AN1049" s="227"/>
      <c r="AO1049" s="227"/>
      <c r="AP1049" s="227"/>
      <c r="AQ1049" s="227"/>
      <c r="AR1049" s="227"/>
    </row>
    <row r="1050" spans="1:44" x14ac:dyDescent="0.2">
      <c r="A1050" s="227"/>
      <c r="B1050" s="227"/>
      <c r="C1050" s="227"/>
      <c r="D1050" s="227"/>
      <c r="E1050" s="227"/>
      <c r="F1050" s="227"/>
      <c r="G1050" s="227"/>
      <c r="H1050" s="1207"/>
      <c r="I1050" s="1207"/>
      <c r="J1050" s="227"/>
      <c r="K1050" s="227"/>
      <c r="L1050" s="227"/>
      <c r="M1050" s="227"/>
      <c r="N1050" s="227"/>
      <c r="O1050" s="227"/>
      <c r="P1050" s="227"/>
      <c r="Q1050" s="227"/>
      <c r="R1050" s="227"/>
      <c r="S1050" s="227"/>
      <c r="T1050" s="227"/>
      <c r="U1050" s="227"/>
      <c r="V1050" s="227"/>
      <c r="W1050" s="227"/>
      <c r="X1050" s="227"/>
      <c r="Y1050" s="227"/>
      <c r="Z1050" s="227"/>
      <c r="AA1050" s="227"/>
      <c r="AB1050" s="227"/>
      <c r="AC1050" s="227"/>
      <c r="AD1050" s="227"/>
      <c r="AE1050" s="227"/>
      <c r="AF1050" s="227"/>
      <c r="AG1050" s="227"/>
      <c r="AH1050" s="227"/>
      <c r="AI1050" s="227"/>
      <c r="AJ1050" s="227"/>
      <c r="AK1050" s="227"/>
      <c r="AL1050" s="227"/>
      <c r="AM1050" s="227"/>
      <c r="AN1050" s="227"/>
      <c r="AO1050" s="227"/>
      <c r="AP1050" s="227"/>
      <c r="AQ1050" s="227"/>
      <c r="AR1050" s="227"/>
    </row>
    <row r="1051" spans="1:44" x14ac:dyDescent="0.2">
      <c r="A1051" s="227"/>
      <c r="B1051" s="227"/>
      <c r="C1051" s="227"/>
      <c r="D1051" s="227"/>
      <c r="E1051" s="227"/>
      <c r="F1051" s="227"/>
      <c r="G1051" s="227"/>
      <c r="H1051" s="1207"/>
      <c r="I1051" s="1207"/>
      <c r="J1051" s="227"/>
      <c r="K1051" s="227"/>
      <c r="L1051" s="227"/>
      <c r="M1051" s="227"/>
      <c r="N1051" s="227"/>
      <c r="O1051" s="227"/>
      <c r="P1051" s="227"/>
      <c r="Q1051" s="227"/>
      <c r="R1051" s="227"/>
      <c r="S1051" s="227"/>
      <c r="T1051" s="227"/>
      <c r="U1051" s="227"/>
      <c r="V1051" s="227"/>
      <c r="W1051" s="227"/>
      <c r="X1051" s="227"/>
      <c r="Y1051" s="227"/>
      <c r="Z1051" s="227"/>
      <c r="AA1051" s="227"/>
      <c r="AB1051" s="227"/>
      <c r="AC1051" s="227"/>
      <c r="AD1051" s="227"/>
      <c r="AE1051" s="227"/>
      <c r="AF1051" s="227"/>
      <c r="AG1051" s="227"/>
      <c r="AH1051" s="227"/>
      <c r="AI1051" s="227"/>
      <c r="AJ1051" s="227"/>
      <c r="AK1051" s="227"/>
      <c r="AL1051" s="227"/>
      <c r="AM1051" s="227"/>
      <c r="AN1051" s="227"/>
      <c r="AO1051" s="227"/>
      <c r="AP1051" s="227"/>
      <c r="AQ1051" s="227"/>
      <c r="AR1051" s="227"/>
    </row>
    <row r="1052" spans="1:44" x14ac:dyDescent="0.2">
      <c r="A1052" s="227"/>
      <c r="B1052" s="227"/>
      <c r="C1052" s="227"/>
      <c r="D1052" s="227"/>
      <c r="E1052" s="227"/>
      <c r="F1052" s="227"/>
      <c r="G1052" s="227"/>
      <c r="H1052" s="1207"/>
      <c r="I1052" s="1207"/>
      <c r="J1052" s="227"/>
      <c r="K1052" s="227"/>
      <c r="L1052" s="227"/>
      <c r="M1052" s="227"/>
      <c r="N1052" s="227"/>
      <c r="O1052" s="227"/>
      <c r="P1052" s="227"/>
      <c r="Q1052" s="227"/>
      <c r="R1052" s="227"/>
      <c r="S1052" s="227"/>
      <c r="T1052" s="227"/>
      <c r="U1052" s="227"/>
      <c r="V1052" s="227"/>
      <c r="W1052" s="227"/>
      <c r="X1052" s="227"/>
      <c r="Y1052" s="227"/>
      <c r="Z1052" s="227"/>
      <c r="AA1052" s="227"/>
      <c r="AB1052" s="227"/>
      <c r="AC1052" s="227"/>
      <c r="AD1052" s="227"/>
      <c r="AE1052" s="227"/>
      <c r="AF1052" s="227"/>
      <c r="AG1052" s="227"/>
      <c r="AH1052" s="227"/>
      <c r="AI1052" s="227"/>
      <c r="AJ1052" s="227"/>
      <c r="AK1052" s="227"/>
      <c r="AL1052" s="227"/>
      <c r="AM1052" s="227"/>
      <c r="AN1052" s="227"/>
      <c r="AO1052" s="227"/>
      <c r="AP1052" s="227"/>
      <c r="AQ1052" s="227"/>
      <c r="AR1052" s="227"/>
    </row>
    <row r="1053" spans="1:44" x14ac:dyDescent="0.2">
      <c r="A1053" s="227"/>
      <c r="B1053" s="227"/>
      <c r="C1053" s="227"/>
      <c r="D1053" s="227"/>
      <c r="E1053" s="227"/>
      <c r="F1053" s="227"/>
      <c r="G1053" s="227"/>
      <c r="H1053" s="1207"/>
      <c r="I1053" s="1207"/>
      <c r="J1053" s="227"/>
      <c r="K1053" s="227"/>
      <c r="L1053" s="227"/>
      <c r="M1053" s="227"/>
      <c r="N1053" s="227"/>
      <c r="O1053" s="227"/>
      <c r="P1053" s="227"/>
      <c r="Q1053" s="227"/>
      <c r="R1053" s="227"/>
      <c r="S1053" s="227"/>
      <c r="T1053" s="227"/>
      <c r="U1053" s="227"/>
      <c r="V1053" s="227"/>
      <c r="W1053" s="227"/>
      <c r="X1053" s="227"/>
      <c r="Y1053" s="227"/>
      <c r="Z1053" s="227"/>
      <c r="AA1053" s="227"/>
      <c r="AB1053" s="227"/>
      <c r="AC1053" s="227"/>
      <c r="AD1053" s="227"/>
      <c r="AE1053" s="227"/>
      <c r="AF1053" s="227"/>
      <c r="AG1053" s="227"/>
      <c r="AH1053" s="227"/>
      <c r="AI1053" s="227"/>
      <c r="AJ1053" s="227"/>
      <c r="AK1053" s="227"/>
      <c r="AL1053" s="227"/>
      <c r="AM1053" s="227"/>
      <c r="AN1053" s="227"/>
      <c r="AO1053" s="227"/>
      <c r="AP1053" s="227"/>
      <c r="AQ1053" s="227"/>
      <c r="AR1053" s="227"/>
    </row>
    <row r="1054" spans="1:44" x14ac:dyDescent="0.2">
      <c r="A1054" s="227"/>
      <c r="B1054" s="227"/>
      <c r="C1054" s="227"/>
      <c r="D1054" s="227"/>
      <c r="E1054" s="227"/>
      <c r="F1054" s="227"/>
      <c r="G1054" s="227"/>
      <c r="H1054" s="1207"/>
      <c r="I1054" s="1207"/>
      <c r="J1054" s="227"/>
      <c r="K1054" s="227"/>
      <c r="L1054" s="227"/>
      <c r="M1054" s="227"/>
      <c r="N1054" s="227"/>
      <c r="O1054" s="227"/>
      <c r="P1054" s="227"/>
      <c r="Q1054" s="227"/>
      <c r="R1054" s="227"/>
      <c r="S1054" s="227"/>
      <c r="T1054" s="227"/>
      <c r="U1054" s="227"/>
      <c r="V1054" s="227"/>
      <c r="W1054" s="227"/>
      <c r="X1054" s="227"/>
      <c r="Y1054" s="227"/>
      <c r="Z1054" s="227"/>
      <c r="AA1054" s="227"/>
      <c r="AB1054" s="227"/>
      <c r="AC1054" s="227"/>
      <c r="AD1054" s="227"/>
      <c r="AE1054" s="227"/>
      <c r="AF1054" s="227"/>
      <c r="AG1054" s="227"/>
      <c r="AH1054" s="227"/>
      <c r="AI1054" s="227"/>
      <c r="AJ1054" s="227"/>
      <c r="AK1054" s="227"/>
      <c r="AL1054" s="227"/>
      <c r="AM1054" s="227"/>
      <c r="AN1054" s="227"/>
      <c r="AO1054" s="227"/>
      <c r="AP1054" s="227"/>
      <c r="AQ1054" s="227"/>
      <c r="AR1054" s="227"/>
    </row>
    <row r="1055" spans="1:44" x14ac:dyDescent="0.2">
      <c r="A1055" s="227"/>
      <c r="B1055" s="227"/>
      <c r="C1055" s="227"/>
      <c r="D1055" s="227"/>
      <c r="E1055" s="227"/>
      <c r="F1055" s="227"/>
      <c r="G1055" s="227"/>
      <c r="H1055" s="1207"/>
      <c r="I1055" s="1207"/>
      <c r="J1055" s="227"/>
      <c r="K1055" s="227"/>
      <c r="L1055" s="227"/>
      <c r="M1055" s="227"/>
      <c r="N1055" s="227"/>
      <c r="O1055" s="227"/>
      <c r="P1055" s="227"/>
      <c r="Q1055" s="227"/>
      <c r="R1055" s="227"/>
      <c r="S1055" s="227"/>
      <c r="T1055" s="227"/>
      <c r="U1055" s="227"/>
      <c r="V1055" s="227"/>
      <c r="W1055" s="227"/>
      <c r="X1055" s="227"/>
      <c r="Y1055" s="227"/>
      <c r="Z1055" s="227"/>
      <c r="AA1055" s="227"/>
      <c r="AB1055" s="227"/>
      <c r="AC1055" s="227"/>
      <c r="AD1055" s="227"/>
      <c r="AE1055" s="227"/>
      <c r="AF1055" s="227"/>
      <c r="AG1055" s="227"/>
      <c r="AH1055" s="227"/>
      <c r="AI1055" s="227"/>
      <c r="AJ1055" s="227"/>
      <c r="AK1055" s="227"/>
      <c r="AL1055" s="227"/>
      <c r="AM1055" s="227"/>
      <c r="AN1055" s="227"/>
      <c r="AO1055" s="227"/>
      <c r="AP1055" s="227"/>
      <c r="AQ1055" s="227"/>
      <c r="AR1055" s="227"/>
    </row>
    <row r="1056" spans="1:44" x14ac:dyDescent="0.2">
      <c r="A1056" s="227"/>
      <c r="B1056" s="227"/>
      <c r="C1056" s="227"/>
      <c r="D1056" s="227"/>
      <c r="E1056" s="227"/>
      <c r="F1056" s="227"/>
      <c r="G1056" s="227"/>
      <c r="H1056" s="1207"/>
      <c r="I1056" s="1207"/>
      <c r="J1056" s="227"/>
      <c r="K1056" s="227"/>
      <c r="L1056" s="227"/>
      <c r="M1056" s="227"/>
      <c r="N1056" s="227"/>
      <c r="O1056" s="227"/>
      <c r="P1056" s="227"/>
      <c r="Q1056" s="227"/>
      <c r="R1056" s="227"/>
      <c r="S1056" s="227"/>
      <c r="T1056" s="227"/>
      <c r="U1056" s="227"/>
      <c r="V1056" s="227"/>
      <c r="W1056" s="227"/>
      <c r="X1056" s="227"/>
      <c r="Y1056" s="227"/>
      <c r="Z1056" s="227"/>
      <c r="AA1056" s="227"/>
      <c r="AB1056" s="227"/>
      <c r="AC1056" s="227"/>
      <c r="AD1056" s="227"/>
      <c r="AE1056" s="227"/>
      <c r="AF1056" s="227"/>
      <c r="AG1056" s="227"/>
      <c r="AH1056" s="227"/>
      <c r="AI1056" s="227"/>
      <c r="AJ1056" s="227"/>
      <c r="AK1056" s="227"/>
      <c r="AL1056" s="227"/>
      <c r="AM1056" s="227"/>
      <c r="AN1056" s="227"/>
      <c r="AO1056" s="227"/>
      <c r="AP1056" s="227"/>
      <c r="AQ1056" s="227"/>
      <c r="AR1056" s="227"/>
    </row>
    <row r="1057" spans="1:44" x14ac:dyDescent="0.2">
      <c r="A1057" s="227"/>
      <c r="B1057" s="227"/>
      <c r="C1057" s="227"/>
      <c r="D1057" s="227"/>
      <c r="E1057" s="227"/>
      <c r="F1057" s="227"/>
      <c r="G1057" s="227"/>
      <c r="H1057" s="1207"/>
      <c r="I1057" s="1207"/>
      <c r="J1057" s="227"/>
      <c r="K1057" s="227"/>
      <c r="L1057" s="227"/>
      <c r="M1057" s="227"/>
      <c r="N1057" s="227"/>
      <c r="O1057" s="227"/>
      <c r="P1057" s="227"/>
      <c r="Q1057" s="227"/>
      <c r="R1057" s="227"/>
      <c r="S1057" s="227"/>
      <c r="T1057" s="227"/>
      <c r="U1057" s="227"/>
      <c r="V1057" s="227"/>
      <c r="W1057" s="227"/>
      <c r="X1057" s="227"/>
      <c r="Y1057" s="227"/>
      <c r="Z1057" s="227"/>
      <c r="AA1057" s="227"/>
      <c r="AB1057" s="227"/>
      <c r="AC1057" s="227"/>
      <c r="AD1057" s="227"/>
      <c r="AE1057" s="227"/>
      <c r="AF1057" s="227"/>
      <c r="AG1057" s="227"/>
      <c r="AH1057" s="227"/>
      <c r="AI1057" s="227"/>
      <c r="AJ1057" s="227"/>
      <c r="AK1057" s="227"/>
      <c r="AL1057" s="227"/>
      <c r="AM1057" s="227"/>
      <c r="AN1057" s="227"/>
      <c r="AO1057" s="227"/>
      <c r="AP1057" s="227"/>
      <c r="AQ1057" s="227"/>
      <c r="AR1057" s="227"/>
    </row>
    <row r="1058" spans="1:44" x14ac:dyDescent="0.2">
      <c r="A1058" s="227"/>
      <c r="B1058" s="227"/>
      <c r="C1058" s="227"/>
      <c r="D1058" s="227"/>
      <c r="E1058" s="227"/>
      <c r="F1058" s="227"/>
      <c r="G1058" s="227"/>
      <c r="H1058" s="1207"/>
      <c r="I1058" s="1207"/>
      <c r="J1058" s="227"/>
      <c r="K1058" s="227"/>
      <c r="L1058" s="227"/>
      <c r="M1058" s="227"/>
      <c r="N1058" s="227"/>
      <c r="O1058" s="227"/>
      <c r="P1058" s="227"/>
      <c r="Q1058" s="227"/>
      <c r="R1058" s="227"/>
      <c r="S1058" s="227"/>
      <c r="T1058" s="227"/>
      <c r="U1058" s="227"/>
      <c r="V1058" s="227"/>
      <c r="W1058" s="227"/>
      <c r="X1058" s="227"/>
      <c r="Y1058" s="227"/>
      <c r="Z1058" s="227"/>
      <c r="AA1058" s="227"/>
      <c r="AB1058" s="227"/>
      <c r="AC1058" s="227"/>
      <c r="AD1058" s="227"/>
      <c r="AE1058" s="227"/>
      <c r="AF1058" s="227"/>
      <c r="AG1058" s="227"/>
      <c r="AH1058" s="227"/>
      <c r="AI1058" s="227"/>
      <c r="AJ1058" s="227"/>
      <c r="AK1058" s="227"/>
      <c r="AL1058" s="227"/>
      <c r="AM1058" s="227"/>
      <c r="AN1058" s="227"/>
      <c r="AO1058" s="227"/>
      <c r="AP1058" s="227"/>
      <c r="AQ1058" s="227"/>
      <c r="AR1058" s="227"/>
    </row>
    <row r="1059" spans="1:44" x14ac:dyDescent="0.2">
      <c r="A1059" s="227"/>
      <c r="B1059" s="227"/>
      <c r="C1059" s="227"/>
      <c r="D1059" s="227"/>
      <c r="E1059" s="227"/>
      <c r="F1059" s="227"/>
      <c r="G1059" s="227"/>
      <c r="H1059" s="1207"/>
      <c r="I1059" s="1207"/>
      <c r="J1059" s="227"/>
      <c r="K1059" s="227"/>
      <c r="L1059" s="227"/>
      <c r="M1059" s="227"/>
      <c r="N1059" s="227"/>
      <c r="O1059" s="227"/>
      <c r="P1059" s="227"/>
      <c r="Q1059" s="227"/>
      <c r="R1059" s="227"/>
      <c r="S1059" s="227"/>
      <c r="T1059" s="227"/>
      <c r="U1059" s="227"/>
      <c r="V1059" s="227"/>
      <c r="W1059" s="227"/>
      <c r="X1059" s="227"/>
      <c r="Y1059" s="227"/>
      <c r="Z1059" s="227"/>
      <c r="AA1059" s="227"/>
      <c r="AB1059" s="227"/>
      <c r="AC1059" s="227"/>
      <c r="AD1059" s="227"/>
      <c r="AE1059" s="227"/>
      <c r="AF1059" s="227"/>
      <c r="AG1059" s="227"/>
      <c r="AH1059" s="227"/>
      <c r="AI1059" s="227"/>
      <c r="AJ1059" s="227"/>
      <c r="AK1059" s="227"/>
      <c r="AL1059" s="227"/>
      <c r="AM1059" s="227"/>
      <c r="AN1059" s="227"/>
      <c r="AO1059" s="227"/>
      <c r="AP1059" s="227"/>
      <c r="AQ1059" s="227"/>
      <c r="AR1059" s="227"/>
    </row>
    <row r="1060" spans="1:44" x14ac:dyDescent="0.2">
      <c r="A1060" s="227"/>
      <c r="B1060" s="227"/>
      <c r="C1060" s="227"/>
      <c r="D1060" s="227"/>
      <c r="E1060" s="227"/>
      <c r="F1060" s="227"/>
      <c r="G1060" s="227"/>
      <c r="H1060" s="1207"/>
      <c r="I1060" s="1207"/>
      <c r="J1060" s="227"/>
      <c r="K1060" s="227"/>
      <c r="L1060" s="227"/>
      <c r="M1060" s="227"/>
      <c r="N1060" s="227"/>
      <c r="O1060" s="227"/>
      <c r="P1060" s="227"/>
      <c r="Q1060" s="227"/>
      <c r="R1060" s="227"/>
      <c r="S1060" s="227"/>
      <c r="T1060" s="227"/>
      <c r="U1060" s="227"/>
      <c r="V1060" s="227"/>
      <c r="W1060" s="227"/>
      <c r="X1060" s="227"/>
      <c r="Y1060" s="227"/>
      <c r="Z1060" s="227"/>
      <c r="AA1060" s="227"/>
      <c r="AB1060" s="227"/>
      <c r="AC1060" s="227"/>
      <c r="AD1060" s="227"/>
      <c r="AE1060" s="227"/>
      <c r="AF1060" s="227"/>
      <c r="AG1060" s="227"/>
      <c r="AH1060" s="227"/>
      <c r="AI1060" s="227"/>
      <c r="AJ1060" s="227"/>
      <c r="AK1060" s="227"/>
      <c r="AL1060" s="227"/>
      <c r="AM1060" s="227"/>
      <c r="AN1060" s="227"/>
      <c r="AO1060" s="227"/>
      <c r="AP1060" s="227"/>
      <c r="AQ1060" s="227"/>
      <c r="AR1060" s="227"/>
    </row>
    <row r="1061" spans="1:44" x14ac:dyDescent="0.2">
      <c r="A1061" s="227"/>
      <c r="B1061" s="227"/>
      <c r="C1061" s="227"/>
      <c r="D1061" s="227"/>
      <c r="E1061" s="227"/>
      <c r="F1061" s="227"/>
      <c r="G1061" s="227"/>
      <c r="H1061" s="1207"/>
      <c r="I1061" s="1207"/>
      <c r="J1061" s="227"/>
      <c r="K1061" s="227"/>
      <c r="L1061" s="227"/>
      <c r="M1061" s="227"/>
      <c r="N1061" s="227"/>
      <c r="O1061" s="227"/>
      <c r="P1061" s="227"/>
      <c r="Q1061" s="227"/>
      <c r="R1061" s="227"/>
      <c r="S1061" s="227"/>
      <c r="T1061" s="227"/>
      <c r="U1061" s="227"/>
      <c r="V1061" s="227"/>
      <c r="W1061" s="227"/>
      <c r="X1061" s="227"/>
      <c r="Y1061" s="227"/>
      <c r="Z1061" s="227"/>
      <c r="AA1061" s="227"/>
      <c r="AB1061" s="227"/>
      <c r="AC1061" s="227"/>
      <c r="AD1061" s="227"/>
      <c r="AE1061" s="227"/>
      <c r="AF1061" s="227"/>
      <c r="AG1061" s="227"/>
      <c r="AH1061" s="227"/>
      <c r="AI1061" s="227"/>
      <c r="AJ1061" s="227"/>
      <c r="AK1061" s="227"/>
      <c r="AL1061" s="227"/>
      <c r="AM1061" s="227"/>
      <c r="AN1061" s="227"/>
      <c r="AO1061" s="227"/>
      <c r="AP1061" s="227"/>
      <c r="AQ1061" s="227"/>
      <c r="AR1061" s="227"/>
    </row>
    <row r="1062" spans="1:44" x14ac:dyDescent="0.2">
      <c r="A1062" s="227"/>
      <c r="B1062" s="227"/>
      <c r="C1062" s="227"/>
      <c r="D1062" s="227"/>
      <c r="E1062" s="227"/>
      <c r="F1062" s="227"/>
      <c r="G1062" s="227"/>
      <c r="H1062" s="1207"/>
      <c r="I1062" s="1207"/>
      <c r="J1062" s="227"/>
      <c r="K1062" s="227"/>
      <c r="L1062" s="227"/>
      <c r="M1062" s="227"/>
      <c r="N1062" s="227"/>
      <c r="O1062" s="227"/>
      <c r="P1062" s="227"/>
      <c r="Q1062" s="227"/>
      <c r="R1062" s="227"/>
      <c r="S1062" s="227"/>
      <c r="T1062" s="227"/>
      <c r="U1062" s="227"/>
      <c r="V1062" s="227"/>
      <c r="W1062" s="227"/>
      <c r="X1062" s="227"/>
      <c r="Y1062" s="227"/>
      <c r="Z1062" s="227"/>
      <c r="AA1062" s="227"/>
      <c r="AB1062" s="227"/>
      <c r="AC1062" s="227"/>
      <c r="AD1062" s="227"/>
      <c r="AE1062" s="227"/>
      <c r="AF1062" s="227"/>
      <c r="AG1062" s="227"/>
      <c r="AH1062" s="227"/>
      <c r="AI1062" s="227"/>
      <c r="AJ1062" s="227"/>
      <c r="AK1062" s="227"/>
      <c r="AL1062" s="227"/>
      <c r="AM1062" s="227"/>
      <c r="AN1062" s="227"/>
      <c r="AO1062" s="227"/>
      <c r="AP1062" s="227"/>
      <c r="AQ1062" s="227"/>
      <c r="AR1062" s="227"/>
    </row>
    <row r="1063" spans="1:44" x14ac:dyDescent="0.2">
      <c r="A1063" s="227"/>
      <c r="B1063" s="227"/>
      <c r="C1063" s="227"/>
      <c r="D1063" s="227"/>
      <c r="E1063" s="227"/>
      <c r="F1063" s="227"/>
      <c r="G1063" s="227"/>
      <c r="H1063" s="1207"/>
      <c r="I1063" s="1207"/>
      <c r="J1063" s="227"/>
      <c r="K1063" s="227"/>
      <c r="L1063" s="227"/>
      <c r="M1063" s="227"/>
      <c r="N1063" s="227"/>
      <c r="O1063" s="227"/>
      <c r="P1063" s="227"/>
      <c r="Q1063" s="227"/>
      <c r="R1063" s="227"/>
      <c r="S1063" s="227"/>
      <c r="T1063" s="227"/>
      <c r="U1063" s="227"/>
      <c r="V1063" s="227"/>
      <c r="W1063" s="227"/>
      <c r="X1063" s="227"/>
      <c r="Y1063" s="227"/>
      <c r="Z1063" s="227"/>
      <c r="AA1063" s="227"/>
      <c r="AB1063" s="227"/>
      <c r="AC1063" s="227"/>
      <c r="AD1063" s="227"/>
      <c r="AE1063" s="227"/>
      <c r="AF1063" s="227"/>
      <c r="AG1063" s="227"/>
      <c r="AH1063" s="227"/>
      <c r="AI1063" s="227"/>
      <c r="AJ1063" s="227"/>
      <c r="AK1063" s="227"/>
      <c r="AL1063" s="227"/>
      <c r="AM1063" s="227"/>
      <c r="AN1063" s="227"/>
      <c r="AO1063" s="227"/>
      <c r="AP1063" s="227"/>
      <c r="AQ1063" s="227"/>
      <c r="AR1063" s="227"/>
    </row>
    <row r="1064" spans="1:44" x14ac:dyDescent="0.2">
      <c r="A1064" s="227"/>
      <c r="B1064" s="227"/>
      <c r="C1064" s="227"/>
      <c r="D1064" s="227"/>
      <c r="E1064" s="227"/>
      <c r="F1064" s="227"/>
      <c r="G1064" s="227"/>
      <c r="H1064" s="1207"/>
      <c r="I1064" s="1207"/>
      <c r="J1064" s="227"/>
      <c r="K1064" s="227"/>
      <c r="L1064" s="227"/>
      <c r="M1064" s="227"/>
      <c r="N1064" s="227"/>
      <c r="O1064" s="227"/>
      <c r="P1064" s="227"/>
      <c r="Q1064" s="227"/>
      <c r="R1064" s="227"/>
      <c r="S1064" s="227"/>
      <c r="T1064" s="227"/>
      <c r="U1064" s="227"/>
      <c r="V1064" s="227"/>
      <c r="W1064" s="227"/>
      <c r="X1064" s="227"/>
      <c r="Y1064" s="227"/>
      <c r="Z1064" s="227"/>
      <c r="AA1064" s="227"/>
      <c r="AB1064" s="227"/>
      <c r="AC1064" s="227"/>
      <c r="AD1064" s="227"/>
      <c r="AE1064" s="227"/>
      <c r="AF1064" s="227"/>
      <c r="AG1064" s="227"/>
      <c r="AH1064" s="227"/>
      <c r="AI1064" s="227"/>
      <c r="AJ1064" s="227"/>
      <c r="AK1064" s="227"/>
      <c r="AL1064" s="227"/>
      <c r="AM1064" s="227"/>
      <c r="AN1064" s="227"/>
      <c r="AO1064" s="227"/>
      <c r="AP1064" s="227"/>
      <c r="AQ1064" s="227"/>
      <c r="AR1064" s="227"/>
    </row>
    <row r="1065" spans="1:44" x14ac:dyDescent="0.2">
      <c r="A1065" s="227"/>
      <c r="B1065" s="227"/>
      <c r="C1065" s="227"/>
      <c r="D1065" s="227"/>
      <c r="E1065" s="227"/>
      <c r="F1065" s="227"/>
      <c r="G1065" s="227"/>
      <c r="H1065" s="1207"/>
      <c r="I1065" s="1207"/>
      <c r="J1065" s="227"/>
      <c r="K1065" s="227"/>
      <c r="L1065" s="227"/>
      <c r="M1065" s="227"/>
      <c r="N1065" s="227"/>
      <c r="O1065" s="227"/>
      <c r="P1065" s="227"/>
      <c r="Q1065" s="227"/>
      <c r="R1065" s="227"/>
      <c r="S1065" s="227"/>
      <c r="T1065" s="227"/>
      <c r="U1065" s="227"/>
      <c r="V1065" s="227"/>
      <c r="W1065" s="227"/>
      <c r="X1065" s="227"/>
      <c r="Y1065" s="227"/>
      <c r="Z1065" s="227"/>
      <c r="AA1065" s="227"/>
      <c r="AB1065" s="227"/>
      <c r="AC1065" s="227"/>
      <c r="AD1065" s="227"/>
      <c r="AE1065" s="227"/>
      <c r="AF1065" s="227"/>
      <c r="AG1065" s="227"/>
      <c r="AH1065" s="227"/>
      <c r="AI1065" s="227"/>
      <c r="AJ1065" s="227"/>
      <c r="AK1065" s="227"/>
      <c r="AL1065" s="227"/>
      <c r="AM1065" s="227"/>
      <c r="AN1065" s="227"/>
      <c r="AO1065" s="227"/>
      <c r="AP1065" s="227"/>
      <c r="AQ1065" s="227"/>
      <c r="AR1065" s="227"/>
    </row>
    <row r="1066" spans="1:44" x14ac:dyDescent="0.2">
      <c r="A1066" s="227"/>
      <c r="B1066" s="227"/>
      <c r="C1066" s="227"/>
      <c r="D1066" s="227"/>
      <c r="E1066" s="227"/>
      <c r="F1066" s="227"/>
      <c r="G1066" s="227"/>
      <c r="H1066" s="1207"/>
      <c r="I1066" s="1207"/>
      <c r="J1066" s="227"/>
      <c r="K1066" s="227"/>
      <c r="L1066" s="227"/>
      <c r="M1066" s="227"/>
      <c r="N1066" s="227"/>
      <c r="O1066" s="227"/>
      <c r="P1066" s="227"/>
      <c r="Q1066" s="227"/>
      <c r="R1066" s="227"/>
      <c r="S1066" s="227"/>
      <c r="T1066" s="227"/>
      <c r="U1066" s="227"/>
      <c r="V1066" s="227"/>
      <c r="W1066" s="227"/>
      <c r="X1066" s="227"/>
      <c r="Y1066" s="227"/>
      <c r="Z1066" s="227"/>
      <c r="AA1066" s="227"/>
      <c r="AB1066" s="227"/>
      <c r="AC1066" s="227"/>
      <c r="AD1066" s="227"/>
      <c r="AE1066" s="227"/>
      <c r="AF1066" s="227"/>
      <c r="AG1066" s="227"/>
      <c r="AH1066" s="227"/>
      <c r="AI1066" s="227"/>
      <c r="AJ1066" s="227"/>
      <c r="AK1066" s="227"/>
      <c r="AL1066" s="227"/>
      <c r="AM1066" s="227"/>
      <c r="AN1066" s="227"/>
      <c r="AO1066" s="227"/>
      <c r="AP1066" s="227"/>
      <c r="AQ1066" s="227"/>
      <c r="AR1066" s="227"/>
    </row>
    <row r="1067" spans="1:44" x14ac:dyDescent="0.2">
      <c r="A1067" s="227"/>
      <c r="B1067" s="227"/>
      <c r="C1067" s="227"/>
      <c r="D1067" s="227"/>
      <c r="E1067" s="227"/>
      <c r="F1067" s="227"/>
      <c r="G1067" s="227"/>
      <c r="H1067" s="1207"/>
      <c r="I1067" s="1207"/>
      <c r="J1067" s="227"/>
      <c r="K1067" s="227"/>
      <c r="L1067" s="227"/>
      <c r="M1067" s="227"/>
      <c r="N1067" s="227"/>
      <c r="O1067" s="227"/>
      <c r="P1067" s="227"/>
      <c r="Q1067" s="227"/>
      <c r="R1067" s="227"/>
      <c r="S1067" s="227"/>
      <c r="T1067" s="227"/>
      <c r="U1067" s="227"/>
      <c r="V1067" s="227"/>
      <c r="W1067" s="227"/>
      <c r="X1067" s="227"/>
      <c r="Y1067" s="227"/>
      <c r="Z1067" s="227"/>
      <c r="AA1067" s="227"/>
      <c r="AB1067" s="227"/>
      <c r="AC1067" s="227"/>
      <c r="AD1067" s="227"/>
      <c r="AE1067" s="227"/>
      <c r="AF1067" s="227"/>
      <c r="AG1067" s="227"/>
      <c r="AH1067" s="227"/>
      <c r="AI1067" s="227"/>
      <c r="AJ1067" s="227"/>
      <c r="AK1067" s="227"/>
      <c r="AL1067" s="227"/>
      <c r="AM1067" s="227"/>
      <c r="AN1067" s="227"/>
      <c r="AO1067" s="227"/>
      <c r="AP1067" s="227"/>
      <c r="AQ1067" s="227"/>
      <c r="AR1067" s="227"/>
    </row>
    <row r="1068" spans="1:44" x14ac:dyDescent="0.2">
      <c r="A1068" s="227"/>
      <c r="B1068" s="227"/>
      <c r="C1068" s="227"/>
      <c r="D1068" s="227"/>
      <c r="E1068" s="227"/>
      <c r="F1068" s="227"/>
      <c r="G1068" s="227"/>
      <c r="H1068" s="1207"/>
      <c r="I1068" s="1207"/>
      <c r="J1068" s="227"/>
      <c r="K1068" s="227"/>
      <c r="L1068" s="227"/>
      <c r="M1068" s="227"/>
      <c r="N1068" s="227"/>
      <c r="O1068" s="227"/>
      <c r="P1068" s="227"/>
      <c r="Q1068" s="227"/>
      <c r="R1068" s="227"/>
      <c r="S1068" s="227"/>
      <c r="T1068" s="227"/>
      <c r="U1068" s="227"/>
      <c r="V1068" s="227"/>
      <c r="W1068" s="227"/>
      <c r="X1068" s="227"/>
      <c r="Y1068" s="227"/>
      <c r="Z1068" s="227"/>
      <c r="AA1068" s="227"/>
      <c r="AB1068" s="227"/>
      <c r="AC1068" s="227"/>
      <c r="AD1068" s="227"/>
      <c r="AE1068" s="227"/>
      <c r="AF1068" s="227"/>
      <c r="AG1068" s="227"/>
      <c r="AH1068" s="227"/>
      <c r="AI1068" s="227"/>
      <c r="AJ1068" s="227"/>
      <c r="AK1068" s="227"/>
      <c r="AL1068" s="227"/>
      <c r="AM1068" s="227"/>
      <c r="AN1068" s="227"/>
      <c r="AO1068" s="227"/>
      <c r="AP1068" s="227"/>
      <c r="AQ1068" s="227"/>
      <c r="AR1068" s="227"/>
    </row>
    <row r="1069" spans="1:44" x14ac:dyDescent="0.2">
      <c r="A1069" s="227"/>
      <c r="B1069" s="227"/>
      <c r="C1069" s="227"/>
      <c r="D1069" s="227"/>
      <c r="E1069" s="227"/>
      <c r="F1069" s="227"/>
      <c r="G1069" s="227"/>
      <c r="H1069" s="1207"/>
      <c r="I1069" s="1207"/>
      <c r="J1069" s="227"/>
      <c r="K1069" s="227"/>
      <c r="L1069" s="227"/>
      <c r="M1069" s="227"/>
      <c r="N1069" s="227"/>
      <c r="O1069" s="227"/>
      <c r="P1069" s="227"/>
      <c r="Q1069" s="227"/>
      <c r="R1069" s="227"/>
      <c r="S1069" s="227"/>
      <c r="T1069" s="227"/>
      <c r="U1069" s="227"/>
      <c r="V1069" s="227"/>
      <c r="W1069" s="227"/>
      <c r="X1069" s="227"/>
      <c r="Y1069" s="227"/>
      <c r="Z1069" s="227"/>
      <c r="AA1069" s="227"/>
      <c r="AB1069" s="227"/>
      <c r="AC1069" s="227"/>
      <c r="AD1069" s="227"/>
      <c r="AE1069" s="227"/>
      <c r="AF1069" s="227"/>
      <c r="AG1069" s="227"/>
      <c r="AH1069" s="227"/>
      <c r="AI1069" s="227"/>
      <c r="AJ1069" s="227"/>
      <c r="AK1069" s="227"/>
      <c r="AL1069" s="227"/>
      <c r="AM1069" s="227"/>
      <c r="AN1069" s="227"/>
      <c r="AO1069" s="227"/>
      <c r="AP1069" s="227"/>
      <c r="AQ1069" s="227"/>
      <c r="AR1069" s="227"/>
    </row>
    <row r="1070" spans="1:44" x14ac:dyDescent="0.2">
      <c r="A1070" s="227"/>
      <c r="B1070" s="227"/>
      <c r="C1070" s="227"/>
      <c r="D1070" s="227"/>
      <c r="E1070" s="227"/>
      <c r="F1070" s="227"/>
      <c r="G1070" s="227"/>
      <c r="H1070" s="1207"/>
      <c r="I1070" s="1207"/>
      <c r="J1070" s="227"/>
      <c r="K1070" s="227"/>
      <c r="L1070" s="227"/>
      <c r="M1070" s="227"/>
      <c r="N1070" s="227"/>
      <c r="O1070" s="227"/>
      <c r="P1070" s="227"/>
      <c r="Q1070" s="227"/>
      <c r="R1070" s="227"/>
      <c r="S1070" s="227"/>
      <c r="T1070" s="227"/>
      <c r="U1070" s="227"/>
      <c r="V1070" s="227"/>
      <c r="W1070" s="227"/>
      <c r="X1070" s="227"/>
      <c r="Y1070" s="227"/>
      <c r="Z1070" s="227"/>
      <c r="AA1070" s="227"/>
      <c r="AB1070" s="227"/>
      <c r="AC1070" s="227"/>
      <c r="AD1070" s="227"/>
      <c r="AE1070" s="227"/>
      <c r="AF1070" s="227"/>
      <c r="AG1070" s="227"/>
      <c r="AH1070" s="227"/>
      <c r="AI1070" s="227"/>
      <c r="AJ1070" s="227"/>
      <c r="AK1070" s="227"/>
      <c r="AL1070" s="227"/>
      <c r="AM1070" s="227"/>
      <c r="AN1070" s="227"/>
      <c r="AO1070" s="227"/>
      <c r="AP1070" s="227"/>
      <c r="AQ1070" s="227"/>
      <c r="AR1070" s="227"/>
    </row>
    <row r="1071" spans="1:44" x14ac:dyDescent="0.2">
      <c r="A1071" s="227"/>
      <c r="B1071" s="227"/>
      <c r="C1071" s="227"/>
      <c r="D1071" s="227"/>
      <c r="E1071" s="227"/>
      <c r="F1071" s="227"/>
      <c r="G1071" s="227"/>
      <c r="H1071" s="1207"/>
      <c r="I1071" s="1207"/>
      <c r="J1071" s="227"/>
      <c r="K1071" s="227"/>
      <c r="L1071" s="227"/>
      <c r="M1071" s="227"/>
      <c r="N1071" s="227"/>
      <c r="O1071" s="227"/>
      <c r="P1071" s="227"/>
      <c r="Q1071" s="227"/>
      <c r="R1071" s="227"/>
      <c r="S1071" s="227"/>
      <c r="T1071" s="227"/>
      <c r="U1071" s="227"/>
      <c r="V1071" s="227"/>
      <c r="W1071" s="227"/>
      <c r="X1071" s="227"/>
      <c r="Y1071" s="227"/>
      <c r="Z1071" s="227"/>
      <c r="AA1071" s="227"/>
      <c r="AB1071" s="227"/>
      <c r="AC1071" s="227"/>
      <c r="AD1071" s="227"/>
      <c r="AE1071" s="227"/>
      <c r="AF1071" s="227"/>
      <c r="AG1071" s="227"/>
      <c r="AH1071" s="227"/>
      <c r="AI1071" s="227"/>
      <c r="AJ1071" s="227"/>
      <c r="AK1071" s="227"/>
      <c r="AL1071" s="227"/>
      <c r="AM1071" s="227"/>
      <c r="AN1071" s="227"/>
      <c r="AO1071" s="227"/>
      <c r="AP1071" s="227"/>
      <c r="AQ1071" s="227"/>
      <c r="AR1071" s="227"/>
    </row>
    <row r="1072" spans="1:44" x14ac:dyDescent="0.2">
      <c r="A1072" s="227"/>
      <c r="B1072" s="227"/>
      <c r="C1072" s="227"/>
      <c r="D1072" s="227"/>
      <c r="E1072" s="227"/>
      <c r="F1072" s="227"/>
      <c r="G1072" s="227"/>
      <c r="H1072" s="1207"/>
      <c r="I1072" s="1207"/>
      <c r="J1072" s="227"/>
      <c r="K1072" s="227"/>
      <c r="L1072" s="227"/>
      <c r="M1072" s="227"/>
      <c r="N1072" s="227"/>
      <c r="O1072" s="227"/>
      <c r="P1072" s="227"/>
      <c r="Q1072" s="227"/>
      <c r="R1072" s="227"/>
      <c r="S1072" s="227"/>
      <c r="T1072" s="227"/>
      <c r="U1072" s="227"/>
      <c r="V1072" s="227"/>
      <c r="W1072" s="227"/>
      <c r="X1072" s="227"/>
      <c r="Y1072" s="227"/>
      <c r="Z1072" s="227"/>
      <c r="AA1072" s="227"/>
      <c r="AB1072" s="227"/>
      <c r="AC1072" s="227"/>
      <c r="AD1072" s="227"/>
      <c r="AE1072" s="227"/>
      <c r="AF1072" s="227"/>
      <c r="AG1072" s="227"/>
      <c r="AH1072" s="227"/>
      <c r="AI1072" s="227"/>
      <c r="AJ1072" s="227"/>
      <c r="AK1072" s="227"/>
      <c r="AL1072" s="227"/>
      <c r="AM1072" s="227"/>
      <c r="AN1072" s="227"/>
      <c r="AO1072" s="227"/>
      <c r="AP1072" s="227"/>
      <c r="AQ1072" s="227"/>
      <c r="AR1072" s="227"/>
    </row>
    <row r="1073" spans="1:44" x14ac:dyDescent="0.2">
      <c r="A1073" s="227"/>
      <c r="B1073" s="227"/>
      <c r="C1073" s="227"/>
      <c r="D1073" s="227"/>
      <c r="E1073" s="227"/>
      <c r="F1073" s="227"/>
      <c r="G1073" s="227"/>
      <c r="H1073" s="1207"/>
      <c r="I1073" s="1207"/>
      <c r="J1073" s="227"/>
      <c r="K1073" s="227"/>
      <c r="L1073" s="227"/>
      <c r="M1073" s="227"/>
      <c r="N1073" s="227"/>
      <c r="O1073" s="227"/>
      <c r="P1073" s="227"/>
      <c r="Q1073" s="227"/>
      <c r="R1073" s="227"/>
      <c r="S1073" s="227"/>
      <c r="T1073" s="227"/>
      <c r="U1073" s="227"/>
      <c r="V1073" s="227"/>
      <c r="W1073" s="227"/>
      <c r="X1073" s="227"/>
      <c r="Y1073" s="227"/>
      <c r="Z1073" s="227"/>
      <c r="AA1073" s="227"/>
      <c r="AB1073" s="227"/>
      <c r="AC1073" s="227"/>
      <c r="AD1073" s="227"/>
      <c r="AE1073" s="227"/>
      <c r="AF1073" s="227"/>
      <c r="AG1073" s="227"/>
      <c r="AH1073" s="227"/>
      <c r="AI1073" s="227"/>
      <c r="AJ1073" s="227"/>
      <c r="AK1073" s="227"/>
      <c r="AL1073" s="227"/>
      <c r="AM1073" s="227"/>
      <c r="AN1073" s="227"/>
      <c r="AO1073" s="227"/>
      <c r="AP1073" s="227"/>
      <c r="AQ1073" s="227"/>
      <c r="AR1073" s="227"/>
    </row>
    <row r="1074" spans="1:44" x14ac:dyDescent="0.2">
      <c r="A1074" s="227"/>
      <c r="B1074" s="227"/>
      <c r="C1074" s="227"/>
      <c r="D1074" s="227"/>
      <c r="E1074" s="227"/>
      <c r="F1074" s="227"/>
      <c r="G1074" s="227"/>
      <c r="H1074" s="1207"/>
      <c r="I1074" s="1207"/>
      <c r="J1074" s="227"/>
      <c r="K1074" s="227"/>
      <c r="L1074" s="227"/>
      <c r="M1074" s="227"/>
      <c r="N1074" s="227"/>
      <c r="O1074" s="227"/>
      <c r="P1074" s="227"/>
      <c r="Q1074" s="227"/>
      <c r="R1074" s="227"/>
      <c r="S1074" s="227"/>
      <c r="T1074" s="227"/>
      <c r="U1074" s="227"/>
      <c r="V1074" s="227"/>
      <c r="W1074" s="227"/>
      <c r="X1074" s="227"/>
      <c r="Y1074" s="227"/>
      <c r="Z1074" s="227"/>
      <c r="AA1074" s="227"/>
      <c r="AB1074" s="227"/>
      <c r="AC1074" s="227"/>
      <c r="AD1074" s="227"/>
      <c r="AE1074" s="227"/>
      <c r="AF1074" s="227"/>
      <c r="AG1074" s="227"/>
      <c r="AH1074" s="227"/>
      <c r="AI1074" s="227"/>
      <c r="AJ1074" s="227"/>
      <c r="AK1074" s="227"/>
      <c r="AL1074" s="227"/>
      <c r="AM1074" s="227"/>
      <c r="AN1074" s="227"/>
      <c r="AO1074" s="227"/>
      <c r="AP1074" s="227"/>
      <c r="AQ1074" s="227"/>
      <c r="AR1074" s="227"/>
    </row>
    <row r="1075" spans="1:44" x14ac:dyDescent="0.2">
      <c r="A1075" s="227"/>
      <c r="B1075" s="227"/>
      <c r="C1075" s="227"/>
      <c r="D1075" s="227"/>
      <c r="E1075" s="227"/>
      <c r="F1075" s="227"/>
      <c r="G1075" s="227"/>
      <c r="H1075" s="1207"/>
      <c r="I1075" s="1207"/>
      <c r="J1075" s="227"/>
      <c r="K1075" s="227"/>
      <c r="L1075" s="227"/>
      <c r="M1075" s="227"/>
      <c r="N1075" s="227"/>
      <c r="O1075" s="227"/>
      <c r="P1075" s="227"/>
      <c r="Q1075" s="227"/>
      <c r="R1075" s="227"/>
      <c r="S1075" s="227"/>
      <c r="T1075" s="227"/>
      <c r="U1075" s="227"/>
      <c r="V1075" s="227"/>
      <c r="W1075" s="227"/>
      <c r="X1075" s="227"/>
      <c r="Y1075" s="227"/>
      <c r="Z1075" s="227"/>
      <c r="AA1075" s="227"/>
      <c r="AB1075" s="227"/>
      <c r="AC1075" s="227"/>
      <c r="AD1075" s="227"/>
      <c r="AE1075" s="227"/>
      <c r="AF1075" s="227"/>
      <c r="AG1075" s="227"/>
      <c r="AH1075" s="227"/>
      <c r="AI1075" s="227"/>
      <c r="AJ1075" s="227"/>
      <c r="AK1075" s="227"/>
      <c r="AL1075" s="227"/>
      <c r="AM1075" s="227"/>
      <c r="AN1075" s="227"/>
      <c r="AO1075" s="227"/>
      <c r="AP1075" s="227"/>
      <c r="AQ1075" s="227"/>
      <c r="AR1075" s="227"/>
    </row>
    <row r="1076" spans="1:44" x14ac:dyDescent="0.2">
      <c r="A1076" s="227"/>
      <c r="B1076" s="227"/>
      <c r="C1076" s="227"/>
      <c r="D1076" s="227"/>
      <c r="E1076" s="227"/>
      <c r="F1076" s="227"/>
      <c r="G1076" s="227"/>
      <c r="H1076" s="1207"/>
      <c r="I1076" s="1207"/>
      <c r="J1076" s="227"/>
      <c r="K1076" s="227"/>
      <c r="L1076" s="227"/>
      <c r="M1076" s="227"/>
      <c r="N1076" s="227"/>
      <c r="O1076" s="227"/>
      <c r="P1076" s="227"/>
      <c r="Q1076" s="227"/>
      <c r="R1076" s="227"/>
      <c r="S1076" s="227"/>
      <c r="T1076" s="227"/>
      <c r="U1076" s="227"/>
      <c r="V1076" s="227"/>
      <c r="W1076" s="227"/>
      <c r="X1076" s="227"/>
      <c r="Y1076" s="227"/>
      <c r="Z1076" s="227"/>
      <c r="AA1076" s="227"/>
      <c r="AB1076" s="227"/>
      <c r="AC1076" s="227"/>
      <c r="AD1076" s="227"/>
      <c r="AE1076" s="227"/>
      <c r="AF1076" s="227"/>
      <c r="AG1076" s="227"/>
      <c r="AH1076" s="227"/>
      <c r="AI1076" s="227"/>
      <c r="AJ1076" s="227"/>
      <c r="AK1076" s="227"/>
      <c r="AL1076" s="227"/>
      <c r="AM1076" s="227"/>
      <c r="AN1076" s="227"/>
      <c r="AO1076" s="227"/>
      <c r="AP1076" s="227"/>
      <c r="AQ1076" s="227"/>
      <c r="AR1076" s="227"/>
    </row>
    <row r="1077" spans="1:44" x14ac:dyDescent="0.2">
      <c r="A1077" s="227"/>
      <c r="B1077" s="227"/>
      <c r="C1077" s="227"/>
      <c r="D1077" s="227"/>
      <c r="E1077" s="227"/>
      <c r="F1077" s="227"/>
      <c r="G1077" s="227"/>
      <c r="H1077" s="1207"/>
      <c r="I1077" s="120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7"/>
      <c r="AL1077" s="227"/>
      <c r="AM1077" s="227"/>
      <c r="AN1077" s="227"/>
      <c r="AO1077" s="227"/>
      <c r="AP1077" s="227"/>
      <c r="AQ1077" s="227"/>
      <c r="AR1077" s="227"/>
    </row>
    <row r="1078" spans="1:44" x14ac:dyDescent="0.2">
      <c r="A1078" s="227"/>
      <c r="B1078" s="227"/>
      <c r="C1078" s="227"/>
      <c r="D1078" s="227"/>
      <c r="E1078" s="227"/>
      <c r="F1078" s="227"/>
      <c r="G1078" s="227"/>
      <c r="H1078" s="1207"/>
      <c r="I1078" s="1207"/>
      <c r="J1078" s="227"/>
      <c r="K1078" s="227"/>
      <c r="L1078" s="227"/>
      <c r="M1078" s="227"/>
      <c r="N1078" s="227"/>
      <c r="O1078" s="227"/>
      <c r="P1078" s="227"/>
      <c r="Q1078" s="227"/>
      <c r="R1078" s="227"/>
      <c r="S1078" s="227"/>
      <c r="T1078" s="227"/>
      <c r="U1078" s="227"/>
      <c r="V1078" s="227"/>
      <c r="W1078" s="227"/>
      <c r="X1078" s="227"/>
      <c r="Y1078" s="227"/>
      <c r="Z1078" s="227"/>
      <c r="AA1078" s="227"/>
      <c r="AB1078" s="227"/>
      <c r="AC1078" s="227"/>
      <c r="AD1078" s="227"/>
      <c r="AE1078" s="227"/>
      <c r="AF1078" s="227"/>
      <c r="AG1078" s="227"/>
      <c r="AH1078" s="227"/>
      <c r="AI1078" s="227"/>
      <c r="AJ1078" s="227"/>
      <c r="AK1078" s="227"/>
      <c r="AL1078" s="227"/>
      <c r="AM1078" s="227"/>
      <c r="AN1078" s="227"/>
      <c r="AO1078" s="227"/>
      <c r="AP1078" s="227"/>
      <c r="AQ1078" s="227"/>
      <c r="AR1078" s="227"/>
    </row>
    <row r="1079" spans="1:44" x14ac:dyDescent="0.2">
      <c r="A1079" s="227"/>
      <c r="B1079" s="227"/>
      <c r="C1079" s="227"/>
      <c r="D1079" s="227"/>
      <c r="E1079" s="227"/>
      <c r="F1079" s="227"/>
      <c r="G1079" s="227"/>
      <c r="H1079" s="1207"/>
      <c r="I1079" s="1207"/>
      <c r="J1079" s="227"/>
      <c r="K1079" s="227"/>
      <c r="L1079" s="227"/>
      <c r="M1079" s="227"/>
      <c r="N1079" s="227"/>
      <c r="O1079" s="227"/>
      <c r="P1079" s="227"/>
      <c r="Q1079" s="227"/>
      <c r="R1079" s="227"/>
      <c r="S1079" s="227"/>
      <c r="T1079" s="227"/>
      <c r="U1079" s="227"/>
      <c r="V1079" s="227"/>
      <c r="W1079" s="227"/>
      <c r="X1079" s="227"/>
      <c r="Y1079" s="227"/>
      <c r="Z1079" s="227"/>
      <c r="AA1079" s="227"/>
      <c r="AB1079" s="227"/>
      <c r="AC1079" s="227"/>
      <c r="AD1079" s="227"/>
      <c r="AE1079" s="227"/>
      <c r="AF1079" s="227"/>
      <c r="AG1079" s="227"/>
      <c r="AH1079" s="227"/>
      <c r="AI1079" s="227"/>
      <c r="AJ1079" s="227"/>
      <c r="AK1079" s="227"/>
      <c r="AL1079" s="227"/>
      <c r="AM1079" s="227"/>
      <c r="AN1079" s="227"/>
      <c r="AO1079" s="227"/>
      <c r="AP1079" s="227"/>
      <c r="AQ1079" s="227"/>
      <c r="AR1079" s="227"/>
    </row>
    <row r="1080" spans="1:44" x14ac:dyDescent="0.2">
      <c r="A1080" s="227"/>
      <c r="B1080" s="227"/>
      <c r="C1080" s="227"/>
      <c r="D1080" s="227"/>
      <c r="E1080" s="227"/>
      <c r="F1080" s="227"/>
      <c r="G1080" s="227"/>
      <c r="H1080" s="1207"/>
      <c r="I1080" s="1207"/>
      <c r="J1080" s="227"/>
      <c r="K1080" s="227"/>
      <c r="L1080" s="227"/>
      <c r="M1080" s="227"/>
      <c r="N1080" s="227"/>
      <c r="O1080" s="227"/>
      <c r="P1080" s="227"/>
      <c r="Q1080" s="227"/>
      <c r="R1080" s="227"/>
      <c r="S1080" s="227"/>
      <c r="T1080" s="227"/>
      <c r="U1080" s="227"/>
      <c r="V1080" s="227"/>
      <c r="W1080" s="227"/>
      <c r="X1080" s="227"/>
      <c r="Y1080" s="227"/>
      <c r="Z1080" s="227"/>
      <c r="AA1080" s="227"/>
      <c r="AB1080" s="227"/>
      <c r="AC1080" s="227"/>
      <c r="AD1080" s="227"/>
      <c r="AE1080" s="227"/>
      <c r="AF1080" s="227"/>
      <c r="AG1080" s="227"/>
      <c r="AH1080" s="227"/>
      <c r="AI1080" s="227"/>
      <c r="AJ1080" s="227"/>
      <c r="AK1080" s="227"/>
      <c r="AL1080" s="227"/>
      <c r="AM1080" s="227"/>
      <c r="AN1080" s="227"/>
      <c r="AO1080" s="227"/>
      <c r="AP1080" s="227"/>
      <c r="AQ1080" s="227"/>
      <c r="AR1080" s="227"/>
    </row>
    <row r="1081" spans="1:44" x14ac:dyDescent="0.2">
      <c r="A1081" s="227"/>
      <c r="B1081" s="227"/>
      <c r="C1081" s="227"/>
      <c r="D1081" s="227"/>
      <c r="E1081" s="227"/>
      <c r="F1081" s="227"/>
      <c r="G1081" s="227"/>
      <c r="H1081" s="1207"/>
      <c r="I1081" s="1207"/>
      <c r="J1081" s="227"/>
      <c r="K1081" s="227"/>
      <c r="L1081" s="227"/>
      <c r="M1081" s="227"/>
      <c r="N1081" s="227"/>
      <c r="O1081" s="227"/>
      <c r="P1081" s="227"/>
      <c r="Q1081" s="227"/>
      <c r="R1081" s="227"/>
      <c r="S1081" s="227"/>
      <c r="T1081" s="227"/>
      <c r="U1081" s="227"/>
      <c r="V1081" s="227"/>
      <c r="W1081" s="227"/>
      <c r="X1081" s="227"/>
      <c r="Y1081" s="227"/>
      <c r="Z1081" s="227"/>
      <c r="AA1081" s="227"/>
      <c r="AB1081" s="227"/>
      <c r="AC1081" s="227"/>
      <c r="AD1081" s="227"/>
      <c r="AE1081" s="227"/>
      <c r="AF1081" s="227"/>
      <c r="AG1081" s="227"/>
      <c r="AH1081" s="227"/>
      <c r="AI1081" s="227"/>
      <c r="AJ1081" s="227"/>
      <c r="AK1081" s="227"/>
      <c r="AL1081" s="227"/>
      <c r="AM1081" s="227"/>
      <c r="AN1081" s="227"/>
      <c r="AO1081" s="227"/>
      <c r="AP1081" s="227"/>
      <c r="AQ1081" s="227"/>
      <c r="AR1081" s="227"/>
    </row>
    <row r="1082" spans="1:44" x14ac:dyDescent="0.2">
      <c r="A1082" s="227"/>
      <c r="B1082" s="227"/>
      <c r="C1082" s="227"/>
      <c r="D1082" s="227"/>
      <c r="E1082" s="227"/>
      <c r="F1082" s="227"/>
      <c r="G1082" s="227"/>
      <c r="H1082" s="1207"/>
      <c r="I1082" s="1207"/>
      <c r="J1082" s="227"/>
      <c r="K1082" s="227"/>
      <c r="L1082" s="227"/>
      <c r="M1082" s="227"/>
      <c r="N1082" s="227"/>
      <c r="O1082" s="227"/>
      <c r="P1082" s="227"/>
      <c r="Q1082" s="227"/>
      <c r="R1082" s="227"/>
      <c r="S1082" s="227"/>
      <c r="T1082" s="227"/>
      <c r="U1082" s="227"/>
      <c r="V1082" s="227"/>
      <c r="W1082" s="227"/>
      <c r="X1082" s="227"/>
      <c r="Y1082" s="227"/>
      <c r="Z1082" s="227"/>
      <c r="AA1082" s="227"/>
      <c r="AB1082" s="227"/>
      <c r="AC1082" s="227"/>
      <c r="AD1082" s="227"/>
      <c r="AE1082" s="227"/>
      <c r="AF1082" s="227"/>
      <c r="AG1082" s="227"/>
      <c r="AH1082" s="227"/>
      <c r="AI1082" s="227"/>
      <c r="AJ1082" s="227"/>
      <c r="AK1082" s="227"/>
      <c r="AL1082" s="227"/>
      <c r="AM1082" s="227"/>
      <c r="AN1082" s="227"/>
      <c r="AO1082" s="227"/>
      <c r="AP1082" s="227"/>
      <c r="AQ1082" s="227"/>
      <c r="AR1082" s="227"/>
    </row>
    <row r="1083" spans="1:44" x14ac:dyDescent="0.2">
      <c r="A1083" s="227"/>
      <c r="B1083" s="227"/>
      <c r="C1083" s="227"/>
      <c r="D1083" s="227"/>
      <c r="E1083" s="227"/>
      <c r="F1083" s="227"/>
      <c r="G1083" s="227"/>
      <c r="H1083" s="1207"/>
      <c r="I1083" s="1207"/>
      <c r="J1083" s="227"/>
      <c r="K1083" s="227"/>
      <c r="L1083" s="227"/>
      <c r="M1083" s="227"/>
      <c r="N1083" s="227"/>
      <c r="O1083" s="227"/>
      <c r="P1083" s="227"/>
      <c r="Q1083" s="227"/>
      <c r="R1083" s="227"/>
      <c r="S1083" s="227"/>
      <c r="T1083" s="227"/>
      <c r="U1083" s="227"/>
      <c r="V1083" s="227"/>
      <c r="W1083" s="227"/>
      <c r="X1083" s="227"/>
      <c r="Y1083" s="227"/>
      <c r="Z1083" s="227"/>
      <c r="AA1083" s="227"/>
      <c r="AB1083" s="227"/>
      <c r="AC1083" s="227"/>
      <c r="AD1083" s="227"/>
      <c r="AE1083" s="227"/>
      <c r="AF1083" s="227"/>
      <c r="AG1083" s="227"/>
      <c r="AH1083" s="227"/>
      <c r="AI1083" s="227"/>
      <c r="AJ1083" s="227"/>
      <c r="AK1083" s="227"/>
      <c r="AL1083" s="227"/>
      <c r="AM1083" s="227"/>
      <c r="AN1083" s="227"/>
      <c r="AO1083" s="227"/>
      <c r="AP1083" s="227"/>
      <c r="AQ1083" s="227"/>
      <c r="AR1083" s="227"/>
    </row>
    <row r="1084" spans="1:44" x14ac:dyDescent="0.2">
      <c r="A1084" s="227"/>
      <c r="B1084" s="227"/>
      <c r="C1084" s="227"/>
      <c r="D1084" s="227"/>
      <c r="E1084" s="227"/>
      <c r="F1084" s="227"/>
      <c r="G1084" s="227"/>
      <c r="H1084" s="1207"/>
      <c r="I1084" s="1207"/>
      <c r="J1084" s="227"/>
      <c r="K1084" s="227"/>
      <c r="L1084" s="227"/>
      <c r="M1084" s="227"/>
      <c r="N1084" s="227"/>
      <c r="O1084" s="227"/>
      <c r="P1084" s="227"/>
      <c r="Q1084" s="227"/>
      <c r="R1084" s="227"/>
      <c r="S1084" s="227"/>
      <c r="T1084" s="227"/>
      <c r="U1084" s="227"/>
      <c r="V1084" s="227"/>
      <c r="W1084" s="227"/>
      <c r="X1084" s="227"/>
      <c r="Y1084" s="227"/>
      <c r="Z1084" s="227"/>
      <c r="AA1084" s="227"/>
      <c r="AB1084" s="227"/>
      <c r="AC1084" s="227"/>
      <c r="AD1084" s="227"/>
      <c r="AE1084" s="227"/>
      <c r="AF1084" s="227"/>
      <c r="AG1084" s="227"/>
      <c r="AH1084" s="227"/>
      <c r="AI1084" s="227"/>
      <c r="AJ1084" s="227"/>
      <c r="AK1084" s="227"/>
      <c r="AL1084" s="227"/>
      <c r="AM1084" s="227"/>
      <c r="AN1084" s="227"/>
      <c r="AO1084" s="227"/>
      <c r="AP1084" s="227"/>
      <c r="AQ1084" s="227"/>
      <c r="AR1084" s="227"/>
    </row>
    <row r="1085" spans="1:44" x14ac:dyDescent="0.2">
      <c r="A1085" s="227"/>
      <c r="B1085" s="227"/>
      <c r="C1085" s="227"/>
      <c r="D1085" s="227"/>
      <c r="E1085" s="227"/>
      <c r="F1085" s="227"/>
      <c r="G1085" s="227"/>
      <c r="H1085" s="1207"/>
      <c r="I1085" s="1207"/>
      <c r="J1085" s="227"/>
      <c r="K1085" s="227"/>
      <c r="L1085" s="227"/>
      <c r="M1085" s="227"/>
      <c r="N1085" s="227"/>
      <c r="O1085" s="227"/>
      <c r="P1085" s="227"/>
      <c r="Q1085" s="227"/>
      <c r="R1085" s="227"/>
      <c r="S1085" s="227"/>
      <c r="T1085" s="227"/>
      <c r="U1085" s="227"/>
      <c r="V1085" s="227"/>
      <c r="W1085" s="227"/>
      <c r="X1085" s="227"/>
      <c r="Y1085" s="227"/>
      <c r="Z1085" s="227"/>
      <c r="AA1085" s="227"/>
      <c r="AB1085" s="227"/>
      <c r="AC1085" s="227"/>
      <c r="AD1085" s="227"/>
      <c r="AE1085" s="227"/>
      <c r="AF1085" s="227"/>
      <c r="AG1085" s="227"/>
      <c r="AH1085" s="227"/>
      <c r="AI1085" s="227"/>
      <c r="AJ1085" s="227"/>
      <c r="AK1085" s="227"/>
      <c r="AL1085" s="227"/>
      <c r="AM1085" s="227"/>
      <c r="AN1085" s="227"/>
      <c r="AO1085" s="227"/>
      <c r="AP1085" s="227"/>
      <c r="AQ1085" s="227"/>
      <c r="AR1085" s="227"/>
    </row>
    <row r="1086" spans="1:44" x14ac:dyDescent="0.2">
      <c r="A1086" s="227"/>
      <c r="B1086" s="227"/>
      <c r="C1086" s="227"/>
      <c r="D1086" s="227"/>
      <c r="E1086" s="227"/>
      <c r="F1086" s="227"/>
      <c r="G1086" s="227"/>
      <c r="H1086" s="1207"/>
      <c r="I1086" s="1207"/>
      <c r="J1086" s="227"/>
      <c r="K1086" s="227"/>
      <c r="L1086" s="227"/>
      <c r="M1086" s="227"/>
      <c r="N1086" s="227"/>
      <c r="O1086" s="227"/>
      <c r="P1086" s="227"/>
      <c r="Q1086" s="227"/>
      <c r="R1086" s="227"/>
      <c r="S1086" s="227"/>
      <c r="T1086" s="227"/>
      <c r="U1086" s="227"/>
      <c r="V1086" s="227"/>
      <c r="W1086" s="227"/>
      <c r="X1086" s="227"/>
      <c r="Y1086" s="227"/>
      <c r="Z1086" s="227"/>
      <c r="AA1086" s="227"/>
      <c r="AB1086" s="227"/>
      <c r="AC1086" s="227"/>
      <c r="AD1086" s="227"/>
      <c r="AE1086" s="227"/>
      <c r="AF1086" s="227"/>
      <c r="AG1086" s="227"/>
      <c r="AH1086" s="227"/>
      <c r="AI1086" s="227"/>
      <c r="AJ1086" s="227"/>
      <c r="AK1086" s="227"/>
      <c r="AL1086" s="227"/>
      <c r="AM1086" s="227"/>
      <c r="AN1086" s="227"/>
      <c r="AO1086" s="227"/>
      <c r="AP1086" s="227"/>
      <c r="AQ1086" s="227"/>
      <c r="AR1086" s="227"/>
    </row>
    <row r="1087" spans="1:44" x14ac:dyDescent="0.2">
      <c r="A1087" s="227"/>
      <c r="B1087" s="227"/>
      <c r="C1087" s="227"/>
      <c r="D1087" s="227"/>
      <c r="E1087" s="227"/>
      <c r="F1087" s="227"/>
      <c r="G1087" s="227"/>
      <c r="H1087" s="1207"/>
      <c r="I1087" s="1207"/>
      <c r="J1087" s="227"/>
      <c r="K1087" s="227"/>
      <c r="L1087" s="227"/>
      <c r="M1087" s="227"/>
      <c r="N1087" s="227"/>
      <c r="O1087" s="227"/>
      <c r="P1087" s="227"/>
      <c r="Q1087" s="227"/>
      <c r="R1087" s="227"/>
      <c r="S1087" s="227"/>
      <c r="T1087" s="227"/>
      <c r="U1087" s="227"/>
      <c r="V1087" s="227"/>
      <c r="W1087" s="227"/>
      <c r="X1087" s="227"/>
      <c r="Y1087" s="227"/>
      <c r="Z1087" s="227"/>
      <c r="AA1087" s="227"/>
      <c r="AB1087" s="227"/>
      <c r="AC1087" s="227"/>
      <c r="AD1087" s="227"/>
      <c r="AE1087" s="227"/>
      <c r="AF1087" s="227"/>
      <c r="AG1087" s="227"/>
      <c r="AH1087" s="227"/>
      <c r="AI1087" s="227"/>
      <c r="AJ1087" s="227"/>
      <c r="AK1087" s="227"/>
      <c r="AL1087" s="227"/>
      <c r="AM1087" s="227"/>
      <c r="AN1087" s="227"/>
      <c r="AO1087" s="227"/>
      <c r="AP1087" s="227"/>
      <c r="AQ1087" s="227"/>
      <c r="AR1087" s="227"/>
    </row>
    <row r="1088" spans="1:44" x14ac:dyDescent="0.2">
      <c r="A1088" s="227"/>
      <c r="B1088" s="227"/>
      <c r="C1088" s="227"/>
      <c r="D1088" s="227"/>
      <c r="E1088" s="227"/>
      <c r="F1088" s="227"/>
      <c r="G1088" s="227"/>
      <c r="H1088" s="1207"/>
      <c r="I1088" s="1207"/>
      <c r="J1088" s="227"/>
      <c r="K1088" s="227"/>
      <c r="L1088" s="227"/>
      <c r="M1088" s="227"/>
      <c r="N1088" s="227"/>
      <c r="O1088" s="227"/>
      <c r="P1088" s="227"/>
      <c r="Q1088" s="227"/>
      <c r="R1088" s="227"/>
      <c r="S1088" s="227"/>
      <c r="T1088" s="227"/>
      <c r="U1088" s="227"/>
      <c r="V1088" s="227"/>
      <c r="W1088" s="227"/>
      <c r="X1088" s="227"/>
      <c r="Y1088" s="227"/>
      <c r="Z1088" s="227"/>
      <c r="AA1088" s="227"/>
      <c r="AB1088" s="227"/>
      <c r="AC1088" s="227"/>
      <c r="AD1088" s="227"/>
      <c r="AE1088" s="227"/>
      <c r="AF1088" s="227"/>
      <c r="AG1088" s="227"/>
      <c r="AH1088" s="227"/>
      <c r="AI1088" s="227"/>
      <c r="AJ1088" s="227"/>
      <c r="AK1088" s="227"/>
      <c r="AL1088" s="227"/>
      <c r="AM1088" s="227"/>
      <c r="AN1088" s="227"/>
      <c r="AO1088" s="227"/>
      <c r="AP1088" s="227"/>
      <c r="AQ1088" s="227"/>
      <c r="AR1088" s="227"/>
    </row>
    <row r="1089" spans="1:44" x14ac:dyDescent="0.2">
      <c r="A1089" s="227"/>
      <c r="B1089" s="227"/>
      <c r="C1089" s="227"/>
      <c r="D1089" s="227"/>
      <c r="E1089" s="227"/>
      <c r="F1089" s="227"/>
      <c r="G1089" s="227"/>
      <c r="H1089" s="1207"/>
      <c r="I1089" s="1207"/>
      <c r="J1089" s="227"/>
      <c r="K1089" s="227"/>
      <c r="L1089" s="227"/>
      <c r="M1089" s="227"/>
      <c r="N1089" s="227"/>
      <c r="O1089" s="227"/>
      <c r="P1089" s="227"/>
      <c r="Q1089" s="227"/>
      <c r="R1089" s="227"/>
      <c r="S1089" s="227"/>
      <c r="T1089" s="227"/>
      <c r="U1089" s="227"/>
      <c r="V1089" s="227"/>
      <c r="W1089" s="227"/>
      <c r="X1089" s="227"/>
      <c r="Y1089" s="227"/>
      <c r="Z1089" s="227"/>
      <c r="AA1089" s="227"/>
      <c r="AB1089" s="227"/>
      <c r="AC1089" s="227"/>
      <c r="AD1089" s="227"/>
      <c r="AE1089" s="227"/>
      <c r="AF1089" s="227"/>
      <c r="AG1089" s="227"/>
      <c r="AH1089" s="227"/>
      <c r="AI1089" s="227"/>
      <c r="AJ1089" s="227"/>
      <c r="AK1089" s="227"/>
      <c r="AL1089" s="227"/>
      <c r="AM1089" s="227"/>
      <c r="AN1089" s="227"/>
      <c r="AO1089" s="227"/>
      <c r="AP1089" s="227"/>
      <c r="AQ1089" s="227"/>
      <c r="AR1089" s="227"/>
    </row>
    <row r="1090" spans="1:44" x14ac:dyDescent="0.2">
      <c r="A1090" s="227"/>
      <c r="B1090" s="227"/>
      <c r="C1090" s="227"/>
      <c r="D1090" s="227"/>
      <c r="E1090" s="227"/>
      <c r="F1090" s="227"/>
      <c r="G1090" s="227"/>
      <c r="H1090" s="1207"/>
      <c r="I1090" s="1207"/>
      <c r="J1090" s="227"/>
      <c r="K1090" s="227"/>
      <c r="L1090" s="227"/>
      <c r="M1090" s="227"/>
      <c r="N1090" s="227"/>
      <c r="O1090" s="227"/>
      <c r="P1090" s="227"/>
      <c r="Q1090" s="227"/>
      <c r="R1090" s="227"/>
      <c r="S1090" s="227"/>
      <c r="T1090" s="227"/>
      <c r="U1090" s="227"/>
      <c r="V1090" s="227"/>
      <c r="W1090" s="227"/>
      <c r="X1090" s="227"/>
      <c r="Y1090" s="227"/>
      <c r="Z1090" s="227"/>
      <c r="AA1090" s="227"/>
      <c r="AB1090" s="227"/>
      <c r="AC1090" s="227"/>
      <c r="AD1090" s="227"/>
      <c r="AE1090" s="227"/>
      <c r="AF1090" s="227"/>
      <c r="AG1090" s="227"/>
      <c r="AH1090" s="227"/>
      <c r="AI1090" s="227"/>
      <c r="AJ1090" s="227"/>
      <c r="AK1090" s="227"/>
      <c r="AL1090" s="227"/>
      <c r="AM1090" s="227"/>
      <c r="AN1090" s="227"/>
      <c r="AO1090" s="227"/>
      <c r="AP1090" s="227"/>
      <c r="AQ1090" s="227"/>
      <c r="AR1090" s="227"/>
    </row>
    <row r="1091" spans="1:44" x14ac:dyDescent="0.2">
      <c r="A1091" s="227"/>
      <c r="B1091" s="227"/>
      <c r="C1091" s="227"/>
      <c r="D1091" s="227"/>
      <c r="E1091" s="227"/>
      <c r="F1091" s="227"/>
      <c r="G1091" s="227"/>
      <c r="H1091" s="1207"/>
      <c r="I1091" s="1207"/>
      <c r="J1091" s="227"/>
      <c r="K1091" s="227"/>
      <c r="L1091" s="227"/>
      <c r="M1091" s="227"/>
      <c r="N1091" s="227"/>
      <c r="O1091" s="227"/>
      <c r="P1091" s="227"/>
      <c r="Q1091" s="227"/>
      <c r="R1091" s="227"/>
      <c r="S1091" s="227"/>
      <c r="T1091" s="227"/>
      <c r="U1091" s="227"/>
      <c r="V1091" s="227"/>
      <c r="W1091" s="227"/>
      <c r="X1091" s="227"/>
      <c r="Y1091" s="227"/>
      <c r="Z1091" s="227"/>
      <c r="AA1091" s="227"/>
      <c r="AB1091" s="227"/>
      <c r="AC1091" s="227"/>
      <c r="AD1091" s="227"/>
      <c r="AE1091" s="227"/>
      <c r="AF1091" s="227"/>
      <c r="AG1091" s="227"/>
      <c r="AH1091" s="227"/>
      <c r="AI1091" s="227"/>
      <c r="AJ1091" s="227"/>
      <c r="AK1091" s="227"/>
      <c r="AL1091" s="227"/>
      <c r="AM1091" s="227"/>
      <c r="AN1091" s="227"/>
      <c r="AO1091" s="227"/>
      <c r="AP1091" s="227"/>
      <c r="AQ1091" s="227"/>
      <c r="AR1091" s="227"/>
    </row>
    <row r="1092" spans="1:44" x14ac:dyDescent="0.2">
      <c r="A1092" s="227"/>
      <c r="B1092" s="227"/>
      <c r="C1092" s="227"/>
      <c r="D1092" s="227"/>
      <c r="E1092" s="227"/>
      <c r="F1092" s="227"/>
      <c r="G1092" s="227"/>
      <c r="H1092" s="1207"/>
      <c r="I1092" s="1207"/>
      <c r="J1092" s="227"/>
      <c r="K1092" s="227"/>
      <c r="L1092" s="227"/>
      <c r="M1092" s="227"/>
      <c r="N1092" s="227"/>
      <c r="O1092" s="227"/>
      <c r="P1092" s="227"/>
      <c r="Q1092" s="227"/>
      <c r="R1092" s="227"/>
      <c r="S1092" s="227"/>
      <c r="T1092" s="227"/>
      <c r="U1092" s="227"/>
      <c r="V1092" s="227"/>
      <c r="W1092" s="227"/>
      <c r="X1092" s="227"/>
      <c r="Y1092" s="227"/>
      <c r="Z1092" s="227"/>
      <c r="AA1092" s="227"/>
      <c r="AB1092" s="227"/>
      <c r="AC1092" s="227"/>
      <c r="AD1092" s="227"/>
      <c r="AE1092" s="227"/>
      <c r="AF1092" s="227"/>
      <c r="AG1092" s="227"/>
      <c r="AH1092" s="227"/>
      <c r="AI1092" s="227"/>
      <c r="AJ1092" s="227"/>
      <c r="AK1092" s="227"/>
      <c r="AL1092" s="227"/>
      <c r="AM1092" s="227"/>
      <c r="AN1092" s="227"/>
      <c r="AO1092" s="227"/>
      <c r="AP1092" s="227"/>
      <c r="AQ1092" s="227"/>
      <c r="AR1092" s="227"/>
    </row>
    <row r="1093" spans="1:44" x14ac:dyDescent="0.2">
      <c r="A1093" s="227"/>
      <c r="B1093" s="227"/>
      <c r="C1093" s="227"/>
      <c r="D1093" s="227"/>
      <c r="E1093" s="227"/>
      <c r="F1093" s="227"/>
      <c r="G1093" s="227"/>
      <c r="H1093" s="1207"/>
      <c r="I1093" s="1207"/>
      <c r="J1093" s="227"/>
      <c r="K1093" s="227"/>
      <c r="L1093" s="227"/>
      <c r="M1093" s="227"/>
      <c r="N1093" s="227"/>
      <c r="O1093" s="227"/>
      <c r="P1093" s="227"/>
      <c r="Q1093" s="227"/>
      <c r="R1093" s="227"/>
      <c r="S1093" s="227"/>
      <c r="T1093" s="227"/>
      <c r="U1093" s="227"/>
      <c r="V1093" s="227"/>
      <c r="W1093" s="227"/>
      <c r="X1093" s="227"/>
      <c r="Y1093" s="227"/>
      <c r="Z1093" s="227"/>
      <c r="AA1093" s="227"/>
      <c r="AB1093" s="227"/>
      <c r="AC1093" s="227"/>
      <c r="AD1093" s="227"/>
      <c r="AE1093" s="227"/>
      <c r="AF1093" s="227"/>
      <c r="AG1093" s="227"/>
      <c r="AH1093" s="227"/>
      <c r="AI1093" s="227"/>
      <c r="AJ1093" s="227"/>
      <c r="AK1093" s="227"/>
      <c r="AL1093" s="227"/>
      <c r="AM1093" s="227"/>
      <c r="AN1093" s="227"/>
      <c r="AO1093" s="227"/>
      <c r="AP1093" s="227"/>
      <c r="AQ1093" s="227"/>
      <c r="AR1093" s="227"/>
    </row>
    <row r="1094" spans="1:44" x14ac:dyDescent="0.2">
      <c r="A1094" s="227"/>
      <c r="B1094" s="227"/>
      <c r="C1094" s="227"/>
      <c r="D1094" s="227"/>
      <c r="E1094" s="227"/>
      <c r="F1094" s="227"/>
      <c r="G1094" s="227"/>
      <c r="H1094" s="1207"/>
      <c r="I1094" s="1207"/>
      <c r="J1094" s="227"/>
      <c r="K1094" s="227"/>
      <c r="L1094" s="227"/>
      <c r="M1094" s="227"/>
      <c r="N1094" s="227"/>
      <c r="O1094" s="227"/>
      <c r="P1094" s="227"/>
      <c r="Q1094" s="227"/>
      <c r="R1094" s="227"/>
      <c r="S1094" s="227"/>
      <c r="T1094" s="227"/>
      <c r="U1094" s="227"/>
      <c r="V1094" s="227"/>
      <c r="W1094" s="227"/>
      <c r="X1094" s="227"/>
      <c r="Y1094" s="227"/>
      <c r="Z1094" s="227"/>
      <c r="AA1094" s="227"/>
      <c r="AB1094" s="227"/>
      <c r="AC1094" s="227"/>
      <c r="AD1094" s="227"/>
      <c r="AE1094" s="227"/>
      <c r="AF1094" s="227"/>
      <c r="AG1094" s="227"/>
      <c r="AH1094" s="227"/>
      <c r="AI1094" s="227"/>
      <c r="AJ1094" s="227"/>
      <c r="AK1094" s="227"/>
      <c r="AL1094" s="227"/>
      <c r="AM1094" s="227"/>
      <c r="AN1094" s="227"/>
      <c r="AO1094" s="227"/>
      <c r="AP1094" s="227"/>
      <c r="AQ1094" s="227"/>
      <c r="AR1094" s="227"/>
    </row>
    <row r="1095" spans="1:44" x14ac:dyDescent="0.2">
      <c r="A1095" s="227"/>
      <c r="B1095" s="227"/>
      <c r="C1095" s="227"/>
      <c r="D1095" s="227"/>
      <c r="E1095" s="227"/>
      <c r="F1095" s="227"/>
      <c r="G1095" s="227"/>
      <c r="H1095" s="1207"/>
      <c r="I1095" s="1207"/>
      <c r="J1095" s="227"/>
      <c r="K1095" s="227"/>
      <c r="L1095" s="227"/>
      <c r="M1095" s="227"/>
      <c r="N1095" s="227"/>
      <c r="O1095" s="227"/>
      <c r="P1095" s="227"/>
      <c r="Q1095" s="227"/>
      <c r="R1095" s="227"/>
      <c r="S1095" s="227"/>
      <c r="T1095" s="227"/>
      <c r="U1095" s="227"/>
      <c r="V1095" s="227"/>
      <c r="W1095" s="227"/>
      <c r="X1095" s="227"/>
      <c r="Y1095" s="227"/>
      <c r="Z1095" s="227"/>
      <c r="AA1095" s="227"/>
      <c r="AB1095" s="227"/>
      <c r="AC1095" s="227"/>
      <c r="AD1095" s="227"/>
      <c r="AE1095" s="227"/>
      <c r="AF1095" s="227"/>
      <c r="AG1095" s="227"/>
      <c r="AH1095" s="227"/>
      <c r="AI1095" s="227"/>
      <c r="AJ1095" s="227"/>
      <c r="AK1095" s="227"/>
      <c r="AL1095" s="227"/>
      <c r="AM1095" s="227"/>
      <c r="AN1095" s="227"/>
      <c r="AO1095" s="227"/>
      <c r="AP1095" s="227"/>
      <c r="AQ1095" s="227"/>
      <c r="AR1095" s="227"/>
    </row>
    <row r="1096" spans="1:44" x14ac:dyDescent="0.2">
      <c r="A1096" s="227"/>
      <c r="B1096" s="227"/>
      <c r="C1096" s="227"/>
      <c r="D1096" s="227"/>
      <c r="E1096" s="227"/>
      <c r="F1096" s="227"/>
      <c r="G1096" s="227"/>
      <c r="H1096" s="1207"/>
      <c r="I1096" s="1207"/>
      <c r="J1096" s="227"/>
      <c r="K1096" s="227"/>
      <c r="L1096" s="227"/>
      <c r="M1096" s="227"/>
      <c r="N1096" s="227"/>
      <c r="O1096" s="227"/>
      <c r="P1096" s="227"/>
      <c r="Q1096" s="227"/>
      <c r="R1096" s="227"/>
      <c r="S1096" s="227"/>
      <c r="T1096" s="227"/>
      <c r="U1096" s="227"/>
      <c r="V1096" s="227"/>
      <c r="W1096" s="227"/>
      <c r="X1096" s="227"/>
      <c r="Y1096" s="227"/>
      <c r="Z1096" s="227"/>
      <c r="AA1096" s="227"/>
      <c r="AB1096" s="227"/>
      <c r="AC1096" s="227"/>
      <c r="AD1096" s="227"/>
      <c r="AE1096" s="227"/>
      <c r="AF1096" s="227"/>
      <c r="AG1096" s="227"/>
      <c r="AH1096" s="227"/>
      <c r="AI1096" s="227"/>
      <c r="AJ1096" s="227"/>
      <c r="AK1096" s="227"/>
      <c r="AL1096" s="227"/>
      <c r="AM1096" s="227"/>
      <c r="AN1096" s="227"/>
      <c r="AO1096" s="227"/>
      <c r="AP1096" s="227"/>
      <c r="AQ1096" s="227"/>
      <c r="AR1096" s="227"/>
    </row>
    <row r="1097" spans="1:44" x14ac:dyDescent="0.2">
      <c r="A1097" s="227"/>
      <c r="B1097" s="227"/>
      <c r="C1097" s="227"/>
      <c r="D1097" s="227"/>
      <c r="E1097" s="227"/>
      <c r="F1097" s="227"/>
      <c r="G1097" s="227"/>
      <c r="H1097" s="1207"/>
      <c r="I1097" s="1207"/>
      <c r="J1097" s="227"/>
      <c r="K1097" s="227"/>
      <c r="L1097" s="227"/>
      <c r="M1097" s="227"/>
      <c r="N1097" s="227"/>
      <c r="O1097" s="227"/>
      <c r="P1097" s="227"/>
      <c r="Q1097" s="227"/>
      <c r="R1097" s="227"/>
      <c r="S1097" s="227"/>
      <c r="T1097" s="227"/>
      <c r="U1097" s="227"/>
      <c r="V1097" s="227"/>
      <c r="W1097" s="227"/>
      <c r="X1097" s="227"/>
      <c r="Y1097" s="227"/>
      <c r="Z1097" s="227"/>
      <c r="AA1097" s="227"/>
      <c r="AB1097" s="227"/>
      <c r="AC1097" s="227"/>
      <c r="AD1097" s="227"/>
      <c r="AE1097" s="227"/>
      <c r="AF1097" s="227"/>
      <c r="AG1097" s="227"/>
      <c r="AH1097" s="227"/>
      <c r="AI1097" s="227"/>
      <c r="AJ1097" s="227"/>
      <c r="AK1097" s="227"/>
      <c r="AL1097" s="227"/>
      <c r="AM1097" s="227"/>
      <c r="AN1097" s="227"/>
      <c r="AO1097" s="227"/>
      <c r="AP1097" s="227"/>
      <c r="AQ1097" s="227"/>
      <c r="AR1097" s="227"/>
    </row>
    <row r="1098" spans="1:44" x14ac:dyDescent="0.2">
      <c r="A1098" s="227"/>
      <c r="B1098" s="227"/>
      <c r="C1098" s="227"/>
      <c r="D1098" s="227"/>
      <c r="E1098" s="227"/>
      <c r="F1098" s="227"/>
      <c r="G1098" s="227"/>
      <c r="H1098" s="1207"/>
      <c r="I1098" s="1207"/>
      <c r="J1098" s="227"/>
      <c r="K1098" s="227"/>
      <c r="L1098" s="227"/>
      <c r="M1098" s="227"/>
      <c r="N1098" s="227"/>
      <c r="O1098" s="227"/>
      <c r="P1098" s="227"/>
      <c r="Q1098" s="227"/>
      <c r="R1098" s="227"/>
      <c r="S1098" s="227"/>
      <c r="T1098" s="227"/>
      <c r="U1098" s="227"/>
      <c r="V1098" s="227"/>
      <c r="W1098" s="227"/>
      <c r="X1098" s="227"/>
      <c r="Y1098" s="227"/>
      <c r="Z1098" s="227"/>
      <c r="AA1098" s="227"/>
      <c r="AB1098" s="227"/>
      <c r="AC1098" s="227"/>
      <c r="AD1098" s="227"/>
      <c r="AE1098" s="227"/>
      <c r="AF1098" s="227"/>
      <c r="AG1098" s="227"/>
      <c r="AH1098" s="227"/>
      <c r="AI1098" s="227"/>
      <c r="AJ1098" s="227"/>
      <c r="AK1098" s="227"/>
      <c r="AL1098" s="227"/>
      <c r="AM1098" s="227"/>
      <c r="AN1098" s="227"/>
      <c r="AO1098" s="227"/>
      <c r="AP1098" s="227"/>
      <c r="AQ1098" s="227"/>
      <c r="AR1098" s="227"/>
    </row>
    <row r="1099" spans="1:44" x14ac:dyDescent="0.2">
      <c r="A1099" s="227"/>
      <c r="B1099" s="227"/>
      <c r="C1099" s="227"/>
      <c r="D1099" s="227"/>
      <c r="E1099" s="227"/>
      <c r="F1099" s="227"/>
      <c r="G1099" s="227"/>
      <c r="H1099" s="1207"/>
      <c r="I1099" s="1207"/>
      <c r="J1099" s="227"/>
      <c r="K1099" s="227"/>
      <c r="L1099" s="227"/>
      <c r="M1099" s="227"/>
      <c r="N1099" s="227"/>
      <c r="O1099" s="227"/>
      <c r="P1099" s="227"/>
      <c r="Q1099" s="227"/>
      <c r="R1099" s="227"/>
      <c r="S1099" s="227"/>
      <c r="T1099" s="227"/>
      <c r="U1099" s="227"/>
      <c r="V1099" s="227"/>
      <c r="W1099" s="227"/>
      <c r="X1099" s="227"/>
      <c r="Y1099" s="227"/>
      <c r="Z1099" s="227"/>
      <c r="AA1099" s="227"/>
      <c r="AB1099" s="227"/>
      <c r="AC1099" s="227"/>
      <c r="AD1099" s="227"/>
      <c r="AE1099" s="227"/>
      <c r="AF1099" s="227"/>
      <c r="AG1099" s="227"/>
      <c r="AH1099" s="227"/>
      <c r="AI1099" s="227"/>
      <c r="AJ1099" s="227"/>
      <c r="AK1099" s="227"/>
      <c r="AL1099" s="227"/>
      <c r="AM1099" s="227"/>
      <c r="AN1099" s="227"/>
      <c r="AO1099" s="227"/>
      <c r="AP1099" s="227"/>
      <c r="AQ1099" s="227"/>
      <c r="AR1099" s="227"/>
    </row>
    <row r="1100" spans="1:44" x14ac:dyDescent="0.2">
      <c r="A1100" s="227"/>
      <c r="B1100" s="227"/>
      <c r="C1100" s="227"/>
      <c r="D1100" s="227"/>
      <c r="E1100" s="227"/>
      <c r="F1100" s="227"/>
      <c r="G1100" s="227"/>
      <c r="H1100" s="1207"/>
      <c r="I1100" s="1207"/>
      <c r="J1100" s="227"/>
      <c r="K1100" s="227"/>
      <c r="L1100" s="227"/>
      <c r="M1100" s="227"/>
      <c r="N1100" s="227"/>
      <c r="O1100" s="227"/>
      <c r="P1100" s="227"/>
      <c r="Q1100" s="227"/>
      <c r="R1100" s="227"/>
      <c r="S1100" s="227"/>
      <c r="T1100" s="227"/>
      <c r="U1100" s="227"/>
      <c r="V1100" s="227"/>
      <c r="W1100" s="227"/>
      <c r="X1100" s="227"/>
      <c r="Y1100" s="227"/>
      <c r="Z1100" s="227"/>
      <c r="AA1100" s="227"/>
      <c r="AB1100" s="227"/>
      <c r="AC1100" s="227"/>
      <c r="AD1100" s="227"/>
      <c r="AE1100" s="227"/>
      <c r="AF1100" s="227"/>
      <c r="AG1100" s="227"/>
      <c r="AH1100" s="227"/>
      <c r="AI1100" s="227"/>
      <c r="AJ1100" s="227"/>
      <c r="AK1100" s="227"/>
      <c r="AL1100" s="227"/>
      <c r="AM1100" s="227"/>
      <c r="AN1100" s="227"/>
      <c r="AO1100" s="227"/>
      <c r="AP1100" s="227"/>
      <c r="AQ1100" s="227"/>
      <c r="AR1100" s="227"/>
    </row>
    <row r="1101" spans="1:44" x14ac:dyDescent="0.2">
      <c r="A1101" s="227"/>
      <c r="B1101" s="227"/>
      <c r="C1101" s="227"/>
      <c r="D1101" s="227"/>
      <c r="E1101" s="227"/>
      <c r="F1101" s="227"/>
      <c r="G1101" s="227"/>
      <c r="H1101" s="1207"/>
      <c r="I1101" s="1207"/>
      <c r="J1101" s="227"/>
      <c r="K1101" s="227"/>
      <c r="L1101" s="227"/>
      <c r="M1101" s="227"/>
      <c r="N1101" s="227"/>
      <c r="O1101" s="227"/>
      <c r="P1101" s="227"/>
      <c r="Q1101" s="227"/>
      <c r="R1101" s="227"/>
      <c r="S1101" s="227"/>
      <c r="T1101" s="227"/>
      <c r="U1101" s="227"/>
      <c r="V1101" s="227"/>
      <c r="W1101" s="227"/>
      <c r="X1101" s="227"/>
      <c r="Y1101" s="227"/>
      <c r="Z1101" s="227"/>
      <c r="AA1101" s="227"/>
      <c r="AB1101" s="227"/>
      <c r="AC1101" s="227"/>
      <c r="AD1101" s="227"/>
      <c r="AE1101" s="227"/>
      <c r="AF1101" s="227"/>
      <c r="AG1101" s="227"/>
      <c r="AH1101" s="227"/>
      <c r="AI1101" s="227"/>
      <c r="AJ1101" s="227"/>
      <c r="AK1101" s="227"/>
      <c r="AL1101" s="227"/>
      <c r="AM1101" s="227"/>
      <c r="AN1101" s="227"/>
      <c r="AO1101" s="227"/>
      <c r="AP1101" s="227"/>
      <c r="AQ1101" s="227"/>
      <c r="AR1101" s="227"/>
    </row>
    <row r="1102" spans="1:44" x14ac:dyDescent="0.2">
      <c r="A1102" s="227"/>
      <c r="B1102" s="227"/>
      <c r="C1102" s="227"/>
      <c r="D1102" s="227"/>
      <c r="E1102" s="227"/>
      <c r="F1102" s="227"/>
      <c r="G1102" s="227"/>
      <c r="H1102" s="1207"/>
      <c r="I1102" s="1207"/>
      <c r="J1102" s="227"/>
      <c r="K1102" s="227"/>
      <c r="L1102" s="227"/>
      <c r="M1102" s="227"/>
      <c r="N1102" s="227"/>
      <c r="O1102" s="227"/>
      <c r="P1102" s="227"/>
      <c r="Q1102" s="227"/>
      <c r="R1102" s="227"/>
      <c r="S1102" s="227"/>
      <c r="T1102" s="227"/>
      <c r="U1102" s="227"/>
      <c r="V1102" s="227"/>
      <c r="W1102" s="227"/>
      <c r="X1102" s="227"/>
      <c r="Y1102" s="227"/>
      <c r="Z1102" s="227"/>
      <c r="AA1102" s="227"/>
      <c r="AB1102" s="227"/>
      <c r="AC1102" s="227"/>
      <c r="AD1102" s="227"/>
      <c r="AE1102" s="227"/>
      <c r="AF1102" s="227"/>
      <c r="AG1102" s="227"/>
      <c r="AH1102" s="227"/>
      <c r="AI1102" s="227"/>
      <c r="AJ1102" s="227"/>
      <c r="AK1102" s="227"/>
      <c r="AL1102" s="227"/>
      <c r="AM1102" s="227"/>
      <c r="AN1102" s="227"/>
      <c r="AO1102" s="227"/>
      <c r="AP1102" s="227"/>
      <c r="AQ1102" s="227"/>
      <c r="AR1102" s="227"/>
    </row>
    <row r="1103" spans="1:44" x14ac:dyDescent="0.2">
      <c r="A1103" s="227"/>
      <c r="B1103" s="227"/>
      <c r="C1103" s="227"/>
      <c r="D1103" s="227"/>
      <c r="E1103" s="227"/>
      <c r="F1103" s="227"/>
      <c r="G1103" s="227"/>
      <c r="H1103" s="1207"/>
      <c r="I1103" s="1207"/>
      <c r="J1103" s="227"/>
      <c r="K1103" s="227"/>
      <c r="L1103" s="227"/>
      <c r="M1103" s="227"/>
      <c r="N1103" s="227"/>
      <c r="O1103" s="227"/>
      <c r="P1103" s="227"/>
      <c r="Q1103" s="227"/>
      <c r="R1103" s="227"/>
      <c r="S1103" s="227"/>
      <c r="T1103" s="227"/>
      <c r="U1103" s="227"/>
      <c r="V1103" s="227"/>
      <c r="W1103" s="227"/>
      <c r="X1103" s="227"/>
      <c r="Y1103" s="227"/>
      <c r="Z1103" s="227"/>
      <c r="AA1103" s="227"/>
      <c r="AB1103" s="227"/>
      <c r="AC1103" s="227"/>
      <c r="AD1103" s="227"/>
      <c r="AE1103" s="227"/>
      <c r="AF1103" s="227"/>
      <c r="AG1103" s="227"/>
      <c r="AH1103" s="227"/>
      <c r="AI1103" s="227"/>
      <c r="AJ1103" s="227"/>
      <c r="AK1103" s="227"/>
      <c r="AL1103" s="227"/>
      <c r="AM1103" s="227"/>
      <c r="AN1103" s="227"/>
      <c r="AO1103" s="227"/>
      <c r="AP1103" s="227"/>
      <c r="AQ1103" s="227"/>
      <c r="AR1103" s="227"/>
    </row>
    <row r="1104" spans="1:44" x14ac:dyDescent="0.2">
      <c r="A1104" s="227"/>
      <c r="B1104" s="227"/>
      <c r="C1104" s="227"/>
      <c r="D1104" s="227"/>
      <c r="E1104" s="227"/>
      <c r="F1104" s="227"/>
      <c r="G1104" s="227"/>
      <c r="H1104" s="1207"/>
      <c r="I1104" s="1207"/>
      <c r="J1104" s="227"/>
      <c r="K1104" s="227"/>
      <c r="L1104" s="227"/>
      <c r="M1104" s="227"/>
      <c r="N1104" s="227"/>
      <c r="O1104" s="227"/>
      <c r="P1104" s="227"/>
      <c r="Q1104" s="227"/>
      <c r="R1104" s="227"/>
      <c r="S1104" s="227"/>
      <c r="T1104" s="227"/>
      <c r="U1104" s="227"/>
      <c r="V1104" s="227"/>
      <c r="W1104" s="227"/>
      <c r="X1104" s="227"/>
      <c r="Y1104" s="227"/>
      <c r="Z1104" s="227"/>
      <c r="AA1104" s="227"/>
      <c r="AB1104" s="227"/>
      <c r="AC1104" s="227"/>
      <c r="AD1104" s="227"/>
      <c r="AE1104" s="227"/>
      <c r="AF1104" s="227"/>
      <c r="AG1104" s="227"/>
      <c r="AH1104" s="227"/>
      <c r="AI1104" s="227"/>
      <c r="AJ1104" s="227"/>
      <c r="AK1104" s="227"/>
      <c r="AL1104" s="227"/>
      <c r="AM1104" s="227"/>
      <c r="AN1104" s="227"/>
      <c r="AO1104" s="227"/>
      <c r="AP1104" s="227"/>
      <c r="AQ1104" s="227"/>
      <c r="AR1104" s="227"/>
    </row>
    <row r="1105" spans="1:44" x14ac:dyDescent="0.2">
      <c r="A1105" s="227"/>
      <c r="B1105" s="227"/>
      <c r="C1105" s="227"/>
      <c r="D1105" s="227"/>
      <c r="E1105" s="227"/>
      <c r="F1105" s="227"/>
      <c r="G1105" s="227"/>
      <c r="H1105" s="1207"/>
      <c r="I1105" s="1207"/>
      <c r="J1105" s="227"/>
      <c r="K1105" s="227"/>
      <c r="L1105" s="227"/>
      <c r="M1105" s="227"/>
      <c r="N1105" s="227"/>
      <c r="O1105" s="227"/>
      <c r="P1105" s="227"/>
      <c r="Q1105" s="227"/>
      <c r="R1105" s="227"/>
      <c r="S1105" s="227"/>
      <c r="T1105" s="227"/>
      <c r="U1105" s="227"/>
      <c r="V1105" s="227"/>
      <c r="W1105" s="227"/>
      <c r="X1105" s="227"/>
      <c r="Y1105" s="227"/>
      <c r="Z1105" s="227"/>
      <c r="AA1105" s="227"/>
      <c r="AB1105" s="227"/>
      <c r="AC1105" s="227"/>
      <c r="AD1105" s="227"/>
      <c r="AE1105" s="227"/>
      <c r="AF1105" s="227"/>
      <c r="AG1105" s="227"/>
      <c r="AH1105" s="227"/>
      <c r="AI1105" s="227"/>
      <c r="AJ1105" s="227"/>
      <c r="AK1105" s="227"/>
      <c r="AL1105" s="227"/>
      <c r="AM1105" s="227"/>
      <c r="AN1105" s="227"/>
      <c r="AO1105" s="227"/>
      <c r="AP1105" s="227"/>
      <c r="AQ1105" s="227"/>
      <c r="AR1105" s="227"/>
    </row>
    <row r="1106" spans="1:44" x14ac:dyDescent="0.2">
      <c r="A1106" s="227"/>
      <c r="B1106" s="227"/>
      <c r="C1106" s="227"/>
      <c r="D1106" s="227"/>
      <c r="E1106" s="227"/>
      <c r="F1106" s="227"/>
      <c r="G1106" s="227"/>
      <c r="H1106" s="1207"/>
      <c r="I1106" s="1207"/>
      <c r="J1106" s="227"/>
      <c r="K1106" s="227"/>
      <c r="L1106" s="227"/>
      <c r="M1106" s="227"/>
      <c r="N1106" s="227"/>
      <c r="O1106" s="227"/>
      <c r="P1106" s="227"/>
      <c r="Q1106" s="227"/>
      <c r="R1106" s="227"/>
      <c r="S1106" s="227"/>
      <c r="T1106" s="227"/>
      <c r="U1106" s="227"/>
      <c r="V1106" s="227"/>
      <c r="W1106" s="227"/>
      <c r="X1106" s="227"/>
      <c r="Y1106" s="227"/>
      <c r="Z1106" s="227"/>
      <c r="AA1106" s="227"/>
      <c r="AB1106" s="227"/>
      <c r="AC1106" s="227"/>
      <c r="AD1106" s="227"/>
      <c r="AE1106" s="227"/>
      <c r="AF1106" s="227"/>
      <c r="AG1106" s="227"/>
      <c r="AH1106" s="227"/>
      <c r="AI1106" s="227"/>
      <c r="AJ1106" s="227"/>
      <c r="AK1106" s="227"/>
      <c r="AL1106" s="227"/>
      <c r="AM1106" s="227"/>
      <c r="AN1106" s="227"/>
      <c r="AO1106" s="227"/>
      <c r="AP1106" s="227"/>
      <c r="AQ1106" s="227"/>
      <c r="AR1106" s="227"/>
    </row>
    <row r="1107" spans="1:44" x14ac:dyDescent="0.2">
      <c r="A1107" s="227"/>
      <c r="B1107" s="227"/>
      <c r="C1107" s="227"/>
      <c r="D1107" s="227"/>
      <c r="E1107" s="227"/>
      <c r="F1107" s="227"/>
      <c r="G1107" s="227"/>
      <c r="H1107" s="1207"/>
      <c r="I1107" s="1207"/>
      <c r="J1107" s="227"/>
      <c r="K1107" s="227"/>
      <c r="L1107" s="227"/>
      <c r="M1107" s="227"/>
      <c r="N1107" s="227"/>
      <c r="O1107" s="227"/>
      <c r="P1107" s="227"/>
      <c r="Q1107" s="227"/>
      <c r="R1107" s="227"/>
      <c r="S1107" s="227"/>
      <c r="T1107" s="227"/>
      <c r="U1107" s="227"/>
      <c r="V1107" s="227"/>
      <c r="W1107" s="227"/>
      <c r="X1107" s="227"/>
      <c r="Y1107" s="227"/>
      <c r="Z1107" s="227"/>
      <c r="AA1107" s="227"/>
      <c r="AB1107" s="227"/>
      <c r="AC1107" s="227"/>
      <c r="AD1107" s="227"/>
      <c r="AE1107" s="227"/>
      <c r="AF1107" s="227"/>
      <c r="AG1107" s="227"/>
      <c r="AH1107" s="227"/>
      <c r="AI1107" s="227"/>
      <c r="AJ1107" s="227"/>
      <c r="AK1107" s="227"/>
      <c r="AL1107" s="227"/>
      <c r="AM1107" s="227"/>
      <c r="AN1107" s="227"/>
      <c r="AO1107" s="227"/>
      <c r="AP1107" s="227"/>
      <c r="AQ1107" s="227"/>
      <c r="AR1107" s="227"/>
    </row>
    <row r="1108" spans="1:44" x14ac:dyDescent="0.2">
      <c r="A1108" s="227"/>
      <c r="B1108" s="227"/>
      <c r="C1108" s="227"/>
      <c r="D1108" s="227"/>
      <c r="E1108" s="227"/>
      <c r="F1108" s="227"/>
      <c r="G1108" s="227"/>
      <c r="H1108" s="1207"/>
      <c r="I1108" s="1207"/>
      <c r="J1108" s="227"/>
      <c r="K1108" s="227"/>
      <c r="L1108" s="227"/>
      <c r="M1108" s="227"/>
      <c r="N1108" s="227"/>
      <c r="O1108" s="227"/>
      <c r="P1108" s="227"/>
      <c r="Q1108" s="227"/>
      <c r="R1108" s="227"/>
      <c r="S1108" s="227"/>
      <c r="T1108" s="227"/>
      <c r="U1108" s="227"/>
      <c r="V1108" s="227"/>
      <c r="W1108" s="227"/>
      <c r="X1108" s="227"/>
      <c r="Y1108" s="227"/>
      <c r="Z1108" s="227"/>
      <c r="AA1108" s="227"/>
      <c r="AB1108" s="227"/>
      <c r="AC1108" s="227"/>
      <c r="AD1108" s="227"/>
      <c r="AE1108" s="227"/>
      <c r="AF1108" s="227"/>
      <c r="AG1108" s="227"/>
      <c r="AH1108" s="227"/>
      <c r="AI1108" s="227"/>
      <c r="AJ1108" s="227"/>
      <c r="AK1108" s="227"/>
      <c r="AL1108" s="227"/>
      <c r="AM1108" s="227"/>
      <c r="AN1108" s="227"/>
      <c r="AO1108" s="227"/>
      <c r="AP1108" s="227"/>
      <c r="AQ1108" s="227"/>
      <c r="AR1108" s="227"/>
    </row>
    <row r="1109" spans="1:44" x14ac:dyDescent="0.2">
      <c r="A1109" s="227"/>
      <c r="B1109" s="227"/>
      <c r="C1109" s="227"/>
      <c r="D1109" s="227"/>
      <c r="E1109" s="227"/>
      <c r="F1109" s="227"/>
      <c r="G1109" s="227"/>
      <c r="H1109" s="1207"/>
      <c r="I1109" s="1207"/>
      <c r="J1109" s="227"/>
      <c r="K1109" s="227"/>
      <c r="L1109" s="227"/>
      <c r="M1109" s="227"/>
      <c r="N1109" s="227"/>
      <c r="O1109" s="227"/>
      <c r="P1109" s="227"/>
      <c r="Q1109" s="227"/>
      <c r="R1109" s="227"/>
      <c r="S1109" s="227"/>
      <c r="T1109" s="227"/>
      <c r="U1109" s="227"/>
      <c r="V1109" s="227"/>
      <c r="W1109" s="227"/>
      <c r="X1109" s="227"/>
      <c r="Y1109" s="227"/>
      <c r="Z1109" s="227"/>
      <c r="AA1109" s="227"/>
      <c r="AB1109" s="227"/>
      <c r="AC1109" s="227"/>
      <c r="AD1109" s="227"/>
      <c r="AE1109" s="227"/>
      <c r="AF1109" s="227"/>
      <c r="AG1109" s="227"/>
      <c r="AH1109" s="227"/>
      <c r="AI1109" s="227"/>
      <c r="AJ1109" s="227"/>
      <c r="AK1109" s="227"/>
      <c r="AL1109" s="227"/>
      <c r="AM1109" s="227"/>
      <c r="AN1109" s="227"/>
      <c r="AO1109" s="227"/>
      <c r="AP1109" s="227"/>
      <c r="AQ1109" s="227"/>
      <c r="AR1109" s="227"/>
    </row>
    <row r="1110" spans="1:44" x14ac:dyDescent="0.2">
      <c r="A1110" s="227"/>
      <c r="B1110" s="227"/>
      <c r="C1110" s="227"/>
      <c r="D1110" s="227"/>
      <c r="E1110" s="227"/>
      <c r="F1110" s="227"/>
      <c r="G1110" s="227"/>
      <c r="H1110" s="1207"/>
      <c r="I1110" s="1207"/>
      <c r="J1110" s="227"/>
      <c r="K1110" s="227"/>
      <c r="L1110" s="227"/>
      <c r="M1110" s="227"/>
      <c r="N1110" s="227"/>
      <c r="O1110" s="227"/>
      <c r="P1110" s="227"/>
      <c r="Q1110" s="227"/>
      <c r="R1110" s="227"/>
      <c r="S1110" s="227"/>
      <c r="T1110" s="227"/>
      <c r="U1110" s="227"/>
      <c r="V1110" s="227"/>
      <c r="W1110" s="227"/>
      <c r="X1110" s="227"/>
      <c r="Y1110" s="227"/>
      <c r="Z1110" s="227"/>
      <c r="AA1110" s="227"/>
      <c r="AB1110" s="227"/>
      <c r="AC1110" s="227"/>
      <c r="AD1110" s="227"/>
      <c r="AE1110" s="227"/>
      <c r="AF1110" s="227"/>
      <c r="AG1110" s="227"/>
      <c r="AH1110" s="227"/>
      <c r="AI1110" s="227"/>
      <c r="AJ1110" s="227"/>
      <c r="AK1110" s="227"/>
      <c r="AL1110" s="227"/>
      <c r="AM1110" s="227"/>
      <c r="AN1110" s="227"/>
      <c r="AO1110" s="227"/>
      <c r="AP1110" s="227"/>
      <c r="AQ1110" s="227"/>
      <c r="AR1110" s="227"/>
    </row>
    <row r="1111" spans="1:44" x14ac:dyDescent="0.2">
      <c r="A1111" s="227"/>
      <c r="B1111" s="227"/>
      <c r="C1111" s="227"/>
      <c r="D1111" s="227"/>
      <c r="E1111" s="227"/>
      <c r="F1111" s="227"/>
      <c r="G1111" s="227"/>
      <c r="H1111" s="1207"/>
      <c r="I1111" s="1207"/>
      <c r="J1111" s="227"/>
      <c r="K1111" s="227"/>
      <c r="L1111" s="227"/>
      <c r="M1111" s="227"/>
      <c r="N1111" s="227"/>
      <c r="O1111" s="227"/>
      <c r="P1111" s="227"/>
      <c r="Q1111" s="227"/>
      <c r="R1111" s="227"/>
      <c r="S1111" s="227"/>
      <c r="T1111" s="227"/>
      <c r="U1111" s="227"/>
      <c r="V1111" s="227"/>
      <c r="W1111" s="227"/>
      <c r="X1111" s="227"/>
      <c r="Y1111" s="227"/>
      <c r="Z1111" s="227"/>
      <c r="AA1111" s="227"/>
      <c r="AB1111" s="227"/>
      <c r="AC1111" s="227"/>
      <c r="AD1111" s="227"/>
      <c r="AE1111" s="227"/>
      <c r="AF1111" s="227"/>
      <c r="AG1111" s="227"/>
      <c r="AH1111" s="227"/>
      <c r="AI1111" s="227"/>
      <c r="AJ1111" s="227"/>
      <c r="AK1111" s="227"/>
      <c r="AL1111" s="227"/>
      <c r="AM1111" s="227"/>
      <c r="AN1111" s="227"/>
      <c r="AO1111" s="227"/>
      <c r="AP1111" s="227"/>
      <c r="AQ1111" s="227"/>
      <c r="AR1111" s="227"/>
    </row>
    <row r="1112" spans="1:44" x14ac:dyDescent="0.2">
      <c r="A1112" s="227"/>
      <c r="B1112" s="227"/>
      <c r="C1112" s="227"/>
      <c r="D1112" s="227"/>
      <c r="E1112" s="227"/>
      <c r="F1112" s="227"/>
      <c r="G1112" s="227"/>
      <c r="H1112" s="1207"/>
      <c r="I1112" s="1207"/>
      <c r="J1112" s="227"/>
      <c r="K1112" s="227"/>
      <c r="L1112" s="227"/>
      <c r="M1112" s="227"/>
      <c r="N1112" s="227"/>
      <c r="O1112" s="227"/>
      <c r="P1112" s="227"/>
      <c r="Q1112" s="227"/>
      <c r="R1112" s="227"/>
      <c r="S1112" s="227"/>
      <c r="T1112" s="227"/>
      <c r="U1112" s="227"/>
      <c r="V1112" s="227"/>
      <c r="W1112" s="227"/>
      <c r="X1112" s="227"/>
      <c r="Y1112" s="227"/>
      <c r="Z1112" s="227"/>
      <c r="AA1112" s="227"/>
      <c r="AB1112" s="227"/>
      <c r="AC1112" s="227"/>
      <c r="AD1112" s="227"/>
      <c r="AE1112" s="227"/>
      <c r="AF1112" s="227"/>
      <c r="AG1112" s="227"/>
      <c r="AH1112" s="227"/>
      <c r="AI1112" s="227"/>
      <c r="AJ1112" s="227"/>
      <c r="AK1112" s="227"/>
      <c r="AL1112" s="227"/>
      <c r="AM1112" s="227"/>
      <c r="AN1112" s="227"/>
      <c r="AO1112" s="227"/>
      <c r="AP1112" s="227"/>
      <c r="AQ1112" s="227"/>
      <c r="AR1112" s="227"/>
    </row>
    <row r="1113" spans="1:44" x14ac:dyDescent="0.2">
      <c r="A1113" s="227"/>
      <c r="B1113" s="227"/>
      <c r="C1113" s="227"/>
      <c r="D1113" s="227"/>
      <c r="E1113" s="227"/>
      <c r="F1113" s="227"/>
      <c r="G1113" s="227"/>
      <c r="H1113" s="1207"/>
      <c r="I1113" s="1207"/>
      <c r="J1113" s="227"/>
      <c r="K1113" s="227"/>
      <c r="L1113" s="227"/>
      <c r="M1113" s="227"/>
      <c r="N1113" s="227"/>
      <c r="O1113" s="227"/>
      <c r="P1113" s="227"/>
      <c r="Q1113" s="227"/>
      <c r="R1113" s="227"/>
      <c r="S1113" s="227"/>
      <c r="T1113" s="227"/>
      <c r="U1113" s="227"/>
      <c r="V1113" s="227"/>
      <c r="W1113" s="227"/>
      <c r="X1113" s="227"/>
      <c r="Y1113" s="227"/>
      <c r="Z1113" s="227"/>
      <c r="AA1113" s="227"/>
      <c r="AB1113" s="227"/>
      <c r="AC1113" s="227"/>
      <c r="AD1113" s="227"/>
      <c r="AE1113" s="227"/>
      <c r="AF1113" s="227"/>
      <c r="AG1113" s="227"/>
      <c r="AH1113" s="227"/>
      <c r="AI1113" s="227"/>
      <c r="AJ1113" s="227"/>
      <c r="AK1113" s="227"/>
      <c r="AL1113" s="227"/>
      <c r="AM1113" s="227"/>
      <c r="AN1113" s="227"/>
      <c r="AO1113" s="227"/>
      <c r="AP1113" s="227"/>
      <c r="AQ1113" s="227"/>
      <c r="AR1113" s="227"/>
    </row>
    <row r="1114" spans="1:44" x14ac:dyDescent="0.2">
      <c r="A1114" s="227"/>
      <c r="B1114" s="227"/>
      <c r="C1114" s="227"/>
      <c r="D1114" s="227"/>
      <c r="E1114" s="227"/>
      <c r="F1114" s="227"/>
      <c r="G1114" s="227"/>
      <c r="H1114" s="1207"/>
      <c r="I1114" s="1207"/>
      <c r="J1114" s="227"/>
      <c r="K1114" s="227"/>
      <c r="L1114" s="227"/>
      <c r="M1114" s="227"/>
      <c r="N1114" s="227"/>
      <c r="O1114" s="227"/>
      <c r="P1114" s="227"/>
      <c r="Q1114" s="227"/>
      <c r="R1114" s="227"/>
      <c r="S1114" s="227"/>
      <c r="T1114" s="227"/>
      <c r="U1114" s="227"/>
      <c r="V1114" s="227"/>
      <c r="W1114" s="227"/>
      <c r="X1114" s="227"/>
      <c r="Y1114" s="227"/>
      <c r="Z1114" s="227"/>
      <c r="AA1114" s="227"/>
      <c r="AB1114" s="227"/>
      <c r="AC1114" s="227"/>
      <c r="AD1114" s="227"/>
      <c r="AE1114" s="227"/>
      <c r="AF1114" s="227"/>
      <c r="AG1114" s="227"/>
      <c r="AH1114" s="227"/>
      <c r="AI1114" s="227"/>
      <c r="AJ1114" s="227"/>
      <c r="AK1114" s="227"/>
      <c r="AL1114" s="227"/>
      <c r="AM1114" s="227"/>
      <c r="AN1114" s="227"/>
      <c r="AO1114" s="227"/>
      <c r="AP1114" s="227"/>
      <c r="AQ1114" s="227"/>
      <c r="AR1114" s="227"/>
    </row>
    <row r="1115" spans="1:44" x14ac:dyDescent="0.2">
      <c r="A1115" s="227"/>
      <c r="B1115" s="227"/>
      <c r="C1115" s="227"/>
      <c r="D1115" s="227"/>
      <c r="E1115" s="227"/>
      <c r="F1115" s="227"/>
      <c r="G1115" s="227"/>
      <c r="H1115" s="1207"/>
      <c r="I1115" s="1207"/>
      <c r="J1115" s="227"/>
      <c r="K1115" s="227"/>
      <c r="L1115" s="227"/>
      <c r="M1115" s="227"/>
      <c r="N1115" s="227"/>
      <c r="O1115" s="227"/>
      <c r="P1115" s="227"/>
      <c r="Q1115" s="227"/>
      <c r="R1115" s="227"/>
      <c r="S1115" s="227"/>
      <c r="T1115" s="227"/>
      <c r="U1115" s="227"/>
      <c r="V1115" s="227"/>
      <c r="W1115" s="227"/>
      <c r="X1115" s="227"/>
      <c r="Y1115" s="227"/>
      <c r="Z1115" s="227"/>
      <c r="AA1115" s="227"/>
      <c r="AB1115" s="227"/>
      <c r="AC1115" s="227"/>
      <c r="AD1115" s="227"/>
      <c r="AE1115" s="227"/>
      <c r="AF1115" s="227"/>
      <c r="AG1115" s="227"/>
      <c r="AH1115" s="227"/>
      <c r="AI1115" s="227"/>
      <c r="AJ1115" s="227"/>
      <c r="AK1115" s="227"/>
      <c r="AL1115" s="227"/>
      <c r="AM1115" s="227"/>
      <c r="AN1115" s="227"/>
      <c r="AO1115" s="227"/>
      <c r="AP1115" s="227"/>
      <c r="AQ1115" s="227"/>
      <c r="AR1115" s="227"/>
    </row>
    <row r="1116" spans="1:44" x14ac:dyDescent="0.2">
      <c r="A1116" s="227"/>
      <c r="B1116" s="227"/>
      <c r="C1116" s="227"/>
      <c r="D1116" s="227"/>
      <c r="E1116" s="227"/>
      <c r="F1116" s="227"/>
      <c r="G1116" s="227"/>
      <c r="H1116" s="1207"/>
      <c r="I1116" s="1207"/>
      <c r="J1116" s="227"/>
      <c r="K1116" s="227"/>
      <c r="L1116" s="227"/>
      <c r="M1116" s="227"/>
      <c r="N1116" s="227"/>
      <c r="O1116" s="227"/>
      <c r="P1116" s="227"/>
      <c r="Q1116" s="227"/>
      <c r="R1116" s="227"/>
      <c r="S1116" s="227"/>
      <c r="T1116" s="227"/>
      <c r="U1116" s="227"/>
      <c r="V1116" s="227"/>
      <c r="W1116" s="227"/>
      <c r="X1116" s="227"/>
      <c r="Y1116" s="227"/>
      <c r="Z1116" s="227"/>
      <c r="AA1116" s="227"/>
      <c r="AB1116" s="227"/>
      <c r="AC1116" s="227"/>
      <c r="AD1116" s="227"/>
      <c r="AE1116" s="227"/>
      <c r="AF1116" s="227"/>
      <c r="AG1116" s="227"/>
      <c r="AH1116" s="227"/>
      <c r="AI1116" s="227"/>
      <c r="AJ1116" s="227"/>
      <c r="AK1116" s="227"/>
      <c r="AL1116" s="227"/>
      <c r="AM1116" s="227"/>
      <c r="AN1116" s="227"/>
      <c r="AO1116" s="227"/>
      <c r="AP1116" s="227"/>
      <c r="AQ1116" s="227"/>
      <c r="AR1116" s="227"/>
    </row>
    <row r="1117" spans="1:44" x14ac:dyDescent="0.2">
      <c r="A1117" s="227"/>
      <c r="B1117" s="227"/>
      <c r="C1117" s="227"/>
      <c r="D1117" s="227"/>
      <c r="E1117" s="227"/>
      <c r="F1117" s="227"/>
      <c r="G1117" s="227"/>
      <c r="H1117" s="1207"/>
      <c r="I1117" s="1207"/>
      <c r="J1117" s="227"/>
      <c r="K1117" s="227"/>
      <c r="L1117" s="227"/>
      <c r="M1117" s="227"/>
      <c r="N1117" s="227"/>
      <c r="O1117" s="227"/>
      <c r="P1117" s="227"/>
      <c r="Q1117" s="227"/>
      <c r="R1117" s="227"/>
      <c r="S1117" s="227"/>
      <c r="T1117" s="227"/>
      <c r="U1117" s="227"/>
      <c r="V1117" s="227"/>
      <c r="W1117" s="227"/>
      <c r="X1117" s="227"/>
      <c r="Y1117" s="227"/>
      <c r="Z1117" s="227"/>
      <c r="AA1117" s="227"/>
      <c r="AB1117" s="227"/>
      <c r="AC1117" s="227"/>
      <c r="AD1117" s="227"/>
      <c r="AE1117" s="227"/>
      <c r="AF1117" s="227"/>
      <c r="AG1117" s="227"/>
      <c r="AH1117" s="227"/>
      <c r="AI1117" s="227"/>
      <c r="AJ1117" s="227"/>
      <c r="AK1117" s="227"/>
      <c r="AL1117" s="227"/>
      <c r="AM1117" s="227"/>
      <c r="AN1117" s="227"/>
      <c r="AO1117" s="227"/>
      <c r="AP1117" s="227"/>
      <c r="AQ1117" s="227"/>
      <c r="AR1117" s="227"/>
    </row>
    <row r="1118" spans="1:44" x14ac:dyDescent="0.2">
      <c r="A1118" s="227"/>
      <c r="B1118" s="227"/>
      <c r="C1118" s="227"/>
      <c r="D1118" s="227"/>
      <c r="E1118" s="227"/>
      <c r="F1118" s="227"/>
      <c r="G1118" s="227"/>
      <c r="H1118" s="1207"/>
      <c r="I1118" s="1207"/>
      <c r="J1118" s="227"/>
      <c r="K1118" s="227"/>
      <c r="L1118" s="227"/>
      <c r="M1118" s="227"/>
      <c r="N1118" s="227"/>
      <c r="O1118" s="227"/>
      <c r="P1118" s="227"/>
      <c r="Q1118" s="227"/>
      <c r="R1118" s="227"/>
      <c r="S1118" s="227"/>
      <c r="T1118" s="227"/>
      <c r="U1118" s="227"/>
      <c r="V1118" s="227"/>
      <c r="W1118" s="227"/>
      <c r="X1118" s="227"/>
      <c r="Y1118" s="227"/>
      <c r="Z1118" s="227"/>
      <c r="AA1118" s="227"/>
      <c r="AB1118" s="227"/>
      <c r="AC1118" s="227"/>
      <c r="AD1118" s="227"/>
      <c r="AE1118" s="227"/>
      <c r="AF1118" s="227"/>
      <c r="AG1118" s="227"/>
      <c r="AH1118" s="227"/>
      <c r="AI1118" s="227"/>
      <c r="AJ1118" s="227"/>
      <c r="AK1118" s="227"/>
      <c r="AL1118" s="227"/>
      <c r="AM1118" s="227"/>
      <c r="AN1118" s="227"/>
      <c r="AO1118" s="227"/>
      <c r="AP1118" s="227"/>
      <c r="AQ1118" s="227"/>
      <c r="AR1118" s="227"/>
    </row>
    <row r="1119" spans="1:44" x14ac:dyDescent="0.2">
      <c r="A1119" s="227"/>
      <c r="B1119" s="227"/>
      <c r="C1119" s="227"/>
      <c r="D1119" s="227"/>
      <c r="E1119" s="227"/>
      <c r="F1119" s="227"/>
      <c r="G1119" s="227"/>
      <c r="H1119" s="1207"/>
      <c r="I1119" s="1207"/>
      <c r="J1119" s="227"/>
      <c r="K1119" s="227"/>
      <c r="L1119" s="227"/>
      <c r="M1119" s="227"/>
      <c r="N1119" s="227"/>
      <c r="O1119" s="227"/>
      <c r="P1119" s="227"/>
      <c r="Q1119" s="227"/>
      <c r="R1119" s="227"/>
      <c r="S1119" s="227"/>
      <c r="T1119" s="227"/>
      <c r="U1119" s="227"/>
      <c r="V1119" s="227"/>
      <c r="W1119" s="227"/>
      <c r="X1119" s="227"/>
      <c r="Y1119" s="227"/>
      <c r="Z1119" s="227"/>
      <c r="AA1119" s="227"/>
      <c r="AB1119" s="227"/>
      <c r="AC1119" s="227"/>
      <c r="AD1119" s="227"/>
      <c r="AE1119" s="227"/>
      <c r="AF1119" s="227"/>
      <c r="AG1119" s="227"/>
      <c r="AH1119" s="227"/>
      <c r="AI1119" s="227"/>
      <c r="AJ1119" s="227"/>
      <c r="AK1119" s="227"/>
      <c r="AL1119" s="227"/>
      <c r="AM1119" s="227"/>
      <c r="AN1119" s="227"/>
      <c r="AO1119" s="227"/>
      <c r="AP1119" s="227"/>
      <c r="AQ1119" s="227"/>
      <c r="AR1119" s="227"/>
    </row>
    <row r="1120" spans="1:44" x14ac:dyDescent="0.2">
      <c r="A1120" s="227"/>
      <c r="B1120" s="227"/>
      <c r="C1120" s="227"/>
      <c r="D1120" s="227"/>
      <c r="E1120" s="227"/>
      <c r="F1120" s="227"/>
      <c r="G1120" s="227"/>
      <c r="H1120" s="1207"/>
      <c r="I1120" s="1207"/>
      <c r="J1120" s="227"/>
      <c r="K1120" s="227"/>
      <c r="L1120" s="227"/>
      <c r="M1120" s="227"/>
      <c r="N1120" s="227"/>
      <c r="O1120" s="227"/>
      <c r="P1120" s="227"/>
      <c r="Q1120" s="227"/>
      <c r="R1120" s="227"/>
      <c r="S1120" s="227"/>
      <c r="T1120" s="227"/>
      <c r="U1120" s="227"/>
      <c r="V1120" s="227"/>
      <c r="W1120" s="227"/>
      <c r="X1120" s="227"/>
      <c r="Y1120" s="227"/>
      <c r="Z1120" s="227"/>
      <c r="AA1120" s="227"/>
      <c r="AB1120" s="227"/>
      <c r="AC1120" s="227"/>
      <c r="AD1120" s="227"/>
      <c r="AE1120" s="227"/>
      <c r="AF1120" s="227"/>
      <c r="AG1120" s="227"/>
      <c r="AH1120" s="227"/>
      <c r="AI1120" s="227"/>
      <c r="AJ1120" s="227"/>
      <c r="AK1120" s="227"/>
      <c r="AL1120" s="227"/>
      <c r="AM1120" s="227"/>
      <c r="AN1120" s="227"/>
      <c r="AO1120" s="227"/>
      <c r="AP1120" s="227"/>
      <c r="AQ1120" s="227"/>
      <c r="AR1120" s="227"/>
    </row>
    <row r="1121" spans="1:44" x14ac:dyDescent="0.2">
      <c r="A1121" s="227"/>
      <c r="B1121" s="227"/>
      <c r="C1121" s="227"/>
      <c r="D1121" s="227"/>
      <c r="E1121" s="227"/>
      <c r="F1121" s="227"/>
      <c r="G1121" s="227"/>
      <c r="H1121" s="1207"/>
      <c r="I1121" s="1207"/>
      <c r="J1121" s="227"/>
      <c r="K1121" s="227"/>
      <c r="L1121" s="227"/>
      <c r="M1121" s="227"/>
      <c r="N1121" s="227"/>
      <c r="O1121" s="227"/>
      <c r="P1121" s="227"/>
      <c r="Q1121" s="227"/>
      <c r="R1121" s="227"/>
      <c r="S1121" s="227"/>
      <c r="T1121" s="227"/>
      <c r="U1121" s="227"/>
      <c r="V1121" s="227"/>
      <c r="W1121" s="227"/>
      <c r="X1121" s="227"/>
      <c r="Y1121" s="227"/>
      <c r="Z1121" s="227"/>
      <c r="AA1121" s="227"/>
      <c r="AB1121" s="227"/>
      <c r="AC1121" s="227"/>
      <c r="AD1121" s="227"/>
      <c r="AE1121" s="227"/>
      <c r="AF1121" s="227"/>
      <c r="AG1121" s="227"/>
      <c r="AH1121" s="227"/>
      <c r="AI1121" s="227"/>
      <c r="AJ1121" s="227"/>
      <c r="AK1121" s="227"/>
      <c r="AL1121" s="227"/>
      <c r="AM1121" s="227"/>
      <c r="AN1121" s="227"/>
      <c r="AO1121" s="227"/>
      <c r="AP1121" s="227"/>
      <c r="AQ1121" s="227"/>
      <c r="AR1121" s="227"/>
    </row>
    <row r="1122" spans="1:44" x14ac:dyDescent="0.2">
      <c r="A1122" s="227"/>
      <c r="B1122" s="227"/>
      <c r="C1122" s="227"/>
      <c r="D1122" s="227"/>
      <c r="E1122" s="227"/>
      <c r="F1122" s="227"/>
      <c r="G1122" s="227"/>
      <c r="H1122" s="1207"/>
      <c r="I1122" s="1207"/>
      <c r="J1122" s="227"/>
      <c r="K1122" s="227"/>
      <c r="L1122" s="227"/>
      <c r="M1122" s="227"/>
      <c r="N1122" s="227"/>
      <c r="O1122" s="227"/>
      <c r="P1122" s="227"/>
      <c r="Q1122" s="227"/>
      <c r="R1122" s="227"/>
      <c r="S1122" s="227"/>
      <c r="T1122" s="227"/>
      <c r="U1122" s="227"/>
      <c r="V1122" s="227"/>
      <c r="W1122" s="227"/>
      <c r="X1122" s="227"/>
      <c r="Y1122" s="227"/>
      <c r="Z1122" s="227"/>
      <c r="AA1122" s="227"/>
      <c r="AB1122" s="227"/>
      <c r="AC1122" s="227"/>
      <c r="AD1122" s="227"/>
      <c r="AE1122" s="227"/>
      <c r="AF1122" s="227"/>
      <c r="AG1122" s="227"/>
      <c r="AH1122" s="227"/>
      <c r="AI1122" s="227"/>
      <c r="AJ1122" s="227"/>
      <c r="AK1122" s="227"/>
      <c r="AL1122" s="227"/>
      <c r="AM1122" s="227"/>
      <c r="AN1122" s="227"/>
      <c r="AO1122" s="227"/>
      <c r="AP1122" s="227"/>
      <c r="AQ1122" s="227"/>
      <c r="AR1122" s="227"/>
    </row>
    <row r="1123" spans="1:44" x14ac:dyDescent="0.2">
      <c r="A1123" s="227"/>
      <c r="B1123" s="227"/>
      <c r="C1123" s="227"/>
      <c r="D1123" s="227"/>
      <c r="E1123" s="227"/>
      <c r="F1123" s="227"/>
      <c r="G1123" s="227"/>
      <c r="H1123" s="1207"/>
      <c r="I1123" s="1207"/>
      <c r="J1123" s="227"/>
      <c r="K1123" s="227"/>
      <c r="L1123" s="227"/>
      <c r="M1123" s="227"/>
      <c r="N1123" s="227"/>
      <c r="O1123" s="227"/>
      <c r="P1123" s="227"/>
      <c r="Q1123" s="227"/>
      <c r="R1123" s="227"/>
      <c r="S1123" s="227"/>
      <c r="T1123" s="227"/>
      <c r="U1123" s="227"/>
      <c r="V1123" s="227"/>
      <c r="W1123" s="227"/>
      <c r="X1123" s="227"/>
      <c r="Y1123" s="227"/>
      <c r="Z1123" s="227"/>
      <c r="AA1123" s="227"/>
      <c r="AB1123" s="227"/>
      <c r="AC1123" s="227"/>
      <c r="AD1123" s="227"/>
      <c r="AE1123" s="227"/>
      <c r="AF1123" s="227"/>
      <c r="AG1123" s="227"/>
      <c r="AH1123" s="227"/>
      <c r="AI1123" s="227"/>
      <c r="AJ1123" s="227"/>
      <c r="AK1123" s="227"/>
      <c r="AL1123" s="227"/>
      <c r="AM1123" s="227"/>
      <c r="AN1123" s="227"/>
      <c r="AO1123" s="227"/>
      <c r="AP1123" s="227"/>
      <c r="AQ1123" s="227"/>
      <c r="AR1123" s="227"/>
    </row>
    <row r="1124" spans="1:44" x14ac:dyDescent="0.2">
      <c r="A1124" s="227"/>
      <c r="B1124" s="227"/>
      <c r="C1124" s="227"/>
      <c r="D1124" s="227"/>
      <c r="E1124" s="227"/>
      <c r="F1124" s="227"/>
      <c r="G1124" s="227"/>
      <c r="H1124" s="1207"/>
      <c r="I1124" s="1207"/>
      <c r="J1124" s="227"/>
      <c r="K1124" s="227"/>
      <c r="L1124" s="227"/>
      <c r="M1124" s="227"/>
      <c r="N1124" s="227"/>
      <c r="O1124" s="227"/>
      <c r="P1124" s="227"/>
      <c r="Q1124" s="227"/>
      <c r="R1124" s="227"/>
      <c r="S1124" s="227"/>
      <c r="T1124" s="227"/>
      <c r="U1124" s="227"/>
      <c r="V1124" s="227"/>
      <c r="W1124" s="227"/>
      <c r="X1124" s="227"/>
      <c r="Y1124" s="227"/>
      <c r="Z1124" s="227"/>
      <c r="AA1124" s="227"/>
      <c r="AB1124" s="227"/>
      <c r="AC1124" s="227"/>
      <c r="AD1124" s="227"/>
      <c r="AE1124" s="227"/>
      <c r="AF1124" s="227"/>
      <c r="AG1124" s="227"/>
      <c r="AH1124" s="227"/>
      <c r="AI1124" s="227"/>
      <c r="AJ1124" s="227"/>
      <c r="AK1124" s="227"/>
      <c r="AL1124" s="227"/>
      <c r="AM1124" s="227"/>
      <c r="AN1124" s="227"/>
      <c r="AO1124" s="227"/>
      <c r="AP1124" s="227"/>
      <c r="AQ1124" s="227"/>
      <c r="AR1124" s="227"/>
    </row>
    <row r="1125" spans="1:44" x14ac:dyDescent="0.2">
      <c r="A1125" s="227"/>
      <c r="B1125" s="227"/>
      <c r="C1125" s="227"/>
      <c r="D1125" s="227"/>
      <c r="E1125" s="227"/>
      <c r="F1125" s="227"/>
      <c r="G1125" s="227"/>
      <c r="H1125" s="1207"/>
      <c r="I1125" s="1207"/>
      <c r="J1125" s="227"/>
      <c r="K1125" s="227"/>
      <c r="L1125" s="227"/>
      <c r="M1125" s="227"/>
      <c r="N1125" s="227"/>
      <c r="O1125" s="227"/>
      <c r="P1125" s="227"/>
      <c r="Q1125" s="227"/>
      <c r="R1125" s="227"/>
      <c r="S1125" s="227"/>
      <c r="T1125" s="227"/>
      <c r="U1125" s="227"/>
      <c r="V1125" s="227"/>
      <c r="W1125" s="227"/>
      <c r="X1125" s="227"/>
      <c r="Y1125" s="227"/>
      <c r="Z1125" s="227"/>
      <c r="AA1125" s="227"/>
      <c r="AB1125" s="227"/>
      <c r="AC1125" s="227"/>
      <c r="AD1125" s="227"/>
      <c r="AE1125" s="227"/>
      <c r="AF1125" s="227"/>
      <c r="AG1125" s="227"/>
      <c r="AH1125" s="227"/>
      <c r="AI1125" s="227"/>
      <c r="AJ1125" s="227"/>
      <c r="AK1125" s="227"/>
      <c r="AL1125" s="227"/>
      <c r="AM1125" s="227"/>
      <c r="AN1125" s="227"/>
      <c r="AO1125" s="227"/>
      <c r="AP1125" s="227"/>
      <c r="AQ1125" s="227"/>
      <c r="AR1125" s="227"/>
    </row>
    <row r="1126" spans="1:44" x14ac:dyDescent="0.2">
      <c r="A1126" s="227"/>
      <c r="B1126" s="227"/>
      <c r="C1126" s="227"/>
      <c r="D1126" s="227"/>
      <c r="E1126" s="227"/>
      <c r="F1126" s="227"/>
      <c r="G1126" s="227"/>
      <c r="H1126" s="1207"/>
      <c r="I1126" s="1207"/>
      <c r="J1126" s="227"/>
      <c r="K1126" s="227"/>
      <c r="L1126" s="227"/>
      <c r="M1126" s="227"/>
      <c r="N1126" s="227"/>
      <c r="O1126" s="227"/>
      <c r="P1126" s="227"/>
      <c r="Q1126" s="227"/>
      <c r="R1126" s="227"/>
      <c r="S1126" s="227"/>
      <c r="T1126" s="227"/>
      <c r="U1126" s="227"/>
      <c r="V1126" s="227"/>
      <c r="W1126" s="227"/>
      <c r="X1126" s="227"/>
      <c r="Y1126" s="227"/>
      <c r="Z1126" s="227"/>
      <c r="AA1126" s="227"/>
      <c r="AB1126" s="227"/>
      <c r="AC1126" s="227"/>
      <c r="AD1126" s="227"/>
      <c r="AE1126" s="227"/>
      <c r="AF1126" s="227"/>
      <c r="AG1126" s="227"/>
      <c r="AH1126" s="227"/>
      <c r="AI1126" s="227"/>
      <c r="AJ1126" s="227"/>
      <c r="AK1126" s="227"/>
      <c r="AL1126" s="227"/>
      <c r="AM1126" s="227"/>
      <c r="AN1126" s="227"/>
      <c r="AO1126" s="227"/>
      <c r="AP1126" s="227"/>
      <c r="AQ1126" s="227"/>
      <c r="AR1126" s="227"/>
    </row>
    <row r="1127" spans="1:44" x14ac:dyDescent="0.2">
      <c r="A1127" s="227"/>
      <c r="B1127" s="227"/>
      <c r="C1127" s="227"/>
      <c r="D1127" s="227"/>
      <c r="E1127" s="227"/>
      <c r="F1127" s="227"/>
      <c r="G1127" s="227"/>
      <c r="H1127" s="1207"/>
      <c r="I1127" s="1207"/>
      <c r="J1127" s="227"/>
      <c r="K1127" s="227"/>
      <c r="L1127" s="227"/>
      <c r="M1127" s="227"/>
      <c r="N1127" s="227"/>
      <c r="O1127" s="227"/>
      <c r="P1127" s="227"/>
      <c r="Q1127" s="227"/>
      <c r="R1127" s="227"/>
      <c r="S1127" s="227"/>
      <c r="T1127" s="227"/>
      <c r="U1127" s="227"/>
      <c r="V1127" s="227"/>
      <c r="W1127" s="227"/>
      <c r="X1127" s="227"/>
      <c r="Y1127" s="227"/>
      <c r="Z1127" s="227"/>
      <c r="AA1127" s="227"/>
      <c r="AB1127" s="227"/>
      <c r="AC1127" s="227"/>
      <c r="AD1127" s="227"/>
      <c r="AE1127" s="227"/>
      <c r="AF1127" s="227"/>
      <c r="AG1127" s="227"/>
      <c r="AH1127" s="227"/>
      <c r="AI1127" s="227"/>
      <c r="AJ1127" s="227"/>
      <c r="AK1127" s="227"/>
      <c r="AL1127" s="227"/>
      <c r="AM1127" s="227"/>
      <c r="AN1127" s="227"/>
      <c r="AO1127" s="227"/>
      <c r="AP1127" s="227"/>
      <c r="AQ1127" s="227"/>
      <c r="AR1127" s="227"/>
    </row>
    <row r="1128" spans="1:44" x14ac:dyDescent="0.2">
      <c r="A1128" s="227"/>
      <c r="B1128" s="227"/>
      <c r="C1128" s="227"/>
      <c r="D1128" s="227"/>
      <c r="E1128" s="227"/>
      <c r="F1128" s="227"/>
      <c r="G1128" s="227"/>
      <c r="H1128" s="1207"/>
      <c r="I1128" s="1207"/>
      <c r="J1128" s="227"/>
      <c r="K1128" s="227"/>
      <c r="L1128" s="227"/>
      <c r="M1128" s="227"/>
      <c r="N1128" s="227"/>
      <c r="O1128" s="227"/>
      <c r="P1128" s="227"/>
      <c r="Q1128" s="227"/>
      <c r="R1128" s="227"/>
      <c r="S1128" s="227"/>
      <c r="T1128" s="227"/>
      <c r="U1128" s="227"/>
      <c r="V1128" s="227"/>
      <c r="W1128" s="227"/>
      <c r="X1128" s="227"/>
      <c r="Y1128" s="227"/>
      <c r="Z1128" s="227"/>
      <c r="AA1128" s="227"/>
      <c r="AB1128" s="227"/>
      <c r="AC1128" s="227"/>
      <c r="AD1128" s="227"/>
      <c r="AE1128" s="227"/>
      <c r="AF1128" s="227"/>
      <c r="AG1128" s="227"/>
      <c r="AH1128" s="227"/>
      <c r="AI1128" s="227"/>
      <c r="AJ1128" s="227"/>
      <c r="AK1128" s="227"/>
      <c r="AL1128" s="227"/>
      <c r="AM1128" s="227"/>
      <c r="AN1128" s="227"/>
      <c r="AO1128" s="227"/>
      <c r="AP1128" s="227"/>
      <c r="AQ1128" s="227"/>
      <c r="AR1128" s="227"/>
    </row>
    <row r="1129" spans="1:44" x14ac:dyDescent="0.2">
      <c r="A1129" s="227"/>
      <c r="B1129" s="227"/>
      <c r="C1129" s="227"/>
      <c r="D1129" s="227"/>
      <c r="E1129" s="227"/>
      <c r="F1129" s="227"/>
      <c r="G1129" s="227"/>
      <c r="H1129" s="1207"/>
      <c r="I1129" s="1207"/>
      <c r="J1129" s="227"/>
      <c r="K1129" s="227"/>
      <c r="L1129" s="227"/>
      <c r="M1129" s="227"/>
      <c r="N1129" s="227"/>
      <c r="O1129" s="227"/>
      <c r="P1129" s="227"/>
      <c r="Q1129" s="227"/>
      <c r="R1129" s="227"/>
      <c r="S1129" s="227"/>
      <c r="T1129" s="227"/>
      <c r="U1129" s="227"/>
      <c r="V1129" s="227"/>
      <c r="W1129" s="227"/>
      <c r="X1129" s="227"/>
      <c r="Y1129" s="227"/>
      <c r="Z1129" s="227"/>
      <c r="AA1129" s="227"/>
      <c r="AB1129" s="227"/>
      <c r="AC1129" s="227"/>
      <c r="AD1129" s="227"/>
      <c r="AE1129" s="227"/>
      <c r="AF1129" s="227"/>
      <c r="AG1129" s="227"/>
      <c r="AH1129" s="227"/>
      <c r="AI1129" s="227"/>
      <c r="AJ1129" s="227"/>
      <c r="AK1129" s="227"/>
      <c r="AL1129" s="227"/>
      <c r="AM1129" s="227"/>
      <c r="AN1129" s="227"/>
      <c r="AO1129" s="227"/>
      <c r="AP1129" s="227"/>
      <c r="AQ1129" s="227"/>
      <c r="AR1129" s="227"/>
    </row>
    <row r="1130" spans="1:44" x14ac:dyDescent="0.2">
      <c r="A1130" s="227"/>
      <c r="B1130" s="227"/>
      <c r="C1130" s="227"/>
      <c r="D1130" s="227"/>
      <c r="E1130" s="227"/>
      <c r="F1130" s="227"/>
      <c r="G1130" s="227"/>
      <c r="H1130" s="1207"/>
      <c r="I1130" s="1207"/>
      <c r="J1130" s="227"/>
      <c r="K1130" s="227"/>
      <c r="L1130" s="227"/>
      <c r="M1130" s="227"/>
      <c r="N1130" s="227"/>
      <c r="O1130" s="227"/>
      <c r="P1130" s="227"/>
      <c r="Q1130" s="227"/>
      <c r="R1130" s="227"/>
      <c r="S1130" s="227"/>
      <c r="T1130" s="227"/>
      <c r="U1130" s="227"/>
      <c r="V1130" s="227"/>
      <c r="W1130" s="227"/>
      <c r="X1130" s="227"/>
      <c r="Y1130" s="227"/>
      <c r="Z1130" s="227"/>
      <c r="AA1130" s="227"/>
      <c r="AB1130" s="227"/>
      <c r="AC1130" s="227"/>
      <c r="AD1130" s="227"/>
      <c r="AE1130" s="227"/>
      <c r="AF1130" s="227"/>
      <c r="AG1130" s="227"/>
      <c r="AH1130" s="227"/>
      <c r="AI1130" s="227"/>
      <c r="AJ1130" s="227"/>
      <c r="AK1130" s="227"/>
      <c r="AL1130" s="227"/>
      <c r="AM1130" s="227"/>
      <c r="AN1130" s="227"/>
      <c r="AO1130" s="227"/>
      <c r="AP1130" s="227"/>
      <c r="AQ1130" s="227"/>
      <c r="AR1130" s="227"/>
    </row>
    <row r="1131" spans="1:44" x14ac:dyDescent="0.2">
      <c r="A1131" s="227"/>
      <c r="B1131" s="227"/>
      <c r="C1131" s="227"/>
      <c r="D1131" s="227"/>
      <c r="E1131" s="227"/>
      <c r="F1131" s="227"/>
      <c r="G1131" s="227"/>
      <c r="H1131" s="1207"/>
      <c r="I1131" s="1207"/>
      <c r="J1131" s="227"/>
      <c r="K1131" s="227"/>
      <c r="L1131" s="227"/>
      <c r="M1131" s="227"/>
      <c r="N1131" s="227"/>
      <c r="O1131" s="227"/>
      <c r="P1131" s="227"/>
      <c r="Q1131" s="227"/>
      <c r="R1131" s="227"/>
      <c r="S1131" s="227"/>
      <c r="T1131" s="227"/>
      <c r="U1131" s="227"/>
      <c r="V1131" s="227"/>
      <c r="W1131" s="227"/>
      <c r="X1131" s="227"/>
      <c r="Y1131" s="227"/>
      <c r="Z1131" s="227"/>
      <c r="AA1131" s="227"/>
      <c r="AB1131" s="227"/>
      <c r="AC1131" s="227"/>
      <c r="AD1131" s="227"/>
      <c r="AE1131" s="227"/>
      <c r="AF1131" s="227"/>
      <c r="AG1131" s="227"/>
      <c r="AH1131" s="227"/>
      <c r="AI1131" s="227"/>
      <c r="AJ1131" s="227"/>
      <c r="AK1131" s="227"/>
      <c r="AL1131" s="227"/>
      <c r="AM1131" s="227"/>
      <c r="AN1131" s="227"/>
      <c r="AO1131" s="227"/>
      <c r="AP1131" s="227"/>
      <c r="AQ1131" s="227"/>
      <c r="AR1131" s="227"/>
    </row>
    <row r="1132" spans="1:44" x14ac:dyDescent="0.2">
      <c r="A1132" s="227"/>
      <c r="B1132" s="227"/>
      <c r="C1132" s="227"/>
      <c r="D1132" s="227"/>
      <c r="E1132" s="227"/>
      <c r="F1132" s="227"/>
      <c r="G1132" s="227"/>
      <c r="H1132" s="1207"/>
      <c r="I1132" s="1207"/>
      <c r="J1132" s="227"/>
      <c r="K1132" s="227"/>
      <c r="L1132" s="227"/>
      <c r="M1132" s="227"/>
      <c r="N1132" s="227"/>
      <c r="O1132" s="227"/>
      <c r="P1132" s="227"/>
      <c r="Q1132" s="227"/>
      <c r="R1132" s="227"/>
      <c r="S1132" s="227"/>
      <c r="T1132" s="227"/>
      <c r="U1132" s="227"/>
      <c r="V1132" s="227"/>
      <c r="W1132" s="227"/>
      <c r="X1132" s="227"/>
      <c r="Y1132" s="227"/>
      <c r="Z1132" s="227"/>
      <c r="AA1132" s="227"/>
      <c r="AB1132" s="227"/>
      <c r="AC1132" s="227"/>
      <c r="AD1132" s="227"/>
      <c r="AE1132" s="227"/>
      <c r="AF1132" s="227"/>
      <c r="AG1132" s="227"/>
      <c r="AH1132" s="227"/>
      <c r="AI1132" s="227"/>
      <c r="AJ1132" s="227"/>
      <c r="AK1132" s="227"/>
      <c r="AL1132" s="227"/>
      <c r="AM1132" s="227"/>
      <c r="AN1132" s="227"/>
      <c r="AO1132" s="227"/>
      <c r="AP1132" s="227"/>
      <c r="AQ1132" s="227"/>
      <c r="AR1132" s="227"/>
    </row>
    <row r="1133" spans="1:44" x14ac:dyDescent="0.2">
      <c r="A1133" s="227"/>
      <c r="B1133" s="227"/>
      <c r="C1133" s="227"/>
      <c r="D1133" s="227"/>
      <c r="E1133" s="227"/>
      <c r="F1133" s="227"/>
      <c r="G1133" s="227"/>
      <c r="H1133" s="1207"/>
      <c r="I1133" s="1207"/>
      <c r="J1133" s="227"/>
      <c r="K1133" s="227"/>
      <c r="L1133" s="227"/>
      <c r="M1133" s="227"/>
      <c r="N1133" s="227"/>
      <c r="O1133" s="227"/>
      <c r="P1133" s="227"/>
      <c r="Q1133" s="227"/>
      <c r="R1133" s="227"/>
      <c r="S1133" s="227"/>
      <c r="T1133" s="227"/>
      <c r="U1133" s="227"/>
      <c r="V1133" s="227"/>
      <c r="W1133" s="227"/>
      <c r="X1133" s="227"/>
      <c r="Y1133" s="227"/>
      <c r="Z1133" s="227"/>
      <c r="AA1133" s="227"/>
      <c r="AB1133" s="227"/>
      <c r="AC1133" s="227"/>
      <c r="AD1133" s="227"/>
      <c r="AE1133" s="227"/>
      <c r="AF1133" s="227"/>
      <c r="AG1133" s="227"/>
      <c r="AH1133" s="227"/>
      <c r="AI1133" s="227"/>
      <c r="AJ1133" s="227"/>
      <c r="AK1133" s="227"/>
      <c r="AL1133" s="227"/>
      <c r="AM1133" s="227"/>
      <c r="AN1133" s="227"/>
      <c r="AO1133" s="227"/>
      <c r="AP1133" s="227"/>
      <c r="AQ1133" s="227"/>
      <c r="AR1133" s="227"/>
    </row>
    <row r="1134" spans="1:44" x14ac:dyDescent="0.2">
      <c r="A1134" s="227"/>
      <c r="B1134" s="227"/>
      <c r="C1134" s="227"/>
      <c r="D1134" s="227"/>
      <c r="E1134" s="227"/>
      <c r="F1134" s="227"/>
      <c r="G1134" s="227"/>
      <c r="H1134" s="1207"/>
      <c r="I1134" s="1207"/>
      <c r="J1134" s="227"/>
      <c r="K1134" s="227"/>
      <c r="L1134" s="227"/>
      <c r="M1134" s="227"/>
      <c r="N1134" s="227"/>
      <c r="O1134" s="227"/>
      <c r="P1134" s="227"/>
      <c r="Q1134" s="227"/>
      <c r="R1134" s="227"/>
      <c r="S1134" s="227"/>
      <c r="T1134" s="227"/>
      <c r="U1134" s="227"/>
      <c r="V1134" s="227"/>
      <c r="W1134" s="227"/>
      <c r="X1134" s="227"/>
      <c r="Y1134" s="227"/>
      <c r="Z1134" s="227"/>
      <c r="AA1134" s="227"/>
      <c r="AB1134" s="227"/>
      <c r="AC1134" s="227"/>
      <c r="AD1134" s="227"/>
      <c r="AE1134" s="227"/>
      <c r="AF1134" s="227"/>
      <c r="AG1134" s="227"/>
      <c r="AH1134" s="227"/>
      <c r="AI1134" s="227"/>
      <c r="AJ1134" s="227"/>
      <c r="AK1134" s="227"/>
      <c r="AL1134" s="227"/>
      <c r="AM1134" s="227"/>
      <c r="AN1134" s="227"/>
      <c r="AO1134" s="227"/>
      <c r="AP1134" s="227"/>
      <c r="AQ1134" s="227"/>
      <c r="AR1134" s="227"/>
    </row>
    <row r="1135" spans="1:44" x14ac:dyDescent="0.2">
      <c r="A1135" s="227"/>
      <c r="B1135" s="227"/>
      <c r="C1135" s="227"/>
      <c r="D1135" s="227"/>
      <c r="E1135" s="227"/>
      <c r="F1135" s="227"/>
      <c r="G1135" s="227"/>
      <c r="H1135" s="1207"/>
      <c r="I1135" s="1207"/>
      <c r="J1135" s="227"/>
      <c r="K1135" s="227"/>
      <c r="L1135" s="227"/>
      <c r="M1135" s="227"/>
      <c r="N1135" s="227"/>
      <c r="O1135" s="227"/>
      <c r="P1135" s="227"/>
      <c r="Q1135" s="227"/>
      <c r="R1135" s="227"/>
      <c r="S1135" s="227"/>
      <c r="T1135" s="227"/>
      <c r="U1135" s="227"/>
      <c r="V1135" s="227"/>
      <c r="W1135" s="227"/>
      <c r="X1135" s="227"/>
      <c r="Y1135" s="227"/>
      <c r="Z1135" s="227"/>
      <c r="AA1135" s="227"/>
      <c r="AB1135" s="227"/>
      <c r="AC1135" s="227"/>
      <c r="AD1135" s="227"/>
      <c r="AE1135" s="227"/>
      <c r="AF1135" s="227"/>
      <c r="AG1135" s="227"/>
      <c r="AH1135" s="227"/>
      <c r="AI1135" s="227"/>
      <c r="AJ1135" s="227"/>
      <c r="AK1135" s="227"/>
      <c r="AL1135" s="227"/>
      <c r="AM1135" s="227"/>
      <c r="AN1135" s="227"/>
      <c r="AO1135" s="227"/>
      <c r="AP1135" s="227"/>
      <c r="AQ1135" s="227"/>
      <c r="AR1135" s="227"/>
    </row>
    <row r="1136" spans="1:44" x14ac:dyDescent="0.2">
      <c r="A1136" s="227"/>
      <c r="B1136" s="227"/>
      <c r="C1136" s="227"/>
      <c r="D1136" s="227"/>
      <c r="E1136" s="227"/>
      <c r="F1136" s="227"/>
      <c r="G1136" s="227"/>
      <c r="H1136" s="1207"/>
      <c r="I1136" s="1207"/>
      <c r="J1136" s="227"/>
      <c r="K1136" s="227"/>
      <c r="L1136" s="227"/>
      <c r="M1136" s="227"/>
      <c r="N1136" s="227"/>
      <c r="O1136" s="227"/>
      <c r="P1136" s="227"/>
      <c r="Q1136" s="227"/>
      <c r="R1136" s="227"/>
      <c r="S1136" s="227"/>
      <c r="T1136" s="227"/>
      <c r="U1136" s="227"/>
      <c r="V1136" s="227"/>
      <c r="W1136" s="227"/>
      <c r="X1136" s="227"/>
      <c r="Y1136" s="227"/>
      <c r="Z1136" s="227"/>
      <c r="AA1136" s="227"/>
      <c r="AB1136" s="227"/>
      <c r="AC1136" s="227"/>
      <c r="AD1136" s="227"/>
      <c r="AE1136" s="227"/>
      <c r="AF1136" s="227"/>
      <c r="AG1136" s="227"/>
      <c r="AH1136" s="227"/>
      <c r="AI1136" s="227"/>
      <c r="AJ1136" s="227"/>
      <c r="AK1136" s="227"/>
      <c r="AL1136" s="227"/>
      <c r="AM1136" s="227"/>
      <c r="AN1136" s="227"/>
      <c r="AO1136" s="227"/>
      <c r="AP1136" s="227"/>
      <c r="AQ1136" s="227"/>
      <c r="AR1136" s="227"/>
    </row>
    <row r="1137" spans="1:44" x14ac:dyDescent="0.2">
      <c r="A1137" s="227"/>
      <c r="B1137" s="227"/>
      <c r="C1137" s="227"/>
      <c r="D1137" s="227"/>
      <c r="E1137" s="227"/>
      <c r="F1137" s="227"/>
      <c r="G1137" s="227"/>
      <c r="H1137" s="1207"/>
      <c r="I1137" s="1207"/>
      <c r="J1137" s="227"/>
      <c r="K1137" s="227"/>
      <c r="L1137" s="227"/>
      <c r="M1137" s="227"/>
      <c r="N1137" s="227"/>
      <c r="O1137" s="227"/>
      <c r="P1137" s="227"/>
      <c r="Q1137" s="227"/>
      <c r="R1137" s="227"/>
      <c r="S1137" s="227"/>
      <c r="T1137" s="227"/>
      <c r="U1137" s="227"/>
      <c r="V1137" s="227"/>
      <c r="W1137" s="227"/>
      <c r="X1137" s="227"/>
      <c r="Y1137" s="227"/>
      <c r="Z1137" s="227"/>
      <c r="AA1137" s="227"/>
      <c r="AB1137" s="227"/>
      <c r="AC1137" s="227"/>
      <c r="AD1137" s="227"/>
      <c r="AE1137" s="227"/>
      <c r="AF1137" s="227"/>
      <c r="AG1137" s="227"/>
      <c r="AH1137" s="227"/>
      <c r="AI1137" s="227"/>
      <c r="AJ1137" s="227"/>
      <c r="AK1137" s="227"/>
      <c r="AL1137" s="227"/>
      <c r="AM1137" s="227"/>
      <c r="AN1137" s="227"/>
      <c r="AO1137" s="227"/>
      <c r="AP1137" s="227"/>
      <c r="AQ1137" s="227"/>
      <c r="AR1137" s="227"/>
    </row>
    <row r="1138" spans="1:44" x14ac:dyDescent="0.2">
      <c r="A1138" s="227"/>
      <c r="B1138" s="227"/>
      <c r="C1138" s="227"/>
      <c r="D1138" s="227"/>
      <c r="E1138" s="227"/>
      <c r="F1138" s="227"/>
      <c r="G1138" s="227"/>
      <c r="H1138" s="1207"/>
      <c r="I1138" s="1207"/>
      <c r="J1138" s="227"/>
      <c r="K1138" s="227"/>
      <c r="L1138" s="227"/>
      <c r="M1138" s="227"/>
      <c r="N1138" s="227"/>
      <c r="O1138" s="227"/>
      <c r="P1138" s="227"/>
      <c r="Q1138" s="227"/>
      <c r="R1138" s="227"/>
      <c r="S1138" s="227"/>
      <c r="T1138" s="227"/>
      <c r="U1138" s="227"/>
      <c r="V1138" s="227"/>
      <c r="W1138" s="227"/>
      <c r="X1138" s="227"/>
      <c r="Y1138" s="227"/>
      <c r="Z1138" s="227"/>
      <c r="AA1138" s="227"/>
      <c r="AB1138" s="227"/>
      <c r="AC1138" s="227"/>
      <c r="AD1138" s="227"/>
      <c r="AE1138" s="227"/>
      <c r="AF1138" s="227"/>
      <c r="AG1138" s="227"/>
      <c r="AH1138" s="227"/>
      <c r="AI1138" s="227"/>
      <c r="AJ1138" s="227"/>
      <c r="AK1138" s="227"/>
      <c r="AL1138" s="227"/>
      <c r="AM1138" s="227"/>
      <c r="AN1138" s="227"/>
      <c r="AO1138" s="227"/>
      <c r="AP1138" s="227"/>
      <c r="AQ1138" s="227"/>
      <c r="AR1138" s="227"/>
    </row>
    <row r="1139" spans="1:44" x14ac:dyDescent="0.2">
      <c r="A1139" s="227"/>
      <c r="B1139" s="227"/>
      <c r="C1139" s="227"/>
      <c r="D1139" s="227"/>
      <c r="E1139" s="227"/>
      <c r="F1139" s="227"/>
      <c r="G1139" s="227"/>
      <c r="H1139" s="1207"/>
      <c r="I1139" s="1207"/>
      <c r="J1139" s="227"/>
      <c r="K1139" s="227"/>
      <c r="L1139" s="227"/>
      <c r="M1139" s="227"/>
      <c r="N1139" s="227"/>
      <c r="O1139" s="227"/>
      <c r="P1139" s="227"/>
      <c r="Q1139" s="227"/>
      <c r="R1139" s="227"/>
      <c r="S1139" s="227"/>
      <c r="T1139" s="227"/>
      <c r="U1139" s="227"/>
      <c r="V1139" s="227"/>
      <c r="W1139" s="227"/>
      <c r="X1139" s="227"/>
      <c r="Y1139" s="227"/>
      <c r="Z1139" s="227"/>
      <c r="AA1139" s="227"/>
      <c r="AB1139" s="227"/>
      <c r="AC1139" s="227"/>
      <c r="AD1139" s="227"/>
      <c r="AE1139" s="227"/>
      <c r="AF1139" s="227"/>
      <c r="AG1139" s="227"/>
      <c r="AH1139" s="227"/>
      <c r="AI1139" s="227"/>
      <c r="AJ1139" s="227"/>
      <c r="AK1139" s="227"/>
      <c r="AL1139" s="227"/>
      <c r="AM1139" s="227"/>
      <c r="AN1139" s="227"/>
      <c r="AO1139" s="227"/>
      <c r="AP1139" s="227"/>
      <c r="AQ1139" s="227"/>
      <c r="AR1139" s="227"/>
    </row>
    <row r="1140" spans="1:44" x14ac:dyDescent="0.2">
      <c r="A1140" s="227"/>
      <c r="B1140" s="227"/>
      <c r="C1140" s="227"/>
      <c r="D1140" s="227"/>
      <c r="E1140" s="227"/>
      <c r="F1140" s="227"/>
      <c r="G1140" s="227"/>
      <c r="H1140" s="1207"/>
      <c r="I1140" s="1207"/>
      <c r="J1140" s="227"/>
      <c r="K1140" s="227"/>
      <c r="L1140" s="227"/>
      <c r="M1140" s="227"/>
      <c r="N1140" s="227"/>
      <c r="O1140" s="227"/>
      <c r="P1140" s="227"/>
      <c r="Q1140" s="227"/>
      <c r="R1140" s="227"/>
      <c r="S1140" s="227"/>
      <c r="T1140" s="227"/>
      <c r="U1140" s="227"/>
      <c r="V1140" s="227"/>
      <c r="W1140" s="227"/>
      <c r="X1140" s="227"/>
      <c r="Y1140" s="227"/>
      <c r="Z1140" s="227"/>
      <c r="AA1140" s="227"/>
      <c r="AB1140" s="227"/>
      <c r="AC1140" s="227"/>
      <c r="AD1140" s="227"/>
      <c r="AE1140" s="227"/>
      <c r="AF1140" s="227"/>
      <c r="AG1140" s="227"/>
      <c r="AH1140" s="227"/>
      <c r="AI1140" s="227"/>
      <c r="AJ1140" s="227"/>
      <c r="AK1140" s="227"/>
      <c r="AL1140" s="227"/>
      <c r="AM1140" s="227"/>
      <c r="AN1140" s="227"/>
      <c r="AO1140" s="227"/>
      <c r="AP1140" s="227"/>
      <c r="AQ1140" s="227"/>
      <c r="AR1140" s="227"/>
    </row>
    <row r="1141" spans="1:44" x14ac:dyDescent="0.2">
      <c r="A1141" s="227"/>
      <c r="B1141" s="227"/>
      <c r="C1141" s="227"/>
      <c r="D1141" s="227"/>
      <c r="E1141" s="227"/>
      <c r="F1141" s="227"/>
      <c r="G1141" s="227"/>
      <c r="H1141" s="1207"/>
      <c r="I1141" s="1207"/>
      <c r="J1141" s="227"/>
      <c r="K1141" s="227"/>
      <c r="L1141" s="227"/>
      <c r="M1141" s="227"/>
      <c r="N1141" s="227"/>
      <c r="O1141" s="227"/>
      <c r="P1141" s="227"/>
      <c r="Q1141" s="227"/>
      <c r="R1141" s="227"/>
      <c r="S1141" s="227"/>
      <c r="T1141" s="227"/>
      <c r="U1141" s="227"/>
      <c r="V1141" s="227"/>
      <c r="W1141" s="227"/>
      <c r="X1141" s="227"/>
      <c r="Y1141" s="227"/>
      <c r="Z1141" s="227"/>
      <c r="AA1141" s="227"/>
      <c r="AB1141" s="227"/>
      <c r="AC1141" s="227"/>
      <c r="AD1141" s="227"/>
      <c r="AE1141" s="227"/>
      <c r="AF1141" s="227"/>
      <c r="AG1141" s="227"/>
      <c r="AH1141" s="227"/>
      <c r="AI1141" s="227"/>
      <c r="AJ1141" s="227"/>
      <c r="AK1141" s="227"/>
      <c r="AL1141" s="227"/>
      <c r="AM1141" s="227"/>
      <c r="AN1141" s="227"/>
      <c r="AO1141" s="227"/>
      <c r="AP1141" s="227"/>
      <c r="AQ1141" s="227"/>
      <c r="AR1141" s="227"/>
    </row>
    <row r="1142" spans="1:44" x14ac:dyDescent="0.2">
      <c r="A1142" s="227"/>
      <c r="B1142" s="227"/>
      <c r="C1142" s="227"/>
      <c r="D1142" s="227"/>
      <c r="E1142" s="227"/>
      <c r="F1142" s="227"/>
      <c r="G1142" s="227"/>
      <c r="H1142" s="1207"/>
      <c r="I1142" s="1207"/>
      <c r="J1142" s="227"/>
      <c r="K1142" s="227"/>
      <c r="L1142" s="227"/>
      <c r="M1142" s="227"/>
      <c r="N1142" s="227"/>
      <c r="O1142" s="227"/>
      <c r="P1142" s="227"/>
      <c r="Q1142" s="227"/>
      <c r="R1142" s="227"/>
      <c r="S1142" s="227"/>
      <c r="T1142" s="227"/>
      <c r="U1142" s="227"/>
      <c r="V1142" s="227"/>
      <c r="W1142" s="227"/>
      <c r="X1142" s="227"/>
      <c r="Y1142" s="227"/>
      <c r="Z1142" s="227"/>
      <c r="AA1142" s="227"/>
      <c r="AB1142" s="227"/>
      <c r="AC1142" s="227"/>
      <c r="AD1142" s="227"/>
      <c r="AE1142" s="227"/>
      <c r="AF1142" s="227"/>
      <c r="AG1142" s="227"/>
      <c r="AH1142" s="227"/>
      <c r="AI1142" s="227"/>
      <c r="AJ1142" s="227"/>
      <c r="AK1142" s="227"/>
      <c r="AL1142" s="227"/>
      <c r="AM1142" s="227"/>
      <c r="AN1142" s="227"/>
      <c r="AO1142" s="227"/>
      <c r="AP1142" s="227"/>
      <c r="AQ1142" s="227"/>
      <c r="AR1142" s="227"/>
    </row>
    <row r="1143" spans="1:44" x14ac:dyDescent="0.2">
      <c r="A1143" s="227"/>
      <c r="B1143" s="227"/>
      <c r="C1143" s="227"/>
      <c r="D1143" s="227"/>
      <c r="E1143" s="227"/>
      <c r="F1143" s="227"/>
      <c r="G1143" s="227"/>
      <c r="H1143" s="1207"/>
      <c r="I1143" s="1207"/>
      <c r="J1143" s="227"/>
      <c r="K1143" s="227"/>
      <c r="L1143" s="227"/>
      <c r="M1143" s="227"/>
      <c r="N1143" s="227"/>
      <c r="O1143" s="227"/>
      <c r="P1143" s="227"/>
      <c r="Q1143" s="227"/>
      <c r="R1143" s="227"/>
      <c r="S1143" s="227"/>
      <c r="T1143" s="227"/>
      <c r="U1143" s="227"/>
      <c r="V1143" s="227"/>
      <c r="W1143" s="227"/>
      <c r="X1143" s="227"/>
      <c r="Y1143" s="227"/>
      <c r="Z1143" s="227"/>
      <c r="AA1143" s="227"/>
      <c r="AB1143" s="227"/>
      <c r="AC1143" s="227"/>
      <c r="AD1143" s="227"/>
      <c r="AE1143" s="227"/>
      <c r="AF1143" s="227"/>
      <c r="AG1143" s="227"/>
      <c r="AH1143" s="227"/>
      <c r="AI1143" s="227"/>
      <c r="AJ1143" s="227"/>
      <c r="AK1143" s="227"/>
      <c r="AL1143" s="227"/>
      <c r="AM1143" s="227"/>
      <c r="AN1143" s="227"/>
      <c r="AO1143" s="227"/>
      <c r="AP1143" s="227"/>
      <c r="AQ1143" s="227"/>
      <c r="AR1143" s="227"/>
    </row>
    <row r="1144" spans="1:44" x14ac:dyDescent="0.2">
      <c r="A1144" s="227"/>
      <c r="B1144" s="227"/>
      <c r="C1144" s="227"/>
      <c r="D1144" s="227"/>
      <c r="E1144" s="227"/>
      <c r="F1144" s="227"/>
      <c r="G1144" s="227"/>
      <c r="H1144" s="1207"/>
      <c r="I1144" s="1207"/>
      <c r="J1144" s="227"/>
      <c r="K1144" s="227"/>
      <c r="L1144" s="227"/>
      <c r="M1144" s="227"/>
      <c r="N1144" s="227"/>
      <c r="O1144" s="227"/>
      <c r="P1144" s="227"/>
      <c r="Q1144" s="227"/>
      <c r="R1144" s="227"/>
      <c r="S1144" s="227"/>
      <c r="T1144" s="227"/>
      <c r="U1144" s="227"/>
      <c r="V1144" s="227"/>
      <c r="W1144" s="227"/>
      <c r="X1144" s="227"/>
      <c r="Y1144" s="227"/>
      <c r="Z1144" s="227"/>
      <c r="AA1144" s="227"/>
      <c r="AB1144" s="227"/>
      <c r="AC1144" s="227"/>
      <c r="AD1144" s="227"/>
      <c r="AE1144" s="227"/>
      <c r="AF1144" s="227"/>
      <c r="AG1144" s="227"/>
      <c r="AH1144" s="227"/>
      <c r="AI1144" s="227"/>
      <c r="AJ1144" s="227"/>
      <c r="AK1144" s="227"/>
      <c r="AL1144" s="227"/>
      <c r="AM1144" s="227"/>
      <c r="AN1144" s="227"/>
      <c r="AO1144" s="227"/>
      <c r="AP1144" s="227"/>
      <c r="AQ1144" s="227"/>
      <c r="AR1144" s="227"/>
    </row>
    <row r="1145" spans="1:44" x14ac:dyDescent="0.2">
      <c r="A1145" s="227"/>
      <c r="B1145" s="227"/>
      <c r="C1145" s="227"/>
      <c r="D1145" s="227"/>
      <c r="E1145" s="227"/>
      <c r="F1145" s="227"/>
      <c r="G1145" s="227"/>
      <c r="H1145" s="1207"/>
      <c r="I1145" s="1207"/>
      <c r="J1145" s="227"/>
      <c r="K1145" s="227"/>
      <c r="L1145" s="227"/>
      <c r="M1145" s="227"/>
      <c r="N1145" s="227"/>
      <c r="O1145" s="227"/>
      <c r="P1145" s="227"/>
      <c r="Q1145" s="227"/>
      <c r="R1145" s="227"/>
      <c r="S1145" s="227"/>
      <c r="T1145" s="227"/>
      <c r="U1145" s="227"/>
      <c r="V1145" s="227"/>
      <c r="W1145" s="227"/>
      <c r="X1145" s="227"/>
      <c r="Y1145" s="227"/>
      <c r="Z1145" s="227"/>
      <c r="AA1145" s="227"/>
      <c r="AB1145" s="227"/>
      <c r="AC1145" s="227"/>
      <c r="AD1145" s="227"/>
      <c r="AE1145" s="227"/>
      <c r="AF1145" s="227"/>
      <c r="AG1145" s="227"/>
      <c r="AH1145" s="227"/>
      <c r="AI1145" s="227"/>
      <c r="AJ1145" s="227"/>
      <c r="AK1145" s="227"/>
      <c r="AL1145" s="227"/>
      <c r="AM1145" s="227"/>
      <c r="AN1145" s="227"/>
      <c r="AO1145" s="227"/>
      <c r="AP1145" s="227"/>
      <c r="AQ1145" s="227"/>
      <c r="AR1145" s="227"/>
    </row>
    <row r="1146" spans="1:44" x14ac:dyDescent="0.2">
      <c r="A1146" s="227"/>
      <c r="B1146" s="227"/>
      <c r="C1146" s="227"/>
      <c r="D1146" s="227"/>
      <c r="E1146" s="227"/>
      <c r="F1146" s="227"/>
      <c r="G1146" s="227"/>
      <c r="H1146" s="1207"/>
      <c r="I1146" s="1207"/>
      <c r="J1146" s="227"/>
      <c r="K1146" s="227"/>
      <c r="L1146" s="227"/>
      <c r="M1146" s="227"/>
      <c r="N1146" s="227"/>
      <c r="O1146" s="227"/>
      <c r="P1146" s="227"/>
      <c r="Q1146" s="227"/>
      <c r="R1146" s="227"/>
      <c r="S1146" s="227"/>
      <c r="T1146" s="227"/>
      <c r="U1146" s="227"/>
      <c r="V1146" s="227"/>
      <c r="W1146" s="227"/>
      <c r="X1146" s="227"/>
      <c r="Y1146" s="227"/>
      <c r="Z1146" s="227"/>
      <c r="AA1146" s="227"/>
      <c r="AB1146" s="227"/>
      <c r="AC1146" s="227"/>
      <c r="AD1146" s="227"/>
      <c r="AE1146" s="227"/>
      <c r="AF1146" s="227"/>
      <c r="AG1146" s="227"/>
      <c r="AH1146" s="227"/>
      <c r="AI1146" s="227"/>
      <c r="AJ1146" s="227"/>
      <c r="AK1146" s="227"/>
      <c r="AL1146" s="227"/>
      <c r="AM1146" s="227"/>
      <c r="AN1146" s="227"/>
      <c r="AO1146" s="227"/>
      <c r="AP1146" s="227"/>
      <c r="AQ1146" s="227"/>
      <c r="AR1146" s="227"/>
    </row>
    <row r="1147" spans="1:44" x14ac:dyDescent="0.2">
      <c r="A1147" s="227"/>
      <c r="B1147" s="227"/>
      <c r="C1147" s="227"/>
      <c r="D1147" s="227"/>
      <c r="E1147" s="227"/>
      <c r="F1147" s="227"/>
      <c r="G1147" s="227"/>
      <c r="H1147" s="1207"/>
      <c r="I1147" s="1207"/>
      <c r="J1147" s="227"/>
      <c r="K1147" s="227"/>
      <c r="L1147" s="227"/>
      <c r="M1147" s="227"/>
      <c r="N1147" s="227"/>
      <c r="O1147" s="227"/>
      <c r="P1147" s="227"/>
      <c r="Q1147" s="227"/>
      <c r="R1147" s="227"/>
      <c r="S1147" s="227"/>
      <c r="T1147" s="227"/>
      <c r="U1147" s="227"/>
      <c r="V1147" s="227"/>
      <c r="W1147" s="227"/>
      <c r="X1147" s="227"/>
      <c r="Y1147" s="227"/>
      <c r="Z1147" s="227"/>
      <c r="AA1147" s="227"/>
      <c r="AB1147" s="227"/>
      <c r="AC1147" s="227"/>
      <c r="AD1147" s="227"/>
      <c r="AE1147" s="227"/>
      <c r="AF1147" s="227"/>
      <c r="AG1147" s="227"/>
      <c r="AH1147" s="227"/>
      <c r="AI1147" s="227"/>
      <c r="AJ1147" s="227"/>
      <c r="AK1147" s="227"/>
      <c r="AL1147" s="227"/>
      <c r="AM1147" s="227"/>
      <c r="AN1147" s="227"/>
      <c r="AO1147" s="227"/>
      <c r="AP1147" s="227"/>
      <c r="AQ1147" s="227"/>
      <c r="AR1147" s="227"/>
    </row>
    <row r="1148" spans="1:44" x14ac:dyDescent="0.2">
      <c r="A1148" s="227"/>
      <c r="B1148" s="227"/>
      <c r="C1148" s="227"/>
      <c r="D1148" s="227"/>
      <c r="E1148" s="227"/>
      <c r="F1148" s="227"/>
      <c r="G1148" s="227"/>
      <c r="H1148" s="1207"/>
      <c r="I1148" s="1207"/>
      <c r="J1148" s="227"/>
      <c r="K1148" s="227"/>
      <c r="L1148" s="227"/>
      <c r="M1148" s="227"/>
      <c r="N1148" s="227"/>
      <c r="O1148" s="227"/>
      <c r="P1148" s="227"/>
      <c r="Q1148" s="227"/>
      <c r="R1148" s="227"/>
      <c r="S1148" s="227"/>
      <c r="T1148" s="227"/>
      <c r="U1148" s="227"/>
      <c r="V1148" s="227"/>
      <c r="W1148" s="227"/>
      <c r="X1148" s="227"/>
      <c r="Y1148" s="227"/>
      <c r="Z1148" s="227"/>
      <c r="AA1148" s="227"/>
      <c r="AB1148" s="227"/>
      <c r="AC1148" s="227"/>
      <c r="AD1148" s="227"/>
      <c r="AE1148" s="227"/>
      <c r="AF1148" s="227"/>
      <c r="AG1148" s="227"/>
      <c r="AH1148" s="227"/>
      <c r="AI1148" s="227"/>
      <c r="AJ1148" s="227"/>
      <c r="AK1148" s="227"/>
      <c r="AL1148" s="227"/>
      <c r="AM1148" s="227"/>
      <c r="AN1148" s="227"/>
      <c r="AO1148" s="227"/>
      <c r="AP1148" s="227"/>
      <c r="AQ1148" s="227"/>
      <c r="AR1148" s="227"/>
    </row>
    <row r="1149" spans="1:44" x14ac:dyDescent="0.2">
      <c r="A1149" s="227"/>
      <c r="B1149" s="227"/>
      <c r="C1149" s="227"/>
      <c r="D1149" s="227"/>
      <c r="E1149" s="227"/>
      <c r="F1149" s="227"/>
      <c r="G1149" s="227"/>
      <c r="H1149" s="1207"/>
      <c r="I1149" s="1207"/>
      <c r="J1149" s="227"/>
      <c r="K1149" s="227"/>
      <c r="L1149" s="227"/>
      <c r="M1149" s="227"/>
      <c r="N1149" s="227"/>
      <c r="O1149" s="227"/>
      <c r="P1149" s="227"/>
      <c r="Q1149" s="227"/>
      <c r="R1149" s="227"/>
      <c r="S1149" s="227"/>
      <c r="T1149" s="227"/>
      <c r="U1149" s="227"/>
      <c r="V1149" s="227"/>
      <c r="W1149" s="227"/>
      <c r="X1149" s="227"/>
      <c r="Y1149" s="227"/>
      <c r="Z1149" s="227"/>
      <c r="AA1149" s="227"/>
      <c r="AB1149" s="227"/>
      <c r="AC1149" s="227"/>
      <c r="AD1149" s="227"/>
      <c r="AE1149" s="227"/>
      <c r="AF1149" s="227"/>
      <c r="AG1149" s="227"/>
      <c r="AH1149" s="227"/>
      <c r="AI1149" s="227"/>
      <c r="AJ1149" s="227"/>
      <c r="AK1149" s="227"/>
      <c r="AL1149" s="227"/>
      <c r="AM1149" s="227"/>
      <c r="AN1149" s="227"/>
      <c r="AO1149" s="227"/>
      <c r="AP1149" s="227"/>
      <c r="AQ1149" s="227"/>
      <c r="AR1149" s="227"/>
    </row>
    <row r="1150" spans="1:44" x14ac:dyDescent="0.2">
      <c r="A1150" s="227"/>
      <c r="B1150" s="227"/>
      <c r="C1150" s="227"/>
      <c r="D1150" s="227"/>
      <c r="E1150" s="227"/>
      <c r="F1150" s="227"/>
      <c r="G1150" s="227"/>
      <c r="H1150" s="1207"/>
      <c r="I1150" s="1207"/>
      <c r="J1150" s="227"/>
      <c r="K1150" s="227"/>
      <c r="L1150" s="227"/>
      <c r="M1150" s="227"/>
      <c r="N1150" s="227"/>
      <c r="O1150" s="227"/>
      <c r="P1150" s="227"/>
      <c r="Q1150" s="227"/>
      <c r="R1150" s="227"/>
      <c r="S1150" s="227"/>
      <c r="T1150" s="227"/>
      <c r="U1150" s="227"/>
      <c r="V1150" s="227"/>
      <c r="W1150" s="227"/>
      <c r="X1150" s="227"/>
      <c r="Y1150" s="227"/>
      <c r="Z1150" s="227"/>
      <c r="AA1150" s="227"/>
      <c r="AB1150" s="227"/>
      <c r="AC1150" s="227"/>
      <c r="AD1150" s="227"/>
      <c r="AE1150" s="227"/>
      <c r="AF1150" s="227"/>
      <c r="AG1150" s="227"/>
      <c r="AH1150" s="227"/>
      <c r="AI1150" s="227"/>
      <c r="AJ1150" s="227"/>
      <c r="AK1150" s="227"/>
      <c r="AL1150" s="227"/>
      <c r="AM1150" s="227"/>
      <c r="AN1150" s="227"/>
      <c r="AO1150" s="227"/>
      <c r="AP1150" s="227"/>
      <c r="AQ1150" s="227"/>
      <c r="AR1150" s="227"/>
    </row>
    <row r="1151" spans="1:44" x14ac:dyDescent="0.2">
      <c r="A1151" s="227"/>
      <c r="B1151" s="227"/>
      <c r="C1151" s="227"/>
      <c r="D1151" s="227"/>
      <c r="E1151" s="227"/>
      <c r="F1151" s="227"/>
      <c r="G1151" s="227"/>
      <c r="H1151" s="1207"/>
      <c r="I1151" s="1207"/>
      <c r="J1151" s="227"/>
      <c r="K1151" s="227"/>
      <c r="L1151" s="227"/>
      <c r="M1151" s="227"/>
      <c r="N1151" s="227"/>
      <c r="O1151" s="227"/>
      <c r="P1151" s="227"/>
      <c r="Q1151" s="227"/>
      <c r="R1151" s="227"/>
      <c r="S1151" s="227"/>
      <c r="T1151" s="227"/>
      <c r="U1151" s="227"/>
      <c r="V1151" s="227"/>
      <c r="W1151" s="227"/>
      <c r="X1151" s="227"/>
      <c r="Y1151" s="227"/>
      <c r="Z1151" s="227"/>
      <c r="AA1151" s="227"/>
      <c r="AB1151" s="227"/>
      <c r="AC1151" s="227"/>
      <c r="AD1151" s="227"/>
      <c r="AE1151" s="227"/>
      <c r="AF1151" s="227"/>
      <c r="AG1151" s="227"/>
      <c r="AH1151" s="227"/>
      <c r="AI1151" s="227"/>
      <c r="AJ1151" s="227"/>
      <c r="AK1151" s="227"/>
      <c r="AL1151" s="227"/>
      <c r="AM1151" s="227"/>
      <c r="AN1151" s="227"/>
      <c r="AO1151" s="227"/>
      <c r="AP1151" s="227"/>
      <c r="AQ1151" s="227"/>
      <c r="AR1151" s="227"/>
    </row>
    <row r="1152" spans="1:44" x14ac:dyDescent="0.2">
      <c r="A1152" s="227"/>
      <c r="B1152" s="227"/>
      <c r="C1152" s="227"/>
      <c r="D1152" s="227"/>
      <c r="E1152" s="227"/>
      <c r="F1152" s="227"/>
      <c r="G1152" s="227"/>
      <c r="H1152" s="1207"/>
      <c r="I1152" s="1207"/>
      <c r="J1152" s="227"/>
      <c r="K1152" s="227"/>
      <c r="L1152" s="227"/>
      <c r="M1152" s="227"/>
      <c r="N1152" s="227"/>
      <c r="O1152" s="227"/>
      <c r="P1152" s="227"/>
      <c r="Q1152" s="227"/>
      <c r="R1152" s="227"/>
      <c r="S1152" s="227"/>
      <c r="T1152" s="227"/>
      <c r="U1152" s="227"/>
      <c r="V1152" s="227"/>
      <c r="W1152" s="227"/>
      <c r="X1152" s="227"/>
      <c r="Y1152" s="227"/>
      <c r="Z1152" s="227"/>
      <c r="AA1152" s="227"/>
      <c r="AB1152" s="227"/>
      <c r="AC1152" s="227"/>
      <c r="AD1152" s="227"/>
      <c r="AE1152" s="227"/>
      <c r="AF1152" s="227"/>
      <c r="AG1152" s="227"/>
      <c r="AH1152" s="227"/>
      <c r="AI1152" s="227"/>
      <c r="AJ1152" s="227"/>
      <c r="AK1152" s="227"/>
      <c r="AL1152" s="227"/>
      <c r="AM1152" s="227"/>
      <c r="AN1152" s="227"/>
      <c r="AO1152" s="227"/>
      <c r="AP1152" s="227"/>
      <c r="AQ1152" s="227"/>
      <c r="AR1152" s="227"/>
    </row>
    <row r="1153" spans="1:44" x14ac:dyDescent="0.2">
      <c r="A1153" s="227"/>
      <c r="B1153" s="227"/>
      <c r="C1153" s="227"/>
      <c r="D1153" s="227"/>
      <c r="E1153" s="227"/>
      <c r="F1153" s="227"/>
      <c r="G1153" s="227"/>
      <c r="H1153" s="1207"/>
      <c r="I1153" s="1207"/>
      <c r="J1153" s="227"/>
      <c r="K1153" s="227"/>
      <c r="L1153" s="227"/>
      <c r="M1153" s="227"/>
      <c r="N1153" s="227"/>
      <c r="O1153" s="227"/>
      <c r="P1153" s="227"/>
      <c r="Q1153" s="227"/>
      <c r="R1153" s="227"/>
      <c r="S1153" s="227"/>
      <c r="T1153" s="227"/>
      <c r="U1153" s="227"/>
      <c r="V1153" s="227"/>
      <c r="W1153" s="227"/>
      <c r="X1153" s="227"/>
      <c r="Y1153" s="227"/>
      <c r="Z1153" s="227"/>
      <c r="AA1153" s="227"/>
      <c r="AB1153" s="227"/>
      <c r="AC1153" s="227"/>
      <c r="AD1153" s="227"/>
      <c r="AE1153" s="227"/>
      <c r="AF1153" s="227"/>
      <c r="AG1153" s="227"/>
      <c r="AH1153" s="227"/>
      <c r="AI1153" s="227"/>
      <c r="AJ1153" s="227"/>
      <c r="AK1153" s="227"/>
      <c r="AL1153" s="227"/>
      <c r="AM1153" s="227"/>
      <c r="AN1153" s="227"/>
      <c r="AO1153" s="227"/>
      <c r="AP1153" s="227"/>
      <c r="AQ1153" s="227"/>
      <c r="AR1153" s="227"/>
    </row>
    <row r="1154" spans="1:44" x14ac:dyDescent="0.2">
      <c r="A1154" s="227"/>
      <c r="B1154" s="227"/>
      <c r="C1154" s="227"/>
      <c r="D1154" s="227"/>
      <c r="E1154" s="227"/>
      <c r="F1154" s="227"/>
      <c r="G1154" s="227"/>
      <c r="H1154" s="1207"/>
      <c r="I1154" s="1207"/>
      <c r="J1154" s="227"/>
      <c r="K1154" s="227"/>
      <c r="L1154" s="227"/>
      <c r="M1154" s="227"/>
      <c r="N1154" s="227"/>
      <c r="O1154" s="227"/>
      <c r="P1154" s="227"/>
      <c r="Q1154" s="227"/>
      <c r="R1154" s="227"/>
      <c r="S1154" s="227"/>
      <c r="T1154" s="227"/>
      <c r="U1154" s="227"/>
      <c r="V1154" s="227"/>
      <c r="W1154" s="227"/>
      <c r="X1154" s="227"/>
      <c r="Y1154" s="227"/>
      <c r="Z1154" s="227"/>
      <c r="AA1154" s="227"/>
      <c r="AB1154" s="227"/>
      <c r="AC1154" s="227"/>
      <c r="AD1154" s="227"/>
      <c r="AE1154" s="227"/>
      <c r="AF1154" s="227"/>
      <c r="AG1154" s="227"/>
      <c r="AH1154" s="227"/>
      <c r="AI1154" s="227"/>
      <c r="AJ1154" s="227"/>
      <c r="AK1154" s="227"/>
      <c r="AL1154" s="227"/>
      <c r="AM1154" s="227"/>
      <c r="AN1154" s="227"/>
      <c r="AO1154" s="227"/>
      <c r="AP1154" s="227"/>
      <c r="AQ1154" s="227"/>
      <c r="AR1154" s="227"/>
    </row>
    <row r="1155" spans="1:44" x14ac:dyDescent="0.2">
      <c r="A1155" s="227"/>
      <c r="B1155" s="227"/>
      <c r="C1155" s="227"/>
      <c r="D1155" s="227"/>
      <c r="E1155" s="227"/>
      <c r="F1155" s="227"/>
      <c r="G1155" s="227"/>
      <c r="H1155" s="1207"/>
      <c r="I1155" s="1207"/>
      <c r="J1155" s="227"/>
      <c r="K1155" s="227"/>
      <c r="L1155" s="227"/>
      <c r="M1155" s="227"/>
      <c r="N1155" s="227"/>
      <c r="O1155" s="227"/>
      <c r="P1155" s="227"/>
      <c r="Q1155" s="227"/>
      <c r="R1155" s="227"/>
      <c r="S1155" s="227"/>
      <c r="T1155" s="227"/>
      <c r="U1155" s="227"/>
      <c r="V1155" s="227"/>
      <c r="W1155" s="227"/>
      <c r="X1155" s="227"/>
      <c r="Y1155" s="227"/>
      <c r="Z1155" s="227"/>
      <c r="AA1155" s="227"/>
      <c r="AB1155" s="227"/>
      <c r="AC1155" s="227"/>
      <c r="AD1155" s="227"/>
      <c r="AE1155" s="227"/>
      <c r="AF1155" s="227"/>
      <c r="AG1155" s="227"/>
      <c r="AH1155" s="227"/>
      <c r="AI1155" s="227"/>
      <c r="AJ1155" s="227"/>
      <c r="AK1155" s="227"/>
      <c r="AL1155" s="227"/>
      <c r="AM1155" s="227"/>
      <c r="AN1155" s="227"/>
      <c r="AO1155" s="227"/>
      <c r="AP1155" s="227"/>
      <c r="AQ1155" s="227"/>
      <c r="AR1155" s="227"/>
    </row>
    <row r="1156" spans="1:44" x14ac:dyDescent="0.2">
      <c r="A1156" s="227"/>
      <c r="B1156" s="227"/>
      <c r="C1156" s="227"/>
      <c r="D1156" s="227"/>
      <c r="E1156" s="227"/>
      <c r="F1156" s="227"/>
      <c r="G1156" s="227"/>
      <c r="H1156" s="1207"/>
      <c r="I1156" s="1207"/>
      <c r="J1156" s="227"/>
      <c r="K1156" s="227"/>
      <c r="L1156" s="227"/>
      <c r="M1156" s="227"/>
      <c r="N1156" s="227"/>
      <c r="O1156" s="227"/>
      <c r="P1156" s="227"/>
      <c r="Q1156" s="227"/>
      <c r="R1156" s="227"/>
      <c r="S1156" s="227"/>
      <c r="T1156" s="227"/>
      <c r="U1156" s="227"/>
      <c r="V1156" s="227"/>
      <c r="W1156" s="227"/>
      <c r="X1156" s="227"/>
      <c r="Y1156" s="227"/>
      <c r="Z1156" s="227"/>
      <c r="AA1156" s="227"/>
      <c r="AB1156" s="227"/>
      <c r="AC1156" s="227"/>
      <c r="AD1156" s="227"/>
      <c r="AE1156" s="227"/>
      <c r="AF1156" s="227"/>
      <c r="AG1156" s="227"/>
      <c r="AH1156" s="227"/>
      <c r="AI1156" s="227"/>
      <c r="AJ1156" s="227"/>
      <c r="AK1156" s="227"/>
      <c r="AL1156" s="227"/>
      <c r="AM1156" s="227"/>
      <c r="AN1156" s="227"/>
      <c r="AO1156" s="227"/>
      <c r="AP1156" s="227"/>
      <c r="AQ1156" s="227"/>
      <c r="AR1156" s="227"/>
    </row>
    <row r="1157" spans="1:44" x14ac:dyDescent="0.2">
      <c r="A1157" s="227"/>
      <c r="B1157" s="227"/>
      <c r="C1157" s="227"/>
      <c r="D1157" s="227"/>
      <c r="E1157" s="227"/>
      <c r="F1157" s="227"/>
      <c r="G1157" s="227"/>
      <c r="H1157" s="1207"/>
      <c r="I1157" s="1207"/>
      <c r="J1157" s="227"/>
      <c r="K1157" s="227"/>
      <c r="L1157" s="227"/>
      <c r="M1157" s="227"/>
      <c r="N1157" s="227"/>
      <c r="O1157" s="227"/>
      <c r="P1157" s="227"/>
      <c r="Q1157" s="227"/>
      <c r="R1157" s="227"/>
      <c r="S1157" s="227"/>
      <c r="T1157" s="227"/>
      <c r="U1157" s="227"/>
      <c r="V1157" s="227"/>
      <c r="W1157" s="227"/>
      <c r="X1157" s="227"/>
      <c r="Y1157" s="227"/>
      <c r="Z1157" s="227"/>
      <c r="AA1157" s="227"/>
      <c r="AB1157" s="227"/>
      <c r="AC1157" s="227"/>
      <c r="AD1157" s="227"/>
      <c r="AE1157" s="227"/>
      <c r="AF1157" s="227"/>
      <c r="AG1157" s="227"/>
      <c r="AH1157" s="227"/>
      <c r="AI1157" s="227"/>
      <c r="AJ1157" s="227"/>
      <c r="AK1157" s="227"/>
      <c r="AL1157" s="227"/>
      <c r="AM1157" s="227"/>
      <c r="AN1157" s="227"/>
      <c r="AO1157" s="227"/>
      <c r="AP1157" s="227"/>
      <c r="AQ1157" s="227"/>
      <c r="AR1157" s="227"/>
    </row>
    <row r="1158" spans="1:44" x14ac:dyDescent="0.2">
      <c r="A1158" s="227"/>
      <c r="B1158" s="227"/>
      <c r="C1158" s="227"/>
      <c r="D1158" s="227"/>
      <c r="E1158" s="227"/>
      <c r="F1158" s="227"/>
      <c r="G1158" s="227"/>
      <c r="H1158" s="1207"/>
      <c r="I1158" s="1207"/>
      <c r="J1158" s="227"/>
      <c r="K1158" s="227"/>
      <c r="L1158" s="227"/>
      <c r="M1158" s="227"/>
      <c r="N1158" s="227"/>
      <c r="O1158" s="227"/>
      <c r="P1158" s="227"/>
      <c r="Q1158" s="227"/>
      <c r="R1158" s="227"/>
      <c r="S1158" s="227"/>
      <c r="T1158" s="227"/>
      <c r="U1158" s="227"/>
      <c r="V1158" s="227"/>
      <c r="W1158" s="227"/>
      <c r="X1158" s="227"/>
      <c r="Y1158" s="227"/>
      <c r="Z1158" s="227"/>
      <c r="AA1158" s="227"/>
      <c r="AB1158" s="227"/>
      <c r="AC1158" s="227"/>
      <c r="AD1158" s="227"/>
      <c r="AE1158" s="227"/>
      <c r="AF1158" s="227"/>
      <c r="AG1158" s="227"/>
      <c r="AH1158" s="227"/>
      <c r="AI1158" s="227"/>
      <c r="AJ1158" s="227"/>
      <c r="AK1158" s="227"/>
      <c r="AL1158" s="227"/>
      <c r="AM1158" s="227"/>
      <c r="AN1158" s="227"/>
      <c r="AO1158" s="227"/>
      <c r="AP1158" s="227"/>
      <c r="AQ1158" s="227"/>
      <c r="AR1158" s="227"/>
    </row>
    <row r="1159" spans="1:44" x14ac:dyDescent="0.2">
      <c r="A1159" s="227"/>
      <c r="B1159" s="227"/>
      <c r="C1159" s="227"/>
      <c r="D1159" s="227"/>
      <c r="E1159" s="227"/>
      <c r="F1159" s="227"/>
      <c r="G1159" s="227"/>
      <c r="H1159" s="1207"/>
      <c r="I1159" s="1207"/>
      <c r="J1159" s="227"/>
      <c r="K1159" s="227"/>
      <c r="L1159" s="227"/>
      <c r="M1159" s="227"/>
      <c r="N1159" s="227"/>
      <c r="O1159" s="227"/>
      <c r="P1159" s="227"/>
      <c r="Q1159" s="227"/>
      <c r="R1159" s="227"/>
      <c r="S1159" s="227"/>
      <c r="T1159" s="227"/>
      <c r="U1159" s="227"/>
      <c r="V1159" s="227"/>
      <c r="W1159" s="227"/>
      <c r="X1159" s="227"/>
      <c r="Y1159" s="227"/>
      <c r="Z1159" s="227"/>
      <c r="AA1159" s="227"/>
      <c r="AB1159" s="227"/>
      <c r="AC1159" s="227"/>
      <c r="AD1159" s="227"/>
      <c r="AE1159" s="227"/>
      <c r="AF1159" s="227"/>
      <c r="AG1159" s="227"/>
      <c r="AH1159" s="227"/>
      <c r="AI1159" s="227"/>
      <c r="AJ1159" s="227"/>
      <c r="AK1159" s="227"/>
      <c r="AL1159" s="227"/>
      <c r="AM1159" s="227"/>
      <c r="AN1159" s="227"/>
      <c r="AO1159" s="227"/>
      <c r="AP1159" s="227"/>
      <c r="AQ1159" s="227"/>
      <c r="AR1159" s="227"/>
    </row>
    <row r="1160" spans="1:44" x14ac:dyDescent="0.2">
      <c r="A1160" s="227"/>
      <c r="B1160" s="227"/>
      <c r="C1160" s="227"/>
      <c r="D1160" s="227"/>
      <c r="E1160" s="227"/>
      <c r="F1160" s="227"/>
      <c r="G1160" s="227"/>
      <c r="H1160" s="1207"/>
      <c r="I1160" s="1207"/>
      <c r="J1160" s="227"/>
      <c r="K1160" s="227"/>
      <c r="L1160" s="227"/>
      <c r="M1160" s="227"/>
      <c r="N1160" s="227"/>
      <c r="O1160" s="227"/>
      <c r="P1160" s="227"/>
      <c r="Q1160" s="227"/>
      <c r="R1160" s="227"/>
      <c r="S1160" s="227"/>
      <c r="T1160" s="227"/>
      <c r="U1160" s="227"/>
      <c r="V1160" s="227"/>
      <c r="W1160" s="227"/>
      <c r="X1160" s="227"/>
      <c r="Y1160" s="227"/>
      <c r="Z1160" s="227"/>
      <c r="AA1160" s="227"/>
      <c r="AB1160" s="227"/>
      <c r="AC1160" s="227"/>
      <c r="AD1160" s="227"/>
      <c r="AE1160" s="227"/>
      <c r="AF1160" s="227"/>
      <c r="AG1160" s="227"/>
      <c r="AH1160" s="227"/>
      <c r="AI1160" s="227"/>
      <c r="AJ1160" s="227"/>
      <c r="AK1160" s="227"/>
      <c r="AL1160" s="227"/>
      <c r="AM1160" s="227"/>
      <c r="AN1160" s="227"/>
      <c r="AO1160" s="227"/>
      <c r="AP1160" s="227"/>
      <c r="AQ1160" s="227"/>
      <c r="AR1160" s="227"/>
    </row>
    <row r="1161" spans="1:44" x14ac:dyDescent="0.2">
      <c r="A1161" s="227"/>
      <c r="B1161" s="227"/>
      <c r="C1161" s="227"/>
      <c r="D1161" s="227"/>
      <c r="E1161" s="227"/>
      <c r="F1161" s="227"/>
      <c r="G1161" s="227"/>
      <c r="H1161" s="1207"/>
      <c r="I1161" s="1207"/>
      <c r="J1161" s="227"/>
      <c r="K1161" s="227"/>
      <c r="L1161" s="227"/>
      <c r="M1161" s="227"/>
      <c r="N1161" s="227"/>
      <c r="O1161" s="227"/>
      <c r="P1161" s="227"/>
      <c r="Q1161" s="227"/>
      <c r="R1161" s="227"/>
      <c r="S1161" s="227"/>
      <c r="T1161" s="227"/>
      <c r="U1161" s="227"/>
      <c r="V1161" s="227"/>
      <c r="W1161" s="227"/>
      <c r="X1161" s="227"/>
      <c r="Y1161" s="227"/>
      <c r="Z1161" s="227"/>
      <c r="AA1161" s="227"/>
      <c r="AB1161" s="227"/>
      <c r="AC1161" s="227"/>
      <c r="AD1161" s="227"/>
      <c r="AE1161" s="227"/>
      <c r="AF1161" s="227"/>
      <c r="AG1161" s="227"/>
      <c r="AH1161" s="227"/>
      <c r="AI1161" s="227"/>
      <c r="AJ1161" s="227"/>
      <c r="AK1161" s="227"/>
      <c r="AL1161" s="227"/>
      <c r="AM1161" s="227"/>
      <c r="AN1161" s="227"/>
      <c r="AO1161" s="227"/>
      <c r="AP1161" s="227"/>
      <c r="AQ1161" s="227"/>
      <c r="AR1161" s="227"/>
    </row>
    <row r="1162" spans="1:44" x14ac:dyDescent="0.2">
      <c r="A1162" s="227"/>
      <c r="B1162" s="227"/>
      <c r="C1162" s="227"/>
      <c r="D1162" s="227"/>
      <c r="E1162" s="227"/>
      <c r="F1162" s="227"/>
      <c r="G1162" s="227"/>
      <c r="H1162" s="1207"/>
      <c r="I1162" s="1207"/>
      <c r="J1162" s="227"/>
      <c r="K1162" s="227"/>
      <c r="L1162" s="227"/>
      <c r="M1162" s="227"/>
      <c r="N1162" s="227"/>
      <c r="O1162" s="227"/>
      <c r="P1162" s="227"/>
      <c r="Q1162" s="227"/>
      <c r="R1162" s="227"/>
      <c r="S1162" s="227"/>
      <c r="T1162" s="227"/>
      <c r="U1162" s="227"/>
      <c r="V1162" s="227"/>
      <c r="W1162" s="227"/>
      <c r="X1162" s="227"/>
      <c r="Y1162" s="227"/>
      <c r="Z1162" s="227"/>
      <c r="AA1162" s="227"/>
      <c r="AB1162" s="227"/>
      <c r="AC1162" s="227"/>
      <c r="AD1162" s="227"/>
      <c r="AE1162" s="227"/>
      <c r="AF1162" s="227"/>
      <c r="AG1162" s="227"/>
      <c r="AH1162" s="227"/>
      <c r="AI1162" s="227"/>
      <c r="AJ1162" s="227"/>
      <c r="AK1162" s="227"/>
      <c r="AL1162" s="227"/>
      <c r="AM1162" s="227"/>
      <c r="AN1162" s="227"/>
      <c r="AO1162" s="227"/>
      <c r="AP1162" s="227"/>
      <c r="AQ1162" s="227"/>
      <c r="AR1162" s="227"/>
    </row>
    <row r="1163" spans="1:44" x14ac:dyDescent="0.2">
      <c r="A1163" s="227"/>
      <c r="B1163" s="227"/>
      <c r="C1163" s="227"/>
      <c r="D1163" s="227"/>
      <c r="E1163" s="227"/>
      <c r="F1163" s="227"/>
      <c r="G1163" s="227"/>
      <c r="H1163" s="1207"/>
      <c r="I1163" s="1207"/>
      <c r="J1163" s="227"/>
      <c r="K1163" s="227"/>
      <c r="L1163" s="227"/>
      <c r="M1163" s="227"/>
      <c r="N1163" s="227"/>
      <c r="O1163" s="227"/>
      <c r="P1163" s="227"/>
      <c r="Q1163" s="227"/>
      <c r="R1163" s="227"/>
      <c r="S1163" s="227"/>
      <c r="T1163" s="227"/>
      <c r="U1163" s="227"/>
      <c r="V1163" s="227"/>
      <c r="W1163" s="227"/>
      <c r="X1163" s="227"/>
      <c r="Y1163" s="227"/>
      <c r="Z1163" s="227"/>
      <c r="AA1163" s="227"/>
      <c r="AB1163" s="227"/>
      <c r="AC1163" s="227"/>
      <c r="AD1163" s="227"/>
      <c r="AE1163" s="227"/>
      <c r="AF1163" s="227"/>
      <c r="AG1163" s="227"/>
      <c r="AH1163" s="227"/>
      <c r="AI1163" s="227"/>
      <c r="AJ1163" s="227"/>
      <c r="AK1163" s="227"/>
      <c r="AL1163" s="227"/>
      <c r="AM1163" s="227"/>
      <c r="AN1163" s="227"/>
      <c r="AO1163" s="227"/>
      <c r="AP1163" s="227"/>
      <c r="AQ1163" s="227"/>
      <c r="AR1163" s="227"/>
    </row>
    <row r="1164" spans="1:44" x14ac:dyDescent="0.2">
      <c r="A1164" s="227"/>
      <c r="B1164" s="227"/>
      <c r="C1164" s="227"/>
      <c r="D1164" s="227"/>
      <c r="E1164" s="227"/>
      <c r="F1164" s="227"/>
      <c r="G1164" s="227"/>
      <c r="H1164" s="1207"/>
      <c r="I1164" s="1207"/>
      <c r="J1164" s="227"/>
      <c r="K1164" s="227"/>
      <c r="L1164" s="227"/>
      <c r="M1164" s="227"/>
      <c r="N1164" s="227"/>
      <c r="O1164" s="227"/>
      <c r="P1164" s="227"/>
      <c r="Q1164" s="227"/>
      <c r="R1164" s="227"/>
      <c r="S1164" s="227"/>
      <c r="T1164" s="227"/>
      <c r="U1164" s="227"/>
      <c r="V1164" s="227"/>
      <c r="W1164" s="227"/>
      <c r="X1164" s="227"/>
      <c r="Y1164" s="227"/>
      <c r="Z1164" s="227"/>
      <c r="AA1164" s="227"/>
      <c r="AB1164" s="227"/>
      <c r="AC1164" s="227"/>
      <c r="AD1164" s="227"/>
      <c r="AE1164" s="227"/>
      <c r="AF1164" s="227"/>
      <c r="AG1164" s="227"/>
      <c r="AH1164" s="227"/>
      <c r="AI1164" s="227"/>
      <c r="AJ1164" s="227"/>
      <c r="AK1164" s="227"/>
      <c r="AL1164" s="227"/>
      <c r="AM1164" s="227"/>
      <c r="AN1164" s="227"/>
      <c r="AO1164" s="227"/>
      <c r="AP1164" s="227"/>
      <c r="AQ1164" s="227"/>
      <c r="AR1164" s="227"/>
    </row>
    <row r="1165" spans="1:44" x14ac:dyDescent="0.2">
      <c r="A1165" s="227"/>
      <c r="B1165" s="227"/>
      <c r="C1165" s="227"/>
      <c r="D1165" s="227"/>
      <c r="E1165" s="227"/>
      <c r="F1165" s="227"/>
      <c r="G1165" s="227"/>
      <c r="H1165" s="1207"/>
      <c r="I1165" s="1207"/>
      <c r="J1165" s="227"/>
      <c r="K1165" s="227"/>
      <c r="L1165" s="227"/>
      <c r="M1165" s="227"/>
      <c r="N1165" s="227"/>
      <c r="O1165" s="227"/>
      <c r="P1165" s="227"/>
      <c r="Q1165" s="227"/>
      <c r="R1165" s="227"/>
      <c r="S1165" s="227"/>
      <c r="T1165" s="227"/>
      <c r="U1165" s="227"/>
      <c r="V1165" s="227"/>
      <c r="W1165" s="227"/>
      <c r="X1165" s="227"/>
      <c r="Y1165" s="227"/>
      <c r="Z1165" s="227"/>
      <c r="AA1165" s="227"/>
      <c r="AB1165" s="227"/>
      <c r="AC1165" s="227"/>
      <c r="AD1165" s="227"/>
      <c r="AE1165" s="227"/>
      <c r="AF1165" s="227"/>
      <c r="AG1165" s="227"/>
      <c r="AH1165" s="227"/>
      <c r="AI1165" s="227"/>
      <c r="AJ1165" s="227"/>
      <c r="AK1165" s="227"/>
      <c r="AL1165" s="227"/>
      <c r="AM1165" s="227"/>
      <c r="AN1165" s="227"/>
      <c r="AO1165" s="227"/>
      <c r="AP1165" s="227"/>
      <c r="AQ1165" s="227"/>
      <c r="AR1165" s="227"/>
    </row>
    <row r="1166" spans="1:44" x14ac:dyDescent="0.2">
      <c r="A1166" s="227"/>
      <c r="B1166" s="227"/>
      <c r="C1166" s="227"/>
      <c r="D1166" s="227"/>
      <c r="E1166" s="227"/>
      <c r="F1166" s="227"/>
      <c r="G1166" s="227"/>
      <c r="H1166" s="1207"/>
      <c r="I1166" s="1207"/>
      <c r="J1166" s="227"/>
      <c r="K1166" s="227"/>
      <c r="L1166" s="227"/>
      <c r="M1166" s="227"/>
      <c r="N1166" s="227"/>
      <c r="O1166" s="227"/>
      <c r="P1166" s="227"/>
      <c r="Q1166" s="227"/>
      <c r="R1166" s="227"/>
      <c r="S1166" s="227"/>
      <c r="T1166" s="227"/>
      <c r="U1166" s="227"/>
      <c r="V1166" s="227"/>
      <c r="W1166" s="227"/>
      <c r="X1166" s="227"/>
      <c r="Y1166" s="227"/>
      <c r="Z1166" s="227"/>
      <c r="AA1166" s="227"/>
      <c r="AB1166" s="227"/>
      <c r="AC1166" s="227"/>
      <c r="AD1166" s="227"/>
      <c r="AE1166" s="227"/>
      <c r="AF1166" s="227"/>
      <c r="AG1166" s="227"/>
      <c r="AH1166" s="227"/>
      <c r="AI1166" s="227"/>
      <c r="AJ1166" s="227"/>
      <c r="AK1166" s="227"/>
      <c r="AL1166" s="227"/>
      <c r="AM1166" s="227"/>
      <c r="AN1166" s="227"/>
      <c r="AO1166" s="227"/>
      <c r="AP1166" s="227"/>
      <c r="AQ1166" s="227"/>
      <c r="AR1166" s="227"/>
    </row>
    <row r="1167" spans="1:44" x14ac:dyDescent="0.2">
      <c r="A1167" s="227"/>
      <c r="B1167" s="227"/>
      <c r="C1167" s="227"/>
      <c r="D1167" s="227"/>
      <c r="E1167" s="227"/>
      <c r="F1167" s="227"/>
      <c r="G1167" s="227"/>
      <c r="H1167" s="1207"/>
      <c r="I1167" s="1207"/>
      <c r="J1167" s="227"/>
      <c r="K1167" s="227"/>
      <c r="L1167" s="227"/>
      <c r="M1167" s="227"/>
      <c r="N1167" s="227"/>
      <c r="O1167" s="227"/>
      <c r="P1167" s="227"/>
      <c r="Q1167" s="227"/>
      <c r="R1167" s="227"/>
      <c r="S1167" s="227"/>
      <c r="T1167" s="227"/>
      <c r="U1167" s="227"/>
      <c r="V1167" s="227"/>
      <c r="W1167" s="227"/>
      <c r="X1167" s="227"/>
      <c r="Y1167" s="227"/>
      <c r="Z1167" s="227"/>
      <c r="AA1167" s="227"/>
      <c r="AB1167" s="227"/>
      <c r="AC1167" s="227"/>
      <c r="AD1167" s="227"/>
      <c r="AE1167" s="227"/>
      <c r="AF1167" s="227"/>
      <c r="AG1167" s="227"/>
      <c r="AH1167" s="227"/>
      <c r="AI1167" s="227"/>
      <c r="AJ1167" s="227"/>
      <c r="AK1167" s="227"/>
      <c r="AL1167" s="227"/>
      <c r="AM1167" s="227"/>
      <c r="AN1167" s="227"/>
      <c r="AO1167" s="227"/>
      <c r="AP1167" s="227"/>
      <c r="AQ1167" s="227"/>
      <c r="AR1167" s="227"/>
    </row>
    <row r="1168" spans="1:44" x14ac:dyDescent="0.2">
      <c r="A1168" s="227"/>
      <c r="B1168" s="227"/>
      <c r="C1168" s="227"/>
      <c r="D1168" s="227"/>
      <c r="E1168" s="227"/>
      <c r="F1168" s="227"/>
      <c r="G1168" s="227"/>
      <c r="H1168" s="1207"/>
      <c r="I1168" s="1207"/>
      <c r="J1168" s="227"/>
      <c r="K1168" s="227"/>
      <c r="L1168" s="227"/>
      <c r="M1168" s="227"/>
      <c r="N1168" s="227"/>
      <c r="O1168" s="227"/>
      <c r="P1168" s="227"/>
      <c r="Q1168" s="227"/>
      <c r="R1168" s="227"/>
      <c r="S1168" s="227"/>
      <c r="T1168" s="227"/>
      <c r="U1168" s="227"/>
      <c r="V1168" s="227"/>
      <c r="W1168" s="227"/>
      <c r="X1168" s="227"/>
      <c r="Y1168" s="227"/>
      <c r="Z1168" s="227"/>
      <c r="AA1168" s="227"/>
      <c r="AB1168" s="227"/>
      <c r="AC1168" s="227"/>
      <c r="AD1168" s="227"/>
      <c r="AE1168" s="227"/>
      <c r="AF1168" s="227"/>
      <c r="AG1168" s="227"/>
      <c r="AH1168" s="227"/>
      <c r="AI1168" s="227"/>
      <c r="AJ1168" s="227"/>
      <c r="AK1168" s="227"/>
      <c r="AL1168" s="227"/>
      <c r="AM1168" s="227"/>
      <c r="AN1168" s="227"/>
      <c r="AO1168" s="227"/>
      <c r="AP1168" s="227"/>
      <c r="AQ1168" s="227"/>
      <c r="AR1168" s="227"/>
    </row>
    <row r="1169" spans="1:44" x14ac:dyDescent="0.2">
      <c r="A1169" s="227"/>
      <c r="B1169" s="227"/>
      <c r="C1169" s="227"/>
      <c r="D1169" s="227"/>
      <c r="E1169" s="227"/>
      <c r="F1169" s="227"/>
      <c r="G1169" s="227"/>
      <c r="H1169" s="1207"/>
      <c r="I1169" s="1207"/>
      <c r="J1169" s="227"/>
      <c r="K1169" s="227"/>
      <c r="L1169" s="227"/>
      <c r="M1169" s="227"/>
      <c r="N1169" s="227"/>
      <c r="O1169" s="227"/>
      <c r="P1169" s="227"/>
      <c r="Q1169" s="227"/>
      <c r="R1169" s="227"/>
      <c r="S1169" s="227"/>
      <c r="T1169" s="227"/>
      <c r="U1169" s="227"/>
      <c r="V1169" s="227"/>
      <c r="W1169" s="227"/>
      <c r="X1169" s="227"/>
      <c r="Y1169" s="227"/>
      <c r="Z1169" s="227"/>
      <c r="AA1169" s="227"/>
      <c r="AB1169" s="227"/>
      <c r="AC1169" s="227"/>
      <c r="AD1169" s="227"/>
      <c r="AE1169" s="227"/>
      <c r="AF1169" s="227"/>
      <c r="AG1169" s="227"/>
      <c r="AH1169" s="227"/>
      <c r="AI1169" s="227"/>
      <c r="AJ1169" s="227"/>
      <c r="AK1169" s="227"/>
      <c r="AL1169" s="227"/>
      <c r="AM1169" s="227"/>
      <c r="AN1169" s="227"/>
      <c r="AO1169" s="227"/>
      <c r="AP1169" s="227"/>
      <c r="AQ1169" s="227"/>
      <c r="AR1169" s="227"/>
    </row>
    <row r="1170" spans="1:44" x14ac:dyDescent="0.2">
      <c r="A1170" s="227"/>
      <c r="B1170" s="227"/>
      <c r="C1170" s="227"/>
      <c r="D1170" s="227"/>
      <c r="E1170" s="227"/>
      <c r="F1170" s="227"/>
      <c r="G1170" s="227"/>
      <c r="H1170" s="1207"/>
      <c r="I1170" s="1207"/>
      <c r="J1170" s="227"/>
      <c r="K1170" s="227"/>
      <c r="L1170" s="227"/>
      <c r="M1170" s="227"/>
      <c r="N1170" s="227"/>
      <c r="O1170" s="227"/>
      <c r="P1170" s="227"/>
      <c r="Q1170" s="227"/>
      <c r="R1170" s="227"/>
      <c r="S1170" s="227"/>
      <c r="T1170" s="227"/>
      <c r="U1170" s="227"/>
      <c r="V1170" s="227"/>
      <c r="W1170" s="227"/>
      <c r="X1170" s="227"/>
      <c r="Y1170" s="227"/>
      <c r="Z1170" s="227"/>
      <c r="AA1170" s="227"/>
      <c r="AB1170" s="227"/>
      <c r="AC1170" s="227"/>
      <c r="AD1170" s="227"/>
      <c r="AE1170" s="227"/>
      <c r="AF1170" s="227"/>
      <c r="AG1170" s="227"/>
      <c r="AH1170" s="227"/>
      <c r="AI1170" s="227"/>
      <c r="AJ1170" s="227"/>
      <c r="AK1170" s="227"/>
      <c r="AL1170" s="227"/>
      <c r="AM1170" s="227"/>
      <c r="AN1170" s="227"/>
      <c r="AO1170" s="227"/>
      <c r="AP1170" s="227"/>
      <c r="AQ1170" s="227"/>
      <c r="AR1170" s="227"/>
    </row>
    <row r="1171" spans="1:44" x14ac:dyDescent="0.2">
      <c r="A1171" s="227"/>
      <c r="B1171" s="227"/>
      <c r="C1171" s="227"/>
      <c r="D1171" s="227"/>
      <c r="E1171" s="227"/>
      <c r="F1171" s="227"/>
      <c r="G1171" s="227"/>
      <c r="H1171" s="1207"/>
      <c r="I1171" s="1207"/>
      <c r="J1171" s="227"/>
      <c r="K1171" s="227"/>
      <c r="L1171" s="227"/>
      <c r="M1171" s="227"/>
      <c r="N1171" s="227"/>
      <c r="O1171" s="227"/>
      <c r="P1171" s="227"/>
      <c r="Q1171" s="227"/>
      <c r="R1171" s="227"/>
      <c r="S1171" s="227"/>
      <c r="T1171" s="227"/>
      <c r="U1171" s="227"/>
      <c r="V1171" s="227"/>
      <c r="W1171" s="227"/>
      <c r="X1171" s="227"/>
      <c r="Y1171" s="227"/>
      <c r="Z1171" s="227"/>
      <c r="AA1171" s="227"/>
      <c r="AB1171" s="227"/>
      <c r="AC1171" s="227"/>
      <c r="AD1171" s="227"/>
      <c r="AE1171" s="227"/>
      <c r="AF1171" s="227"/>
      <c r="AG1171" s="227"/>
      <c r="AH1171" s="227"/>
      <c r="AI1171" s="227"/>
      <c r="AJ1171" s="227"/>
      <c r="AK1171" s="227"/>
      <c r="AL1171" s="227"/>
      <c r="AM1171" s="227"/>
      <c r="AN1171" s="227"/>
      <c r="AO1171" s="227"/>
      <c r="AP1171" s="227"/>
      <c r="AQ1171" s="227"/>
      <c r="AR1171" s="227"/>
    </row>
    <row r="1172" spans="1:44" x14ac:dyDescent="0.2">
      <c r="A1172" s="227"/>
      <c r="B1172" s="227"/>
      <c r="C1172" s="227"/>
      <c r="D1172" s="227"/>
      <c r="E1172" s="227"/>
      <c r="F1172" s="227"/>
      <c r="G1172" s="227"/>
      <c r="H1172" s="1207"/>
      <c r="I1172" s="1207"/>
      <c r="J1172" s="227"/>
      <c r="K1172" s="227"/>
      <c r="L1172" s="227"/>
      <c r="M1172" s="227"/>
      <c r="N1172" s="227"/>
      <c r="O1172" s="227"/>
      <c r="P1172" s="227"/>
      <c r="Q1172" s="227"/>
      <c r="R1172" s="227"/>
      <c r="S1172" s="227"/>
      <c r="T1172" s="227"/>
      <c r="U1172" s="227"/>
      <c r="V1172" s="227"/>
      <c r="W1172" s="227"/>
      <c r="X1172" s="227"/>
      <c r="Y1172" s="227"/>
      <c r="Z1172" s="227"/>
      <c r="AA1172" s="227"/>
      <c r="AB1172" s="227"/>
      <c r="AC1172" s="227"/>
      <c r="AD1172" s="227"/>
      <c r="AE1172" s="227"/>
      <c r="AF1172" s="227"/>
      <c r="AG1172" s="227"/>
      <c r="AH1172" s="227"/>
      <c r="AI1172" s="227"/>
      <c r="AJ1172" s="227"/>
      <c r="AK1172" s="227"/>
      <c r="AL1172" s="227"/>
      <c r="AM1172" s="227"/>
      <c r="AN1172" s="227"/>
      <c r="AO1172" s="227"/>
      <c r="AP1172" s="227"/>
      <c r="AQ1172" s="227"/>
      <c r="AR1172" s="227"/>
    </row>
    <row r="1173" spans="1:44" x14ac:dyDescent="0.2">
      <c r="A1173" s="227"/>
      <c r="B1173" s="227"/>
      <c r="C1173" s="227"/>
      <c r="D1173" s="227"/>
      <c r="E1173" s="227"/>
      <c r="F1173" s="227"/>
      <c r="G1173" s="227"/>
      <c r="H1173" s="1207"/>
      <c r="I1173" s="1207"/>
      <c r="J1173" s="227"/>
      <c r="K1173" s="227"/>
      <c r="L1173" s="227"/>
      <c r="M1173" s="227"/>
      <c r="N1173" s="227"/>
      <c r="O1173" s="227"/>
      <c r="P1173" s="227"/>
      <c r="Q1173" s="227"/>
      <c r="R1173" s="227"/>
      <c r="S1173" s="227"/>
      <c r="T1173" s="227"/>
      <c r="U1173" s="227"/>
      <c r="V1173" s="227"/>
      <c r="W1173" s="227"/>
      <c r="X1173" s="227"/>
      <c r="Y1173" s="227"/>
      <c r="Z1173" s="227"/>
      <c r="AA1173" s="227"/>
      <c r="AB1173" s="227"/>
      <c r="AC1173" s="227"/>
      <c r="AD1173" s="227"/>
      <c r="AE1173" s="227"/>
      <c r="AF1173" s="227"/>
      <c r="AG1173" s="227"/>
      <c r="AH1173" s="227"/>
      <c r="AI1173" s="227"/>
      <c r="AJ1173" s="227"/>
      <c r="AK1173" s="227"/>
      <c r="AL1173" s="227"/>
      <c r="AM1173" s="227"/>
      <c r="AN1173" s="227"/>
      <c r="AO1173" s="227"/>
      <c r="AP1173" s="227"/>
      <c r="AQ1173" s="227"/>
      <c r="AR1173" s="227"/>
    </row>
    <row r="1174" spans="1:44" x14ac:dyDescent="0.2">
      <c r="A1174" s="227"/>
      <c r="B1174" s="227"/>
      <c r="C1174" s="227"/>
      <c r="D1174" s="227"/>
      <c r="E1174" s="227"/>
      <c r="F1174" s="227"/>
      <c r="G1174" s="227"/>
      <c r="H1174" s="1207"/>
      <c r="I1174" s="1207"/>
      <c r="J1174" s="227"/>
      <c r="K1174" s="227"/>
      <c r="L1174" s="227"/>
      <c r="M1174" s="227"/>
      <c r="N1174" s="227"/>
      <c r="O1174" s="227"/>
      <c r="P1174" s="227"/>
      <c r="Q1174" s="227"/>
      <c r="R1174" s="227"/>
      <c r="S1174" s="227"/>
      <c r="T1174" s="227"/>
      <c r="U1174" s="227"/>
      <c r="V1174" s="227"/>
      <c r="W1174" s="227"/>
      <c r="X1174" s="227"/>
      <c r="Y1174" s="227"/>
      <c r="Z1174" s="227"/>
      <c r="AA1174" s="227"/>
      <c r="AB1174" s="227"/>
      <c r="AC1174" s="227"/>
      <c r="AD1174" s="227"/>
      <c r="AE1174" s="227"/>
      <c r="AF1174" s="227"/>
      <c r="AG1174" s="227"/>
      <c r="AH1174" s="227"/>
      <c r="AI1174" s="227"/>
      <c r="AJ1174" s="227"/>
      <c r="AK1174" s="227"/>
      <c r="AL1174" s="227"/>
      <c r="AM1174" s="227"/>
      <c r="AN1174" s="227"/>
      <c r="AO1174" s="227"/>
      <c r="AP1174" s="227"/>
      <c r="AQ1174" s="227"/>
      <c r="AR1174" s="227"/>
    </row>
    <row r="1175" spans="1:44" x14ac:dyDescent="0.2">
      <c r="A1175" s="227"/>
      <c r="B1175" s="227"/>
      <c r="C1175" s="227"/>
      <c r="D1175" s="227"/>
      <c r="E1175" s="227"/>
      <c r="F1175" s="227"/>
      <c r="G1175" s="227"/>
      <c r="H1175" s="1207"/>
      <c r="I1175" s="1207"/>
      <c r="J1175" s="227"/>
      <c r="K1175" s="227"/>
      <c r="L1175" s="227"/>
      <c r="M1175" s="227"/>
      <c r="N1175" s="227"/>
      <c r="O1175" s="227"/>
      <c r="P1175" s="227"/>
      <c r="Q1175" s="227"/>
      <c r="R1175" s="227"/>
      <c r="S1175" s="227"/>
      <c r="T1175" s="227"/>
      <c r="U1175" s="227"/>
      <c r="V1175" s="227"/>
      <c r="W1175" s="227"/>
      <c r="X1175" s="227"/>
      <c r="Y1175" s="227"/>
      <c r="Z1175" s="227"/>
      <c r="AA1175" s="227"/>
      <c r="AB1175" s="227"/>
      <c r="AC1175" s="227"/>
      <c r="AD1175" s="227"/>
      <c r="AE1175" s="227"/>
      <c r="AF1175" s="227"/>
      <c r="AG1175" s="227"/>
      <c r="AH1175" s="227"/>
      <c r="AI1175" s="227"/>
      <c r="AJ1175" s="227"/>
      <c r="AK1175" s="227"/>
      <c r="AL1175" s="227"/>
      <c r="AM1175" s="227"/>
      <c r="AN1175" s="227"/>
      <c r="AO1175" s="227"/>
      <c r="AP1175" s="227"/>
      <c r="AQ1175" s="227"/>
      <c r="AR1175" s="227"/>
    </row>
    <row r="1176" spans="1:44" x14ac:dyDescent="0.2">
      <c r="A1176" s="227"/>
      <c r="B1176" s="227"/>
      <c r="C1176" s="227"/>
      <c r="D1176" s="227"/>
      <c r="E1176" s="227"/>
      <c r="F1176" s="227"/>
      <c r="G1176" s="227"/>
      <c r="H1176" s="1207"/>
      <c r="I1176" s="1207"/>
      <c r="J1176" s="227"/>
      <c r="K1176" s="227"/>
      <c r="L1176" s="227"/>
      <c r="M1176" s="227"/>
      <c r="N1176" s="227"/>
      <c r="O1176" s="227"/>
      <c r="P1176" s="227"/>
      <c r="Q1176" s="227"/>
      <c r="R1176" s="227"/>
      <c r="S1176" s="227"/>
      <c r="T1176" s="227"/>
      <c r="U1176" s="227"/>
      <c r="V1176" s="227"/>
      <c r="W1176" s="227"/>
      <c r="X1176" s="227"/>
      <c r="Y1176" s="227"/>
      <c r="Z1176" s="227"/>
      <c r="AA1176" s="227"/>
      <c r="AB1176" s="227"/>
      <c r="AC1176" s="227"/>
      <c r="AD1176" s="227"/>
      <c r="AE1176" s="227"/>
      <c r="AF1176" s="227"/>
      <c r="AG1176" s="227"/>
      <c r="AH1176" s="227"/>
      <c r="AI1176" s="227"/>
      <c r="AJ1176" s="227"/>
      <c r="AK1176" s="227"/>
      <c r="AL1176" s="227"/>
      <c r="AM1176" s="227"/>
      <c r="AN1176" s="227"/>
      <c r="AO1176" s="227"/>
      <c r="AP1176" s="227"/>
      <c r="AQ1176" s="227"/>
      <c r="AR1176" s="227"/>
    </row>
    <row r="1177" spans="1:44" x14ac:dyDescent="0.2">
      <c r="A1177" s="227"/>
      <c r="B1177" s="227"/>
      <c r="C1177" s="227"/>
      <c r="D1177" s="227"/>
      <c r="E1177" s="227"/>
      <c r="F1177" s="227"/>
      <c r="G1177" s="227"/>
      <c r="H1177" s="1207"/>
      <c r="I1177" s="1207"/>
      <c r="J1177" s="227"/>
      <c r="K1177" s="227"/>
      <c r="L1177" s="227"/>
      <c r="M1177" s="227"/>
      <c r="N1177" s="227"/>
      <c r="O1177" s="227"/>
      <c r="P1177" s="227"/>
      <c r="Q1177" s="227"/>
      <c r="R1177" s="227"/>
      <c r="S1177" s="227"/>
      <c r="T1177" s="227"/>
      <c r="U1177" s="227"/>
      <c r="V1177" s="227"/>
      <c r="W1177" s="227"/>
      <c r="X1177" s="227"/>
      <c r="Y1177" s="227"/>
      <c r="Z1177" s="227"/>
      <c r="AA1177" s="227"/>
      <c r="AB1177" s="227"/>
      <c r="AC1177" s="227"/>
      <c r="AD1177" s="227"/>
      <c r="AE1177" s="227"/>
      <c r="AF1177" s="227"/>
      <c r="AG1177" s="227"/>
      <c r="AH1177" s="227"/>
      <c r="AI1177" s="227"/>
      <c r="AJ1177" s="227"/>
      <c r="AK1177" s="227"/>
      <c r="AL1177" s="227"/>
      <c r="AM1177" s="227"/>
      <c r="AN1177" s="227"/>
      <c r="AO1177" s="227"/>
      <c r="AP1177" s="227"/>
      <c r="AQ1177" s="227"/>
      <c r="AR1177" s="227"/>
    </row>
    <row r="1178" spans="1:44" x14ac:dyDescent="0.2">
      <c r="A1178" s="227"/>
      <c r="B1178" s="227"/>
      <c r="C1178" s="227"/>
      <c r="D1178" s="227"/>
      <c r="E1178" s="227"/>
      <c r="F1178" s="227"/>
      <c r="G1178" s="227"/>
      <c r="H1178" s="1207"/>
      <c r="I1178" s="1207"/>
      <c r="J1178" s="227"/>
      <c r="K1178" s="227"/>
      <c r="L1178" s="227"/>
      <c r="M1178" s="227"/>
      <c r="N1178" s="227"/>
      <c r="O1178" s="227"/>
      <c r="P1178" s="227"/>
      <c r="Q1178" s="227"/>
      <c r="R1178" s="227"/>
      <c r="S1178" s="227"/>
      <c r="T1178" s="227"/>
      <c r="U1178" s="227"/>
      <c r="V1178" s="227"/>
      <c r="W1178" s="227"/>
      <c r="X1178" s="227"/>
      <c r="Y1178" s="227"/>
      <c r="Z1178" s="227"/>
      <c r="AA1178" s="227"/>
      <c r="AB1178" s="227"/>
      <c r="AC1178" s="227"/>
      <c r="AD1178" s="227"/>
      <c r="AE1178" s="227"/>
      <c r="AF1178" s="227"/>
      <c r="AG1178" s="227"/>
      <c r="AH1178" s="227"/>
      <c r="AI1178" s="227"/>
      <c r="AJ1178" s="227"/>
      <c r="AK1178" s="227"/>
      <c r="AL1178" s="227"/>
      <c r="AM1178" s="227"/>
      <c r="AN1178" s="227"/>
      <c r="AO1178" s="227"/>
      <c r="AP1178" s="227"/>
      <c r="AQ1178" s="227"/>
      <c r="AR1178" s="227"/>
    </row>
    <row r="1179" spans="1:44" x14ac:dyDescent="0.2">
      <c r="A1179" s="227"/>
      <c r="B1179" s="227"/>
      <c r="C1179" s="227"/>
      <c r="D1179" s="227"/>
      <c r="E1179" s="227"/>
      <c r="F1179" s="227"/>
      <c r="G1179" s="227"/>
      <c r="H1179" s="1207"/>
      <c r="I1179" s="1207"/>
      <c r="J1179" s="227"/>
      <c r="K1179" s="227"/>
      <c r="L1179" s="227"/>
      <c r="M1179" s="227"/>
      <c r="N1179" s="227"/>
      <c r="O1179" s="227"/>
      <c r="P1179" s="227"/>
      <c r="Q1179" s="227"/>
      <c r="R1179" s="227"/>
      <c r="S1179" s="227"/>
      <c r="T1179" s="227"/>
      <c r="U1179" s="227"/>
      <c r="V1179" s="227"/>
      <c r="W1179" s="227"/>
      <c r="X1179" s="227"/>
      <c r="Y1179" s="227"/>
      <c r="Z1179" s="227"/>
      <c r="AA1179" s="227"/>
      <c r="AB1179" s="227"/>
      <c r="AC1179" s="227"/>
      <c r="AD1179" s="227"/>
      <c r="AE1179" s="227"/>
      <c r="AF1179" s="227"/>
      <c r="AG1179" s="227"/>
      <c r="AH1179" s="227"/>
      <c r="AI1179" s="227"/>
      <c r="AJ1179" s="227"/>
      <c r="AK1179" s="227"/>
      <c r="AL1179" s="227"/>
      <c r="AM1179" s="227"/>
      <c r="AN1179" s="227"/>
      <c r="AO1179" s="227"/>
      <c r="AP1179" s="227"/>
      <c r="AQ1179" s="227"/>
      <c r="AR1179" s="227"/>
    </row>
    <row r="1180" spans="1:44" x14ac:dyDescent="0.2">
      <c r="A1180" s="227"/>
      <c r="B1180" s="227"/>
      <c r="C1180" s="227"/>
      <c r="D1180" s="227"/>
      <c r="E1180" s="227"/>
      <c r="F1180" s="227"/>
      <c r="G1180" s="227"/>
      <c r="H1180" s="1207"/>
      <c r="I1180" s="1207"/>
      <c r="J1180" s="227"/>
      <c r="K1180" s="227"/>
      <c r="L1180" s="227"/>
      <c r="M1180" s="227"/>
      <c r="N1180" s="227"/>
      <c r="O1180" s="227"/>
      <c r="P1180" s="227"/>
      <c r="Q1180" s="227"/>
      <c r="R1180" s="227"/>
      <c r="S1180" s="227"/>
      <c r="T1180" s="227"/>
      <c r="U1180" s="227"/>
      <c r="V1180" s="227"/>
      <c r="W1180" s="227"/>
      <c r="X1180" s="227"/>
      <c r="Y1180" s="227"/>
      <c r="Z1180" s="227"/>
      <c r="AA1180" s="227"/>
      <c r="AB1180" s="227"/>
      <c r="AC1180" s="227"/>
      <c r="AD1180" s="227"/>
      <c r="AE1180" s="227"/>
      <c r="AF1180" s="227"/>
      <c r="AG1180" s="227"/>
      <c r="AH1180" s="227"/>
      <c r="AI1180" s="227"/>
      <c r="AJ1180" s="227"/>
      <c r="AK1180" s="227"/>
      <c r="AL1180" s="227"/>
      <c r="AM1180" s="227"/>
      <c r="AN1180" s="227"/>
      <c r="AO1180" s="227"/>
      <c r="AP1180" s="227"/>
      <c r="AQ1180" s="227"/>
      <c r="AR1180" s="227"/>
    </row>
    <row r="1181" spans="1:44" x14ac:dyDescent="0.2">
      <c r="A1181" s="227"/>
      <c r="B1181" s="227"/>
      <c r="C1181" s="227"/>
      <c r="D1181" s="227"/>
      <c r="E1181" s="227"/>
      <c r="F1181" s="227"/>
      <c r="G1181" s="227"/>
      <c r="H1181" s="1207"/>
      <c r="I1181" s="1207"/>
      <c r="J1181" s="227"/>
      <c r="K1181" s="227"/>
      <c r="L1181" s="227"/>
      <c r="M1181" s="227"/>
      <c r="N1181" s="227"/>
      <c r="O1181" s="227"/>
      <c r="P1181" s="227"/>
      <c r="Q1181" s="227"/>
      <c r="R1181" s="227"/>
      <c r="S1181" s="227"/>
      <c r="T1181" s="227"/>
      <c r="U1181" s="227"/>
      <c r="V1181" s="227"/>
      <c r="W1181" s="227"/>
      <c r="X1181" s="227"/>
      <c r="Y1181" s="227"/>
      <c r="Z1181" s="227"/>
      <c r="AA1181" s="227"/>
      <c r="AB1181" s="227"/>
      <c r="AC1181" s="227"/>
      <c r="AD1181" s="227"/>
      <c r="AE1181" s="227"/>
      <c r="AF1181" s="227"/>
      <c r="AG1181" s="227"/>
      <c r="AH1181" s="227"/>
      <c r="AI1181" s="227"/>
      <c r="AJ1181" s="227"/>
      <c r="AK1181" s="227"/>
      <c r="AL1181" s="227"/>
      <c r="AM1181" s="227"/>
      <c r="AN1181" s="227"/>
      <c r="AO1181" s="227"/>
      <c r="AP1181" s="227"/>
      <c r="AQ1181" s="227"/>
      <c r="AR1181" s="227"/>
    </row>
    <row r="1182" spans="1:44" x14ac:dyDescent="0.2">
      <c r="A1182" s="227"/>
      <c r="B1182" s="227"/>
      <c r="C1182" s="227"/>
      <c r="D1182" s="227"/>
      <c r="E1182" s="227"/>
      <c r="F1182" s="227"/>
      <c r="G1182" s="227"/>
      <c r="H1182" s="1207"/>
      <c r="I1182" s="1207"/>
      <c r="J1182" s="227"/>
      <c r="K1182" s="227"/>
      <c r="L1182" s="227"/>
      <c r="M1182" s="227"/>
      <c r="N1182" s="227"/>
      <c r="O1182" s="227"/>
      <c r="P1182" s="227"/>
      <c r="Q1182" s="227"/>
      <c r="R1182" s="227"/>
      <c r="S1182" s="227"/>
      <c r="T1182" s="227"/>
      <c r="U1182" s="227"/>
      <c r="V1182" s="227"/>
      <c r="W1182" s="227"/>
      <c r="X1182" s="227"/>
      <c r="Y1182" s="227"/>
      <c r="Z1182" s="227"/>
      <c r="AA1182" s="227"/>
      <c r="AB1182" s="227"/>
      <c r="AC1182" s="227"/>
      <c r="AD1182" s="227"/>
      <c r="AE1182" s="227"/>
      <c r="AF1182" s="227"/>
      <c r="AG1182" s="227"/>
      <c r="AH1182" s="227"/>
      <c r="AI1182" s="227"/>
      <c r="AJ1182" s="227"/>
      <c r="AK1182" s="227"/>
      <c r="AL1182" s="227"/>
      <c r="AM1182" s="227"/>
      <c r="AN1182" s="227"/>
      <c r="AO1182" s="227"/>
      <c r="AP1182" s="227"/>
      <c r="AQ1182" s="227"/>
      <c r="AR1182" s="227"/>
    </row>
    <row r="1183" spans="1:44" x14ac:dyDescent="0.2">
      <c r="A1183" s="227"/>
      <c r="B1183" s="227"/>
      <c r="C1183" s="227"/>
      <c r="D1183" s="227"/>
      <c r="E1183" s="227"/>
      <c r="F1183" s="227"/>
      <c r="G1183" s="227"/>
      <c r="H1183" s="1207"/>
      <c r="I1183" s="1207"/>
      <c r="J1183" s="227"/>
      <c r="K1183" s="227"/>
      <c r="L1183" s="227"/>
      <c r="M1183" s="227"/>
      <c r="N1183" s="227"/>
      <c r="O1183" s="227"/>
      <c r="P1183" s="227"/>
      <c r="Q1183" s="227"/>
      <c r="R1183" s="227"/>
      <c r="S1183" s="227"/>
      <c r="T1183" s="227"/>
      <c r="U1183" s="227"/>
      <c r="V1183" s="227"/>
      <c r="W1183" s="227"/>
      <c r="X1183" s="227"/>
      <c r="Y1183" s="227"/>
      <c r="Z1183" s="227"/>
      <c r="AA1183" s="227"/>
      <c r="AB1183" s="227"/>
      <c r="AC1183" s="227"/>
      <c r="AD1183" s="227"/>
      <c r="AE1183" s="227"/>
      <c r="AF1183" s="227"/>
      <c r="AG1183" s="227"/>
      <c r="AH1183" s="227"/>
      <c r="AI1183" s="227"/>
      <c r="AJ1183" s="227"/>
      <c r="AK1183" s="227"/>
      <c r="AL1183" s="227"/>
      <c r="AM1183" s="227"/>
      <c r="AN1183" s="227"/>
      <c r="AO1183" s="227"/>
      <c r="AP1183" s="227"/>
      <c r="AQ1183" s="227"/>
      <c r="AR1183" s="227"/>
    </row>
    <row r="1184" spans="1:44" x14ac:dyDescent="0.2">
      <c r="A1184" s="227"/>
      <c r="B1184" s="227"/>
      <c r="C1184" s="227"/>
      <c r="D1184" s="227"/>
      <c r="E1184" s="227"/>
      <c r="F1184" s="227"/>
      <c r="G1184" s="227"/>
      <c r="H1184" s="1207"/>
      <c r="I1184" s="1207"/>
      <c r="J1184" s="227"/>
      <c r="K1184" s="227"/>
      <c r="L1184" s="227"/>
      <c r="M1184" s="227"/>
      <c r="N1184" s="227"/>
      <c r="O1184" s="227"/>
      <c r="P1184" s="227"/>
      <c r="Q1184" s="227"/>
      <c r="R1184" s="227"/>
      <c r="S1184" s="227"/>
      <c r="T1184" s="227"/>
      <c r="U1184" s="227"/>
      <c r="V1184" s="227"/>
      <c r="W1184" s="227"/>
      <c r="X1184" s="227"/>
      <c r="Y1184" s="227"/>
      <c r="Z1184" s="227"/>
      <c r="AA1184" s="227"/>
      <c r="AB1184" s="227"/>
      <c r="AC1184" s="227"/>
      <c r="AD1184" s="227"/>
      <c r="AE1184" s="227"/>
      <c r="AF1184" s="227"/>
      <c r="AG1184" s="227"/>
      <c r="AH1184" s="227"/>
      <c r="AI1184" s="227"/>
      <c r="AJ1184" s="227"/>
      <c r="AK1184" s="227"/>
      <c r="AL1184" s="227"/>
      <c r="AM1184" s="227"/>
      <c r="AN1184" s="227"/>
      <c r="AO1184" s="227"/>
      <c r="AP1184" s="227"/>
      <c r="AQ1184" s="227"/>
      <c r="AR1184" s="227"/>
    </row>
    <row r="1185" spans="1:44" x14ac:dyDescent="0.2">
      <c r="A1185" s="227"/>
      <c r="B1185" s="227"/>
      <c r="C1185" s="227"/>
      <c r="D1185" s="227"/>
      <c r="E1185" s="227"/>
      <c r="F1185" s="227"/>
      <c r="G1185" s="227"/>
      <c r="H1185" s="1207"/>
      <c r="I1185" s="1207"/>
      <c r="J1185" s="227"/>
      <c r="K1185" s="227"/>
      <c r="L1185" s="227"/>
      <c r="M1185" s="227"/>
      <c r="N1185" s="227"/>
      <c r="O1185" s="227"/>
      <c r="P1185" s="227"/>
      <c r="Q1185" s="227"/>
      <c r="R1185" s="227"/>
      <c r="S1185" s="227"/>
      <c r="T1185" s="227"/>
      <c r="U1185" s="227"/>
      <c r="V1185" s="227"/>
      <c r="W1185" s="227"/>
      <c r="X1185" s="227"/>
      <c r="Y1185" s="227"/>
      <c r="Z1185" s="227"/>
      <c r="AA1185" s="227"/>
      <c r="AB1185" s="227"/>
      <c r="AC1185" s="227"/>
      <c r="AD1185" s="227"/>
      <c r="AE1185" s="227"/>
      <c r="AF1185" s="227"/>
      <c r="AG1185" s="227"/>
      <c r="AH1185" s="227"/>
      <c r="AI1185" s="227"/>
      <c r="AJ1185" s="227"/>
      <c r="AK1185" s="227"/>
      <c r="AL1185" s="227"/>
      <c r="AM1185" s="227"/>
      <c r="AN1185" s="227"/>
      <c r="AO1185" s="227"/>
      <c r="AP1185" s="227"/>
      <c r="AQ1185" s="227"/>
      <c r="AR1185" s="227"/>
    </row>
    <row r="1186" spans="1:44" x14ac:dyDescent="0.2">
      <c r="A1186" s="227"/>
      <c r="B1186" s="227"/>
      <c r="C1186" s="227"/>
      <c r="D1186" s="227"/>
      <c r="E1186" s="227"/>
      <c r="F1186" s="227"/>
      <c r="G1186" s="227"/>
      <c r="H1186" s="1207"/>
      <c r="I1186" s="1207"/>
      <c r="J1186" s="227"/>
      <c r="K1186" s="227"/>
      <c r="L1186" s="227"/>
      <c r="M1186" s="227"/>
      <c r="N1186" s="227"/>
      <c r="O1186" s="227"/>
      <c r="P1186" s="227"/>
      <c r="Q1186" s="227"/>
      <c r="R1186" s="227"/>
      <c r="S1186" s="227"/>
      <c r="T1186" s="227"/>
      <c r="U1186" s="227"/>
      <c r="V1186" s="227"/>
      <c r="W1186" s="227"/>
      <c r="X1186" s="227"/>
      <c r="Y1186" s="227"/>
      <c r="Z1186" s="227"/>
      <c r="AA1186" s="227"/>
      <c r="AB1186" s="227"/>
      <c r="AC1186" s="227"/>
      <c r="AD1186" s="227"/>
      <c r="AE1186" s="227"/>
      <c r="AF1186" s="227"/>
      <c r="AG1186" s="227"/>
      <c r="AH1186" s="227"/>
      <c r="AI1186" s="227"/>
      <c r="AJ1186" s="227"/>
      <c r="AK1186" s="227"/>
      <c r="AL1186" s="227"/>
      <c r="AM1186" s="227"/>
      <c r="AN1186" s="227"/>
      <c r="AO1186" s="227"/>
      <c r="AP1186" s="227"/>
      <c r="AQ1186" s="227"/>
      <c r="AR1186" s="227"/>
    </row>
    <row r="1187" spans="1:44" x14ac:dyDescent="0.2">
      <c r="A1187" s="227"/>
      <c r="B1187" s="227"/>
      <c r="C1187" s="227"/>
      <c r="D1187" s="227"/>
      <c r="E1187" s="227"/>
      <c r="F1187" s="227"/>
      <c r="G1187" s="227"/>
      <c r="H1187" s="1207"/>
      <c r="I1187" s="1207"/>
      <c r="J1187" s="227"/>
      <c r="K1187" s="227"/>
      <c r="L1187" s="227"/>
      <c r="M1187" s="227"/>
      <c r="N1187" s="227"/>
      <c r="O1187" s="227"/>
      <c r="P1187" s="227"/>
      <c r="Q1187" s="227"/>
      <c r="R1187" s="227"/>
      <c r="S1187" s="227"/>
      <c r="T1187" s="227"/>
      <c r="U1187" s="227"/>
      <c r="V1187" s="227"/>
      <c r="W1187" s="227"/>
      <c r="X1187" s="227"/>
      <c r="Y1187" s="227"/>
      <c r="Z1187" s="227"/>
      <c r="AA1187" s="227"/>
      <c r="AB1187" s="227"/>
      <c r="AC1187" s="227"/>
      <c r="AD1187" s="227"/>
      <c r="AE1187" s="227"/>
      <c r="AF1187" s="227"/>
      <c r="AG1187" s="227"/>
      <c r="AH1187" s="227"/>
      <c r="AI1187" s="227"/>
      <c r="AJ1187" s="227"/>
      <c r="AK1187" s="227"/>
      <c r="AL1187" s="227"/>
      <c r="AM1187" s="227"/>
      <c r="AN1187" s="227"/>
      <c r="AO1187" s="227"/>
      <c r="AP1187" s="227"/>
      <c r="AQ1187" s="227"/>
      <c r="AR1187" s="227"/>
    </row>
    <row r="1188" spans="1:44" x14ac:dyDescent="0.2">
      <c r="A1188" s="227"/>
      <c r="B1188" s="227"/>
      <c r="C1188" s="227"/>
      <c r="D1188" s="227"/>
      <c r="E1188" s="227"/>
      <c r="F1188" s="227"/>
      <c r="G1188" s="227"/>
      <c r="H1188" s="1207"/>
      <c r="I1188" s="1207"/>
      <c r="J1188" s="227"/>
      <c r="K1188" s="227"/>
      <c r="L1188" s="227"/>
      <c r="M1188" s="227"/>
      <c r="N1188" s="227"/>
      <c r="O1188" s="227"/>
      <c r="P1188" s="227"/>
      <c r="Q1188" s="227"/>
      <c r="R1188" s="227"/>
      <c r="S1188" s="227"/>
      <c r="T1188" s="227"/>
      <c r="U1188" s="227"/>
      <c r="V1188" s="227"/>
      <c r="W1188" s="227"/>
      <c r="X1188" s="227"/>
      <c r="Y1188" s="227"/>
      <c r="Z1188" s="227"/>
      <c r="AA1188" s="227"/>
      <c r="AB1188" s="227"/>
      <c r="AC1188" s="227"/>
      <c r="AD1188" s="227"/>
      <c r="AE1188" s="227"/>
      <c r="AF1188" s="227"/>
      <c r="AG1188" s="227"/>
      <c r="AH1188" s="227"/>
      <c r="AI1188" s="227"/>
      <c r="AJ1188" s="227"/>
      <c r="AK1188" s="227"/>
      <c r="AL1188" s="227"/>
      <c r="AM1188" s="227"/>
      <c r="AN1188" s="227"/>
      <c r="AO1188" s="227"/>
      <c r="AP1188" s="227"/>
      <c r="AQ1188" s="227"/>
      <c r="AR1188" s="227"/>
    </row>
    <row r="1189" spans="1:44" x14ac:dyDescent="0.2">
      <c r="A1189" s="227"/>
      <c r="B1189" s="227"/>
      <c r="C1189" s="227"/>
      <c r="D1189" s="227"/>
      <c r="E1189" s="227"/>
      <c r="F1189" s="227"/>
      <c r="G1189" s="227"/>
      <c r="H1189" s="1207"/>
      <c r="I1189" s="1207"/>
      <c r="J1189" s="227"/>
      <c r="K1189" s="227"/>
      <c r="L1189" s="227"/>
      <c r="M1189" s="227"/>
      <c r="N1189" s="227"/>
      <c r="O1189" s="227"/>
      <c r="P1189" s="227"/>
      <c r="Q1189" s="227"/>
      <c r="R1189" s="227"/>
      <c r="S1189" s="227"/>
      <c r="T1189" s="227"/>
      <c r="U1189" s="227"/>
      <c r="V1189" s="227"/>
      <c r="W1189" s="227"/>
      <c r="X1189" s="227"/>
      <c r="Y1189" s="227"/>
      <c r="Z1189" s="227"/>
      <c r="AA1189" s="227"/>
      <c r="AB1189" s="227"/>
      <c r="AC1189" s="227"/>
      <c r="AD1189" s="227"/>
      <c r="AE1189" s="227"/>
      <c r="AF1189" s="227"/>
      <c r="AG1189" s="227"/>
      <c r="AH1189" s="227"/>
      <c r="AI1189" s="227"/>
      <c r="AJ1189" s="227"/>
      <c r="AK1189" s="227"/>
      <c r="AL1189" s="227"/>
      <c r="AM1189" s="227"/>
      <c r="AN1189" s="227"/>
      <c r="AO1189" s="227"/>
      <c r="AP1189" s="227"/>
      <c r="AQ1189" s="227"/>
      <c r="AR1189" s="227"/>
    </row>
    <row r="1190" spans="1:44" x14ac:dyDescent="0.2">
      <c r="A1190" s="227"/>
      <c r="B1190" s="227"/>
      <c r="C1190" s="227"/>
      <c r="D1190" s="227"/>
      <c r="E1190" s="227"/>
      <c r="F1190" s="227"/>
      <c r="G1190" s="227"/>
      <c r="H1190" s="1207"/>
      <c r="I1190" s="1207"/>
      <c r="J1190" s="227"/>
      <c r="K1190" s="227"/>
      <c r="L1190" s="227"/>
      <c r="M1190" s="227"/>
      <c r="N1190" s="227"/>
      <c r="O1190" s="227"/>
      <c r="P1190" s="227"/>
      <c r="Q1190" s="227"/>
      <c r="R1190" s="227"/>
      <c r="S1190" s="227"/>
      <c r="T1190" s="227"/>
      <c r="U1190" s="227"/>
      <c r="V1190" s="227"/>
      <c r="W1190" s="227"/>
      <c r="X1190" s="227"/>
      <c r="Y1190" s="227"/>
      <c r="Z1190" s="227"/>
      <c r="AA1190" s="227"/>
      <c r="AB1190" s="227"/>
      <c r="AC1190" s="227"/>
      <c r="AD1190" s="227"/>
      <c r="AE1190" s="227"/>
      <c r="AF1190" s="227"/>
      <c r="AG1190" s="227"/>
      <c r="AH1190" s="227"/>
      <c r="AI1190" s="227"/>
      <c r="AJ1190" s="227"/>
      <c r="AK1190" s="227"/>
      <c r="AL1190" s="227"/>
      <c r="AM1190" s="227"/>
      <c r="AN1190" s="227"/>
      <c r="AO1190" s="227"/>
      <c r="AP1190" s="227"/>
      <c r="AQ1190" s="227"/>
      <c r="AR1190" s="227"/>
    </row>
    <row r="1191" spans="1:44" x14ac:dyDescent="0.2">
      <c r="A1191" s="227"/>
      <c r="B1191" s="227"/>
      <c r="C1191" s="227"/>
      <c r="D1191" s="227"/>
      <c r="E1191" s="227"/>
      <c r="F1191" s="227"/>
      <c r="G1191" s="227"/>
      <c r="H1191" s="1207"/>
      <c r="I1191" s="1207"/>
      <c r="J1191" s="227"/>
      <c r="K1191" s="227"/>
      <c r="L1191" s="227"/>
      <c r="M1191" s="227"/>
      <c r="N1191" s="227"/>
      <c r="O1191" s="227"/>
      <c r="P1191" s="227"/>
      <c r="Q1191" s="227"/>
      <c r="R1191" s="227"/>
      <c r="S1191" s="227"/>
      <c r="T1191" s="227"/>
      <c r="U1191" s="227"/>
      <c r="V1191" s="227"/>
      <c r="W1191" s="227"/>
      <c r="X1191" s="227"/>
      <c r="Y1191" s="227"/>
      <c r="Z1191" s="227"/>
      <c r="AA1191" s="227"/>
      <c r="AB1191" s="227"/>
      <c r="AC1191" s="227"/>
      <c r="AD1191" s="227"/>
      <c r="AE1191" s="227"/>
      <c r="AF1191" s="227"/>
      <c r="AG1191" s="227"/>
      <c r="AH1191" s="227"/>
      <c r="AI1191" s="227"/>
      <c r="AJ1191" s="227"/>
      <c r="AK1191" s="227"/>
      <c r="AL1191" s="227"/>
      <c r="AM1191" s="227"/>
      <c r="AN1191" s="227"/>
      <c r="AO1191" s="227"/>
      <c r="AP1191" s="227"/>
      <c r="AQ1191" s="227"/>
      <c r="AR1191" s="227"/>
    </row>
    <row r="1192" spans="1:44" x14ac:dyDescent="0.2">
      <c r="A1192" s="227"/>
      <c r="B1192" s="227"/>
      <c r="C1192" s="227"/>
      <c r="D1192" s="227"/>
      <c r="E1192" s="227"/>
      <c r="F1192" s="227"/>
      <c r="G1192" s="227"/>
      <c r="H1192" s="1207"/>
      <c r="I1192" s="1207"/>
      <c r="J1192" s="227"/>
      <c r="K1192" s="227"/>
      <c r="L1192" s="227"/>
      <c r="M1192" s="227"/>
      <c r="N1192" s="227"/>
      <c r="O1192" s="227"/>
      <c r="P1192" s="227"/>
      <c r="Q1192" s="227"/>
      <c r="R1192" s="227"/>
      <c r="S1192" s="227"/>
      <c r="T1192" s="227"/>
      <c r="U1192" s="227"/>
      <c r="V1192" s="227"/>
      <c r="W1192" s="227"/>
      <c r="X1192" s="227"/>
      <c r="Y1192" s="227"/>
      <c r="Z1192" s="227"/>
      <c r="AA1192" s="227"/>
      <c r="AB1192" s="227"/>
      <c r="AC1192" s="227"/>
      <c r="AD1192" s="227"/>
      <c r="AE1192" s="227"/>
      <c r="AF1192" s="227"/>
      <c r="AG1192" s="227"/>
      <c r="AH1192" s="227"/>
      <c r="AI1192" s="227"/>
      <c r="AJ1192" s="227"/>
      <c r="AK1192" s="227"/>
      <c r="AL1192" s="227"/>
      <c r="AM1192" s="227"/>
      <c r="AN1192" s="227"/>
      <c r="AO1192" s="227"/>
      <c r="AP1192" s="227"/>
      <c r="AQ1192" s="227"/>
      <c r="AR1192" s="227"/>
    </row>
    <row r="1193" spans="1:44" x14ac:dyDescent="0.2">
      <c r="A1193" s="227"/>
      <c r="B1193" s="227"/>
      <c r="C1193" s="227"/>
      <c r="D1193" s="227"/>
      <c r="E1193" s="227"/>
      <c r="F1193" s="227"/>
      <c r="G1193" s="227"/>
      <c r="H1193" s="1207"/>
      <c r="I1193" s="1207"/>
      <c r="J1193" s="227"/>
      <c r="K1193" s="227"/>
      <c r="L1193" s="227"/>
      <c r="M1193" s="227"/>
      <c r="N1193" s="227"/>
      <c r="O1193" s="227"/>
      <c r="P1193" s="227"/>
      <c r="Q1193" s="227"/>
      <c r="R1193" s="227"/>
      <c r="S1193" s="227"/>
      <c r="T1193" s="227"/>
      <c r="U1193" s="227"/>
      <c r="V1193" s="227"/>
      <c r="W1193" s="227"/>
      <c r="X1193" s="227"/>
      <c r="Y1193" s="227"/>
      <c r="Z1193" s="227"/>
      <c r="AA1193" s="227"/>
      <c r="AB1193" s="227"/>
      <c r="AC1193" s="227"/>
      <c r="AD1193" s="227"/>
      <c r="AE1193" s="227"/>
      <c r="AF1193" s="227"/>
      <c r="AG1193" s="227"/>
      <c r="AH1193" s="227"/>
      <c r="AI1193" s="227"/>
      <c r="AJ1193" s="227"/>
      <c r="AK1193" s="227"/>
      <c r="AL1193" s="227"/>
      <c r="AM1193" s="227"/>
      <c r="AN1193" s="227"/>
      <c r="AO1193" s="227"/>
      <c r="AP1193" s="227"/>
      <c r="AQ1193" s="227"/>
      <c r="AR1193" s="227"/>
    </row>
    <row r="1194" spans="1:44" x14ac:dyDescent="0.2">
      <c r="A1194" s="227"/>
      <c r="B1194" s="227"/>
      <c r="C1194" s="227"/>
      <c r="D1194" s="227"/>
      <c r="E1194" s="227"/>
      <c r="F1194" s="227"/>
      <c r="G1194" s="227"/>
      <c r="H1194" s="1207"/>
      <c r="I1194" s="1207"/>
      <c r="J1194" s="227"/>
      <c r="K1194" s="227"/>
      <c r="L1194" s="227"/>
      <c r="M1194" s="227"/>
      <c r="N1194" s="227"/>
      <c r="O1194" s="227"/>
      <c r="P1194" s="227"/>
      <c r="Q1194" s="227"/>
      <c r="R1194" s="227"/>
      <c r="S1194" s="227"/>
      <c r="T1194" s="227"/>
      <c r="U1194" s="227"/>
      <c r="V1194" s="227"/>
      <c r="W1194" s="227"/>
      <c r="X1194" s="227"/>
      <c r="Y1194" s="227"/>
      <c r="Z1194" s="227"/>
      <c r="AA1194" s="227"/>
      <c r="AB1194" s="227"/>
      <c r="AC1194" s="227"/>
      <c r="AD1194" s="227"/>
      <c r="AE1194" s="227"/>
      <c r="AF1194" s="227"/>
      <c r="AG1194" s="227"/>
      <c r="AH1194" s="227"/>
      <c r="AI1194" s="227"/>
      <c r="AJ1194" s="227"/>
      <c r="AK1194" s="227"/>
      <c r="AL1194" s="227"/>
      <c r="AM1194" s="227"/>
      <c r="AN1194" s="227"/>
      <c r="AO1194" s="227"/>
      <c r="AP1194" s="227"/>
      <c r="AQ1194" s="227"/>
      <c r="AR1194" s="227"/>
    </row>
    <row r="1195" spans="1:44" x14ac:dyDescent="0.2">
      <c r="A1195" s="227"/>
      <c r="B1195" s="227"/>
      <c r="C1195" s="227"/>
      <c r="D1195" s="227"/>
      <c r="E1195" s="227"/>
      <c r="F1195" s="227"/>
      <c r="G1195" s="227"/>
      <c r="H1195" s="1207"/>
      <c r="I1195" s="1207"/>
      <c r="J1195" s="227"/>
      <c r="K1195" s="227"/>
      <c r="L1195" s="227"/>
      <c r="M1195" s="227"/>
      <c r="N1195" s="227"/>
      <c r="O1195" s="227"/>
      <c r="P1195" s="227"/>
      <c r="Q1195" s="227"/>
      <c r="R1195" s="227"/>
      <c r="S1195" s="227"/>
      <c r="T1195" s="227"/>
      <c r="U1195" s="227"/>
      <c r="V1195" s="227"/>
      <c r="W1195" s="227"/>
      <c r="X1195" s="227"/>
      <c r="Y1195" s="227"/>
      <c r="Z1195" s="227"/>
      <c r="AA1195" s="227"/>
      <c r="AB1195" s="227"/>
      <c r="AC1195" s="227"/>
      <c r="AD1195" s="227"/>
      <c r="AE1195" s="227"/>
      <c r="AF1195" s="227"/>
      <c r="AG1195" s="227"/>
      <c r="AH1195" s="227"/>
      <c r="AI1195" s="227"/>
      <c r="AJ1195" s="227"/>
      <c r="AK1195" s="227"/>
      <c r="AL1195" s="227"/>
      <c r="AM1195" s="227"/>
      <c r="AN1195" s="227"/>
      <c r="AO1195" s="227"/>
      <c r="AP1195" s="227"/>
      <c r="AQ1195" s="227"/>
      <c r="AR1195" s="227"/>
    </row>
    <row r="1196" spans="1:44" x14ac:dyDescent="0.2">
      <c r="A1196" s="227"/>
      <c r="B1196" s="227"/>
      <c r="C1196" s="227"/>
      <c r="D1196" s="227"/>
      <c r="E1196" s="227"/>
      <c r="F1196" s="227"/>
      <c r="G1196" s="227"/>
      <c r="H1196" s="1207"/>
      <c r="I1196" s="1207"/>
      <c r="J1196" s="227"/>
      <c r="K1196" s="227"/>
      <c r="L1196" s="227"/>
      <c r="M1196" s="227"/>
      <c r="N1196" s="227"/>
      <c r="O1196" s="227"/>
      <c r="P1196" s="227"/>
      <c r="Q1196" s="227"/>
      <c r="R1196" s="227"/>
      <c r="S1196" s="227"/>
      <c r="T1196" s="227"/>
      <c r="U1196" s="227"/>
      <c r="V1196" s="227"/>
      <c r="W1196" s="227"/>
      <c r="X1196" s="227"/>
      <c r="Y1196" s="227"/>
      <c r="Z1196" s="227"/>
      <c r="AA1196" s="227"/>
      <c r="AB1196" s="227"/>
      <c r="AC1196" s="227"/>
      <c r="AD1196" s="227"/>
      <c r="AE1196" s="227"/>
      <c r="AF1196" s="227"/>
      <c r="AG1196" s="227"/>
      <c r="AH1196" s="227"/>
      <c r="AI1196" s="227"/>
      <c r="AJ1196" s="227"/>
      <c r="AK1196" s="227"/>
      <c r="AL1196" s="227"/>
      <c r="AM1196" s="227"/>
      <c r="AN1196" s="227"/>
      <c r="AO1196" s="227"/>
      <c r="AP1196" s="227"/>
      <c r="AQ1196" s="227"/>
      <c r="AR1196" s="227"/>
    </row>
    <row r="1197" spans="1:44" x14ac:dyDescent="0.2">
      <c r="A1197" s="227"/>
      <c r="B1197" s="227"/>
      <c r="C1197" s="227"/>
      <c r="D1197" s="227"/>
      <c r="E1197" s="227"/>
      <c r="F1197" s="227"/>
      <c r="G1197" s="227"/>
      <c r="H1197" s="1207"/>
      <c r="I1197" s="1207"/>
      <c r="J1197" s="227"/>
      <c r="K1197" s="227"/>
      <c r="L1197" s="227"/>
      <c r="M1197" s="227"/>
      <c r="N1197" s="227"/>
      <c r="O1197" s="227"/>
      <c r="P1197" s="227"/>
      <c r="Q1197" s="227"/>
      <c r="R1197" s="227"/>
      <c r="S1197" s="227"/>
      <c r="T1197" s="227"/>
      <c r="U1197" s="227"/>
      <c r="V1197" s="227"/>
      <c r="W1197" s="227"/>
      <c r="X1197" s="227"/>
      <c r="Y1197" s="227"/>
      <c r="Z1197" s="227"/>
      <c r="AA1197" s="227"/>
      <c r="AB1197" s="227"/>
      <c r="AC1197" s="227"/>
      <c r="AD1197" s="227"/>
      <c r="AE1197" s="227"/>
      <c r="AF1197" s="227"/>
      <c r="AG1197" s="227"/>
      <c r="AH1197" s="227"/>
      <c r="AI1197" s="227"/>
      <c r="AJ1197" s="227"/>
      <c r="AK1197" s="227"/>
      <c r="AL1197" s="227"/>
      <c r="AM1197" s="227"/>
      <c r="AN1197" s="227"/>
      <c r="AO1197" s="227"/>
      <c r="AP1197" s="227"/>
      <c r="AQ1197" s="227"/>
      <c r="AR1197" s="227"/>
    </row>
    <row r="1198" spans="1:44" x14ac:dyDescent="0.2">
      <c r="A1198" s="227"/>
      <c r="B1198" s="227"/>
      <c r="C1198" s="227"/>
      <c r="D1198" s="227"/>
      <c r="E1198" s="227"/>
      <c r="F1198" s="227"/>
      <c r="G1198" s="227"/>
      <c r="H1198" s="1207"/>
      <c r="I1198" s="1207"/>
      <c r="J1198" s="227"/>
      <c r="K1198" s="227"/>
      <c r="L1198" s="227"/>
      <c r="M1198" s="227"/>
      <c r="N1198" s="227"/>
      <c r="O1198" s="227"/>
      <c r="P1198" s="227"/>
      <c r="Q1198" s="227"/>
      <c r="R1198" s="227"/>
      <c r="S1198" s="227"/>
      <c r="T1198" s="227"/>
      <c r="U1198" s="227"/>
      <c r="V1198" s="227"/>
      <c r="W1198" s="227"/>
      <c r="X1198" s="227"/>
      <c r="Y1198" s="227"/>
      <c r="Z1198" s="227"/>
      <c r="AA1198" s="227"/>
      <c r="AB1198" s="227"/>
      <c r="AC1198" s="227"/>
      <c r="AD1198" s="227"/>
      <c r="AE1198" s="227"/>
      <c r="AF1198" s="227"/>
      <c r="AG1198" s="227"/>
      <c r="AH1198" s="227"/>
      <c r="AI1198" s="227"/>
      <c r="AJ1198" s="227"/>
      <c r="AK1198" s="227"/>
      <c r="AL1198" s="227"/>
      <c r="AM1198" s="227"/>
      <c r="AN1198" s="227"/>
      <c r="AO1198" s="227"/>
      <c r="AP1198" s="227"/>
      <c r="AQ1198" s="227"/>
      <c r="AR1198" s="227"/>
    </row>
    <row r="1199" spans="1:44" x14ac:dyDescent="0.2">
      <c r="A1199" s="227"/>
      <c r="B1199" s="227"/>
      <c r="C1199" s="227"/>
      <c r="D1199" s="227"/>
      <c r="E1199" s="227"/>
      <c r="F1199" s="227"/>
      <c r="G1199" s="227"/>
      <c r="H1199" s="1207"/>
      <c r="I1199" s="1207"/>
      <c r="J1199" s="227"/>
      <c r="K1199" s="227"/>
      <c r="L1199" s="227"/>
      <c r="M1199" s="227"/>
      <c r="N1199" s="227"/>
      <c r="O1199" s="227"/>
      <c r="P1199" s="227"/>
      <c r="Q1199" s="227"/>
      <c r="R1199" s="227"/>
      <c r="S1199" s="227"/>
      <c r="T1199" s="227"/>
      <c r="U1199" s="227"/>
      <c r="V1199" s="227"/>
      <c r="W1199" s="227"/>
      <c r="X1199" s="227"/>
      <c r="Y1199" s="227"/>
      <c r="Z1199" s="227"/>
      <c r="AA1199" s="227"/>
      <c r="AB1199" s="227"/>
      <c r="AC1199" s="227"/>
      <c r="AD1199" s="227"/>
      <c r="AE1199" s="227"/>
      <c r="AF1199" s="227"/>
      <c r="AG1199" s="227"/>
      <c r="AH1199" s="227"/>
      <c r="AI1199" s="227"/>
      <c r="AJ1199" s="227"/>
      <c r="AK1199" s="227"/>
      <c r="AL1199" s="227"/>
      <c r="AM1199" s="227"/>
      <c r="AN1199" s="227"/>
      <c r="AO1199" s="227"/>
      <c r="AP1199" s="227"/>
      <c r="AQ1199" s="227"/>
      <c r="AR1199" s="227"/>
    </row>
    <row r="1200" spans="1:44" x14ac:dyDescent="0.2">
      <c r="A1200" s="227"/>
      <c r="B1200" s="227"/>
      <c r="C1200" s="227"/>
      <c r="D1200" s="227"/>
      <c r="E1200" s="227"/>
      <c r="F1200" s="227"/>
      <c r="G1200" s="227"/>
      <c r="H1200" s="1207"/>
      <c r="I1200" s="1207"/>
      <c r="J1200" s="227"/>
      <c r="K1200" s="227"/>
      <c r="L1200" s="227"/>
      <c r="M1200" s="227"/>
      <c r="N1200" s="227"/>
      <c r="O1200" s="227"/>
      <c r="P1200" s="227"/>
      <c r="Q1200" s="227"/>
      <c r="R1200" s="227"/>
      <c r="S1200" s="227"/>
      <c r="T1200" s="227"/>
      <c r="U1200" s="227"/>
      <c r="V1200" s="227"/>
      <c r="W1200" s="227"/>
      <c r="X1200" s="227"/>
      <c r="Y1200" s="227"/>
      <c r="Z1200" s="227"/>
      <c r="AA1200" s="227"/>
      <c r="AB1200" s="227"/>
      <c r="AC1200" s="227"/>
      <c r="AD1200" s="227"/>
      <c r="AE1200" s="227"/>
      <c r="AF1200" s="227"/>
      <c r="AG1200" s="227"/>
      <c r="AH1200" s="227"/>
      <c r="AI1200" s="227"/>
      <c r="AJ1200" s="227"/>
      <c r="AK1200" s="227"/>
      <c r="AL1200" s="227"/>
      <c r="AM1200" s="227"/>
      <c r="AN1200" s="227"/>
      <c r="AO1200" s="227"/>
      <c r="AP1200" s="227"/>
      <c r="AQ1200" s="227"/>
      <c r="AR1200" s="227"/>
    </row>
    <row r="1201" spans="1:44" x14ac:dyDescent="0.2">
      <c r="A1201" s="227"/>
      <c r="B1201" s="227"/>
      <c r="C1201" s="227"/>
      <c r="D1201" s="227"/>
      <c r="E1201" s="227"/>
      <c r="F1201" s="227"/>
      <c r="G1201" s="227"/>
      <c r="H1201" s="1207"/>
      <c r="I1201" s="1207"/>
      <c r="J1201" s="227"/>
      <c r="K1201" s="227"/>
      <c r="L1201" s="227"/>
      <c r="M1201" s="227"/>
      <c r="N1201" s="227"/>
      <c r="O1201" s="227"/>
      <c r="P1201" s="227"/>
      <c r="Q1201" s="227"/>
      <c r="R1201" s="227"/>
      <c r="S1201" s="227"/>
      <c r="T1201" s="227"/>
      <c r="U1201" s="227"/>
      <c r="V1201" s="227"/>
      <c r="W1201" s="227"/>
      <c r="X1201" s="227"/>
      <c r="Y1201" s="227"/>
      <c r="Z1201" s="227"/>
      <c r="AA1201" s="227"/>
      <c r="AB1201" s="227"/>
      <c r="AC1201" s="227"/>
      <c r="AD1201" s="227"/>
      <c r="AE1201" s="227"/>
      <c r="AF1201" s="227"/>
      <c r="AG1201" s="227"/>
      <c r="AH1201" s="227"/>
      <c r="AI1201" s="227"/>
      <c r="AJ1201" s="227"/>
      <c r="AK1201" s="227"/>
      <c r="AL1201" s="227"/>
      <c r="AM1201" s="227"/>
      <c r="AN1201" s="227"/>
      <c r="AO1201" s="227"/>
      <c r="AP1201" s="227"/>
      <c r="AQ1201" s="227"/>
      <c r="AR1201" s="227"/>
    </row>
    <row r="1202" spans="1:44" x14ac:dyDescent="0.2">
      <c r="A1202" s="227"/>
      <c r="B1202" s="227"/>
      <c r="C1202" s="227"/>
      <c r="D1202" s="227"/>
      <c r="E1202" s="227"/>
      <c r="F1202" s="227"/>
      <c r="G1202" s="227"/>
      <c r="H1202" s="1207"/>
      <c r="I1202" s="1207"/>
      <c r="J1202" s="227"/>
      <c r="K1202" s="227"/>
      <c r="L1202" s="227"/>
      <c r="M1202" s="227"/>
      <c r="N1202" s="227"/>
      <c r="O1202" s="227"/>
      <c r="P1202" s="227"/>
      <c r="Q1202" s="227"/>
      <c r="R1202" s="227"/>
      <c r="S1202" s="227"/>
      <c r="T1202" s="227"/>
      <c r="U1202" s="227"/>
      <c r="V1202" s="227"/>
      <c r="W1202" s="227"/>
      <c r="X1202" s="227"/>
      <c r="Y1202" s="227"/>
      <c r="Z1202" s="227"/>
      <c r="AA1202" s="227"/>
      <c r="AB1202" s="227"/>
      <c r="AC1202" s="227"/>
      <c r="AD1202" s="227"/>
      <c r="AE1202" s="227"/>
      <c r="AF1202" s="227"/>
      <c r="AG1202" s="227"/>
      <c r="AH1202" s="227"/>
      <c r="AI1202" s="227"/>
      <c r="AJ1202" s="227"/>
      <c r="AK1202" s="227"/>
      <c r="AL1202" s="227"/>
      <c r="AM1202" s="227"/>
      <c r="AN1202" s="227"/>
      <c r="AO1202" s="227"/>
      <c r="AP1202" s="227"/>
      <c r="AQ1202" s="227"/>
      <c r="AR1202" s="227"/>
    </row>
    <row r="1203" spans="1:44" x14ac:dyDescent="0.2">
      <c r="A1203" s="227"/>
      <c r="B1203" s="227"/>
      <c r="C1203" s="227"/>
      <c r="D1203" s="227"/>
      <c r="E1203" s="227"/>
      <c r="F1203" s="227"/>
      <c r="G1203" s="227"/>
      <c r="H1203" s="1207"/>
      <c r="I1203" s="1207"/>
      <c r="J1203" s="227"/>
      <c r="K1203" s="227"/>
      <c r="L1203" s="227"/>
      <c r="M1203" s="227"/>
      <c r="N1203" s="227"/>
      <c r="O1203" s="227"/>
      <c r="P1203" s="227"/>
      <c r="Q1203" s="227"/>
      <c r="R1203" s="227"/>
      <c r="S1203" s="227"/>
      <c r="T1203" s="227"/>
      <c r="U1203" s="227"/>
      <c r="V1203" s="227"/>
      <c r="W1203" s="227"/>
      <c r="X1203" s="227"/>
      <c r="Y1203" s="227"/>
      <c r="Z1203" s="227"/>
      <c r="AA1203" s="227"/>
      <c r="AB1203" s="227"/>
      <c r="AC1203" s="227"/>
      <c r="AD1203" s="227"/>
      <c r="AE1203" s="227"/>
      <c r="AF1203" s="227"/>
      <c r="AG1203" s="227"/>
      <c r="AH1203" s="227"/>
      <c r="AI1203" s="227"/>
      <c r="AJ1203" s="227"/>
      <c r="AK1203" s="227"/>
      <c r="AL1203" s="227"/>
      <c r="AM1203" s="227"/>
      <c r="AN1203" s="227"/>
      <c r="AO1203" s="227"/>
      <c r="AP1203" s="227"/>
      <c r="AQ1203" s="227"/>
      <c r="AR1203" s="227"/>
    </row>
    <row r="1204" spans="1:44" x14ac:dyDescent="0.2">
      <c r="A1204" s="227"/>
      <c r="B1204" s="227"/>
      <c r="C1204" s="227"/>
      <c r="D1204" s="227"/>
      <c r="E1204" s="227"/>
      <c r="F1204" s="227"/>
      <c r="G1204" s="227"/>
      <c r="H1204" s="1207"/>
      <c r="I1204" s="1207"/>
      <c r="J1204" s="227"/>
      <c r="K1204" s="227"/>
      <c r="L1204" s="227"/>
      <c r="M1204" s="227"/>
      <c r="N1204" s="227"/>
      <c r="O1204" s="227"/>
      <c r="P1204" s="227"/>
      <c r="Q1204" s="227"/>
      <c r="R1204" s="227"/>
      <c r="S1204" s="227"/>
      <c r="T1204" s="227"/>
      <c r="U1204" s="227"/>
      <c r="V1204" s="227"/>
      <c r="W1204" s="227"/>
      <c r="X1204" s="227"/>
      <c r="Y1204" s="227"/>
      <c r="Z1204" s="227"/>
      <c r="AA1204" s="227"/>
      <c r="AB1204" s="227"/>
      <c r="AC1204" s="227"/>
      <c r="AD1204" s="227"/>
      <c r="AE1204" s="227"/>
      <c r="AF1204" s="227"/>
      <c r="AG1204" s="227"/>
      <c r="AH1204" s="227"/>
      <c r="AI1204" s="227"/>
      <c r="AJ1204" s="227"/>
      <c r="AK1204" s="227"/>
      <c r="AL1204" s="227"/>
      <c r="AM1204" s="227"/>
      <c r="AN1204" s="227"/>
      <c r="AO1204" s="227"/>
      <c r="AP1204" s="227"/>
      <c r="AQ1204" s="227"/>
      <c r="AR1204" s="227"/>
    </row>
    <row r="1205" spans="1:44" x14ac:dyDescent="0.2">
      <c r="A1205" s="227"/>
      <c r="B1205" s="227"/>
      <c r="C1205" s="227"/>
      <c r="D1205" s="227"/>
      <c r="E1205" s="227"/>
      <c r="F1205" s="227"/>
      <c r="G1205" s="227"/>
      <c r="H1205" s="1207"/>
      <c r="I1205" s="1207"/>
      <c r="J1205" s="227"/>
      <c r="K1205" s="227"/>
      <c r="L1205" s="227"/>
      <c r="M1205" s="227"/>
      <c r="N1205" s="227"/>
      <c r="O1205" s="227"/>
      <c r="P1205" s="227"/>
      <c r="Q1205" s="227"/>
      <c r="R1205" s="227"/>
      <c r="S1205" s="227"/>
      <c r="T1205" s="227"/>
      <c r="U1205" s="227"/>
      <c r="V1205" s="227"/>
      <c r="W1205" s="227"/>
      <c r="X1205" s="227"/>
      <c r="Y1205" s="227"/>
      <c r="Z1205" s="227"/>
      <c r="AA1205" s="227"/>
      <c r="AB1205" s="227"/>
      <c r="AC1205" s="227"/>
      <c r="AD1205" s="227"/>
      <c r="AE1205" s="227"/>
      <c r="AF1205" s="227"/>
      <c r="AG1205" s="227"/>
      <c r="AH1205" s="227"/>
      <c r="AI1205" s="227"/>
      <c r="AJ1205" s="227"/>
      <c r="AK1205" s="227"/>
      <c r="AL1205" s="227"/>
      <c r="AM1205" s="227"/>
      <c r="AN1205" s="227"/>
      <c r="AO1205" s="227"/>
      <c r="AP1205" s="227"/>
      <c r="AQ1205" s="227"/>
      <c r="AR1205" s="227"/>
    </row>
    <row r="1206" spans="1:44" x14ac:dyDescent="0.2">
      <c r="A1206" s="227"/>
      <c r="B1206" s="227"/>
      <c r="C1206" s="227"/>
      <c r="D1206" s="227"/>
      <c r="E1206" s="227"/>
      <c r="F1206" s="227"/>
      <c r="G1206" s="227"/>
      <c r="H1206" s="1207"/>
      <c r="I1206" s="1207"/>
      <c r="J1206" s="227"/>
      <c r="K1206" s="227"/>
      <c r="L1206" s="227"/>
      <c r="M1206" s="227"/>
      <c r="N1206" s="227"/>
      <c r="O1206" s="227"/>
      <c r="P1206" s="227"/>
      <c r="Q1206" s="227"/>
      <c r="R1206" s="227"/>
      <c r="S1206" s="227"/>
      <c r="T1206" s="227"/>
      <c r="U1206" s="227"/>
      <c r="V1206" s="227"/>
      <c r="W1206" s="227"/>
      <c r="X1206" s="227"/>
      <c r="Y1206" s="227"/>
      <c r="Z1206" s="227"/>
      <c r="AA1206" s="227"/>
      <c r="AB1206" s="227"/>
      <c r="AC1206" s="227"/>
      <c r="AD1206" s="227"/>
      <c r="AE1206" s="227"/>
      <c r="AF1206" s="227"/>
      <c r="AG1206" s="227"/>
      <c r="AH1206" s="227"/>
      <c r="AI1206" s="227"/>
      <c r="AJ1206" s="227"/>
      <c r="AK1206" s="227"/>
      <c r="AL1206" s="227"/>
      <c r="AM1206" s="227"/>
      <c r="AN1206" s="227"/>
      <c r="AO1206" s="227"/>
      <c r="AP1206" s="227"/>
      <c r="AQ1206" s="227"/>
      <c r="AR1206" s="227"/>
    </row>
    <row r="1207" spans="1:44" x14ac:dyDescent="0.2">
      <c r="A1207" s="227"/>
      <c r="B1207" s="227"/>
      <c r="C1207" s="227"/>
      <c r="D1207" s="227"/>
      <c r="E1207" s="227"/>
      <c r="F1207" s="227"/>
      <c r="G1207" s="227"/>
      <c r="H1207" s="1207"/>
      <c r="I1207" s="1207"/>
      <c r="J1207" s="227"/>
      <c r="K1207" s="227"/>
      <c r="L1207" s="227"/>
      <c r="M1207" s="227"/>
      <c r="N1207" s="227"/>
      <c r="O1207" s="227"/>
      <c r="P1207" s="227"/>
      <c r="Q1207" s="227"/>
      <c r="R1207" s="227"/>
      <c r="S1207" s="227"/>
      <c r="T1207" s="227"/>
      <c r="U1207" s="227"/>
      <c r="V1207" s="227"/>
      <c r="W1207" s="227"/>
      <c r="X1207" s="227"/>
      <c r="Y1207" s="227"/>
      <c r="Z1207" s="227"/>
      <c r="AA1207" s="227"/>
      <c r="AB1207" s="227"/>
      <c r="AC1207" s="227"/>
      <c r="AD1207" s="227"/>
      <c r="AE1207" s="227"/>
      <c r="AF1207" s="227"/>
      <c r="AG1207" s="227"/>
      <c r="AH1207" s="227"/>
      <c r="AI1207" s="227"/>
      <c r="AJ1207" s="227"/>
      <c r="AK1207" s="227"/>
      <c r="AL1207" s="227"/>
      <c r="AM1207" s="227"/>
      <c r="AN1207" s="227"/>
      <c r="AO1207" s="227"/>
      <c r="AP1207" s="227"/>
      <c r="AQ1207" s="227"/>
      <c r="AR1207" s="227"/>
    </row>
    <row r="1208" spans="1:44" x14ac:dyDescent="0.2">
      <c r="A1208" s="227"/>
      <c r="B1208" s="227"/>
      <c r="C1208" s="227"/>
      <c r="D1208" s="227"/>
      <c r="E1208" s="227"/>
      <c r="F1208" s="227"/>
      <c r="G1208" s="227"/>
      <c r="H1208" s="1207"/>
      <c r="I1208" s="1207"/>
      <c r="J1208" s="227"/>
      <c r="K1208" s="227"/>
      <c r="L1208" s="227"/>
      <c r="M1208" s="227"/>
      <c r="N1208" s="227"/>
      <c r="O1208" s="227"/>
      <c r="P1208" s="227"/>
      <c r="Q1208" s="227"/>
      <c r="R1208" s="227"/>
      <c r="S1208" s="227"/>
      <c r="T1208" s="227"/>
      <c r="U1208" s="227"/>
      <c r="V1208" s="227"/>
      <c r="W1208" s="227"/>
      <c r="X1208" s="227"/>
      <c r="Y1208" s="227"/>
      <c r="Z1208" s="227"/>
      <c r="AA1208" s="227"/>
      <c r="AB1208" s="227"/>
      <c r="AC1208" s="227"/>
      <c r="AD1208" s="227"/>
      <c r="AE1208" s="227"/>
      <c r="AF1208" s="227"/>
      <c r="AG1208" s="227"/>
      <c r="AH1208" s="227"/>
      <c r="AI1208" s="227"/>
      <c r="AJ1208" s="227"/>
      <c r="AK1208" s="227"/>
      <c r="AL1208" s="227"/>
      <c r="AM1208" s="227"/>
      <c r="AN1208" s="227"/>
      <c r="AO1208" s="227"/>
      <c r="AP1208" s="227"/>
      <c r="AQ1208" s="227"/>
      <c r="AR1208" s="227"/>
    </row>
    <row r="1209" spans="1:44" x14ac:dyDescent="0.2">
      <c r="A1209" s="227"/>
      <c r="B1209" s="227"/>
      <c r="C1209" s="227"/>
      <c r="D1209" s="227"/>
      <c r="E1209" s="227"/>
      <c r="F1209" s="227"/>
      <c r="G1209" s="227"/>
      <c r="H1209" s="1207"/>
      <c r="I1209" s="1207"/>
      <c r="J1209" s="227"/>
      <c r="K1209" s="227"/>
      <c r="L1209" s="227"/>
      <c r="M1209" s="227"/>
      <c r="N1209" s="227"/>
      <c r="O1209" s="227"/>
      <c r="P1209" s="227"/>
      <c r="Q1209" s="227"/>
      <c r="R1209" s="227"/>
      <c r="S1209" s="227"/>
      <c r="T1209" s="227"/>
      <c r="U1209" s="227"/>
      <c r="V1209" s="227"/>
      <c r="W1209" s="227"/>
      <c r="X1209" s="227"/>
      <c r="Y1209" s="227"/>
      <c r="Z1209" s="227"/>
      <c r="AA1209" s="227"/>
      <c r="AB1209" s="227"/>
      <c r="AC1209" s="227"/>
      <c r="AD1209" s="227"/>
      <c r="AE1209" s="227"/>
      <c r="AF1209" s="227"/>
      <c r="AG1209" s="227"/>
      <c r="AH1209" s="227"/>
      <c r="AI1209" s="227"/>
      <c r="AJ1209" s="227"/>
      <c r="AK1209" s="227"/>
      <c r="AL1209" s="227"/>
      <c r="AM1209" s="227"/>
      <c r="AN1209" s="227"/>
      <c r="AO1209" s="227"/>
      <c r="AP1209" s="227"/>
      <c r="AQ1209" s="227"/>
      <c r="AR1209" s="227"/>
    </row>
    <row r="1210" spans="1:44" x14ac:dyDescent="0.2">
      <c r="A1210" s="227"/>
      <c r="B1210" s="227"/>
      <c r="C1210" s="227"/>
      <c r="D1210" s="227"/>
      <c r="E1210" s="227"/>
      <c r="F1210" s="227"/>
      <c r="G1210" s="227"/>
      <c r="H1210" s="1207"/>
      <c r="I1210" s="1207"/>
      <c r="J1210" s="227"/>
      <c r="K1210" s="227"/>
      <c r="L1210" s="227"/>
      <c r="M1210" s="227"/>
      <c r="N1210" s="227"/>
      <c r="O1210" s="227"/>
      <c r="P1210" s="227"/>
      <c r="Q1210" s="227"/>
      <c r="R1210" s="227"/>
      <c r="S1210" s="227"/>
      <c r="T1210" s="227"/>
      <c r="U1210" s="227"/>
      <c r="V1210" s="227"/>
      <c r="W1210" s="227"/>
      <c r="X1210" s="227"/>
      <c r="Y1210" s="227"/>
      <c r="Z1210" s="227"/>
      <c r="AA1210" s="227"/>
      <c r="AB1210" s="227"/>
      <c r="AC1210" s="227"/>
      <c r="AD1210" s="227"/>
      <c r="AE1210" s="227"/>
      <c r="AF1210" s="227"/>
      <c r="AG1210" s="227"/>
      <c r="AH1210" s="227"/>
      <c r="AI1210" s="227"/>
      <c r="AJ1210" s="227"/>
      <c r="AK1210" s="227"/>
      <c r="AL1210" s="227"/>
      <c r="AM1210" s="227"/>
      <c r="AN1210" s="227"/>
      <c r="AO1210" s="227"/>
      <c r="AP1210" s="227"/>
      <c r="AQ1210" s="227"/>
      <c r="AR1210" s="227"/>
    </row>
    <row r="1211" spans="1:44" x14ac:dyDescent="0.2">
      <c r="A1211" s="227"/>
      <c r="B1211" s="227"/>
      <c r="C1211" s="227"/>
      <c r="D1211" s="227"/>
      <c r="E1211" s="227"/>
      <c r="F1211" s="227"/>
      <c r="G1211" s="227"/>
      <c r="H1211" s="1207"/>
      <c r="I1211" s="1207"/>
      <c r="J1211" s="227"/>
      <c r="K1211" s="227"/>
      <c r="L1211" s="227"/>
      <c r="M1211" s="227"/>
      <c r="N1211" s="227"/>
      <c r="O1211" s="227"/>
      <c r="P1211" s="227"/>
      <c r="Q1211" s="227"/>
      <c r="R1211" s="227"/>
      <c r="S1211" s="227"/>
      <c r="T1211" s="227"/>
      <c r="U1211" s="227"/>
      <c r="V1211" s="227"/>
      <c r="W1211" s="227"/>
      <c r="X1211" s="227"/>
      <c r="Y1211" s="227"/>
      <c r="Z1211" s="227"/>
      <c r="AA1211" s="227"/>
      <c r="AB1211" s="227"/>
      <c r="AC1211" s="227"/>
      <c r="AD1211" s="227"/>
      <c r="AE1211" s="227"/>
      <c r="AF1211" s="227"/>
      <c r="AG1211" s="227"/>
      <c r="AH1211" s="227"/>
      <c r="AI1211" s="227"/>
      <c r="AJ1211" s="227"/>
      <c r="AK1211" s="227"/>
      <c r="AL1211" s="227"/>
      <c r="AM1211" s="227"/>
      <c r="AN1211" s="227"/>
      <c r="AO1211" s="227"/>
      <c r="AP1211" s="227"/>
      <c r="AQ1211" s="227"/>
      <c r="AR1211" s="227"/>
    </row>
    <row r="1212" spans="1:44" x14ac:dyDescent="0.2">
      <c r="A1212" s="227"/>
      <c r="B1212" s="227"/>
      <c r="C1212" s="227"/>
      <c r="D1212" s="227"/>
      <c r="E1212" s="227"/>
      <c r="F1212" s="227"/>
      <c r="G1212" s="227"/>
      <c r="H1212" s="1207"/>
      <c r="I1212" s="1207"/>
      <c r="J1212" s="227"/>
      <c r="K1212" s="227"/>
      <c r="L1212" s="227"/>
      <c r="M1212" s="227"/>
      <c r="N1212" s="227"/>
      <c r="O1212" s="227"/>
      <c r="P1212" s="227"/>
      <c r="Q1212" s="227"/>
      <c r="R1212" s="227"/>
      <c r="S1212" s="227"/>
      <c r="T1212" s="227"/>
      <c r="U1212" s="227"/>
      <c r="V1212" s="227"/>
      <c r="W1212" s="227"/>
      <c r="X1212" s="227"/>
      <c r="Y1212" s="227"/>
      <c r="Z1212" s="227"/>
      <c r="AA1212" s="227"/>
      <c r="AB1212" s="227"/>
      <c r="AC1212" s="227"/>
      <c r="AD1212" s="227"/>
      <c r="AE1212" s="227"/>
      <c r="AF1212" s="227"/>
      <c r="AG1212" s="227"/>
      <c r="AH1212" s="227"/>
      <c r="AI1212" s="227"/>
      <c r="AJ1212" s="227"/>
      <c r="AK1212" s="227"/>
      <c r="AL1212" s="227"/>
      <c r="AM1212" s="227"/>
      <c r="AN1212" s="227"/>
      <c r="AO1212" s="227"/>
      <c r="AP1212" s="227"/>
      <c r="AQ1212" s="227"/>
      <c r="AR1212" s="227"/>
    </row>
    <row r="1213" spans="1:44" x14ac:dyDescent="0.2">
      <c r="A1213" s="227"/>
      <c r="B1213" s="227"/>
      <c r="C1213" s="227"/>
      <c r="D1213" s="227"/>
      <c r="E1213" s="227"/>
      <c r="F1213" s="227"/>
      <c r="G1213" s="227"/>
      <c r="H1213" s="1207"/>
      <c r="I1213" s="1207"/>
      <c r="J1213" s="227"/>
      <c r="K1213" s="227"/>
      <c r="L1213" s="227"/>
      <c r="M1213" s="227"/>
      <c r="N1213" s="227"/>
      <c r="O1213" s="227"/>
      <c r="P1213" s="227"/>
      <c r="Q1213" s="227"/>
      <c r="R1213" s="227"/>
      <c r="S1213" s="227"/>
      <c r="T1213" s="227"/>
      <c r="U1213" s="227"/>
      <c r="V1213" s="227"/>
      <c r="W1213" s="227"/>
      <c r="X1213" s="227"/>
      <c r="Y1213" s="227"/>
      <c r="Z1213" s="227"/>
      <c r="AA1213" s="227"/>
      <c r="AB1213" s="227"/>
      <c r="AC1213" s="227"/>
      <c r="AD1213" s="227"/>
      <c r="AE1213" s="227"/>
      <c r="AF1213" s="227"/>
      <c r="AG1213" s="227"/>
      <c r="AH1213" s="227"/>
      <c r="AI1213" s="227"/>
      <c r="AJ1213" s="227"/>
      <c r="AK1213" s="227"/>
      <c r="AL1213" s="227"/>
      <c r="AM1213" s="227"/>
      <c r="AN1213" s="227"/>
      <c r="AO1213" s="227"/>
      <c r="AP1213" s="227"/>
      <c r="AQ1213" s="227"/>
      <c r="AR1213" s="227"/>
    </row>
    <row r="1214" spans="1:44" x14ac:dyDescent="0.2">
      <c r="A1214" s="227"/>
      <c r="B1214" s="227"/>
      <c r="C1214" s="227"/>
      <c r="D1214" s="227"/>
      <c r="E1214" s="227"/>
      <c r="F1214" s="227"/>
      <c r="G1214" s="227"/>
      <c r="H1214" s="1207"/>
      <c r="I1214" s="1207"/>
      <c r="J1214" s="227"/>
      <c r="K1214" s="227"/>
      <c r="L1214" s="227"/>
      <c r="M1214" s="227"/>
      <c r="N1214" s="227"/>
      <c r="O1214" s="227"/>
      <c r="P1214" s="227"/>
      <c r="Q1214" s="227"/>
      <c r="R1214" s="227"/>
      <c r="S1214" s="227"/>
      <c r="T1214" s="227"/>
      <c r="U1214" s="227"/>
      <c r="V1214" s="227"/>
      <c r="W1214" s="227"/>
      <c r="X1214" s="227"/>
      <c r="Y1214" s="227"/>
      <c r="Z1214" s="227"/>
      <c r="AA1214" s="227"/>
      <c r="AB1214" s="227"/>
      <c r="AC1214" s="227"/>
      <c r="AD1214" s="227"/>
      <c r="AE1214" s="227"/>
      <c r="AF1214" s="227"/>
      <c r="AG1214" s="227"/>
      <c r="AH1214" s="227"/>
      <c r="AI1214" s="227"/>
      <c r="AJ1214" s="227"/>
      <c r="AK1214" s="227"/>
      <c r="AL1214" s="227"/>
      <c r="AM1214" s="227"/>
      <c r="AN1214" s="227"/>
      <c r="AO1214" s="227"/>
      <c r="AP1214" s="227"/>
      <c r="AQ1214" s="227"/>
      <c r="AR1214" s="227"/>
    </row>
    <row r="1215" spans="1:44" x14ac:dyDescent="0.2">
      <c r="A1215" s="227"/>
      <c r="B1215" s="227"/>
      <c r="C1215" s="227"/>
      <c r="D1215" s="227"/>
      <c r="E1215" s="227"/>
      <c r="F1215" s="227"/>
      <c r="G1215" s="227"/>
      <c r="H1215" s="1207"/>
      <c r="I1215" s="1207"/>
      <c r="J1215" s="227"/>
      <c r="K1215" s="227"/>
      <c r="L1215" s="227"/>
      <c r="M1215" s="227"/>
      <c r="N1215" s="227"/>
      <c r="O1215" s="227"/>
      <c r="P1215" s="227"/>
      <c r="Q1215" s="227"/>
      <c r="R1215" s="227"/>
      <c r="S1215" s="227"/>
      <c r="T1215" s="227"/>
      <c r="U1215" s="227"/>
      <c r="V1215" s="227"/>
      <c r="W1215" s="227"/>
      <c r="X1215" s="227"/>
      <c r="Y1215" s="227"/>
      <c r="Z1215" s="227"/>
      <c r="AA1215" s="227"/>
      <c r="AB1215" s="227"/>
      <c r="AC1215" s="227"/>
      <c r="AD1215" s="227"/>
      <c r="AE1215" s="227"/>
      <c r="AF1215" s="227"/>
      <c r="AG1215" s="227"/>
      <c r="AH1215" s="227"/>
      <c r="AI1215" s="227"/>
      <c r="AJ1215" s="227"/>
      <c r="AK1215" s="227"/>
      <c r="AL1215" s="227"/>
      <c r="AM1215" s="227"/>
      <c r="AN1215" s="227"/>
      <c r="AO1215" s="227"/>
      <c r="AP1215" s="227"/>
      <c r="AQ1215" s="227"/>
      <c r="AR1215" s="227"/>
    </row>
    <row r="1216" spans="1:44" x14ac:dyDescent="0.2">
      <c r="A1216" s="227"/>
      <c r="B1216" s="227"/>
      <c r="C1216" s="227"/>
      <c r="D1216" s="227"/>
      <c r="E1216" s="227"/>
      <c r="F1216" s="227"/>
      <c r="G1216" s="227"/>
      <c r="H1216" s="1207"/>
      <c r="I1216" s="1207"/>
      <c r="J1216" s="227"/>
      <c r="K1216" s="227"/>
      <c r="L1216" s="227"/>
      <c r="M1216" s="227"/>
      <c r="N1216" s="227"/>
      <c r="O1216" s="227"/>
      <c r="P1216" s="227"/>
      <c r="Q1216" s="227"/>
      <c r="R1216" s="227"/>
      <c r="S1216" s="227"/>
      <c r="T1216" s="227"/>
      <c r="U1216" s="227"/>
      <c r="V1216" s="227"/>
      <c r="W1216" s="227"/>
      <c r="X1216" s="227"/>
      <c r="Y1216" s="227"/>
      <c r="Z1216" s="227"/>
      <c r="AA1216" s="227"/>
      <c r="AB1216" s="227"/>
      <c r="AC1216" s="227"/>
      <c r="AD1216" s="227"/>
      <c r="AE1216" s="227"/>
      <c r="AF1216" s="227"/>
      <c r="AG1216" s="227"/>
      <c r="AH1216" s="227"/>
      <c r="AI1216" s="227"/>
      <c r="AJ1216" s="227"/>
      <c r="AK1216" s="227"/>
      <c r="AL1216" s="227"/>
      <c r="AM1216" s="227"/>
      <c r="AN1216" s="227"/>
      <c r="AO1216" s="227"/>
      <c r="AP1216" s="227"/>
      <c r="AQ1216" s="227"/>
      <c r="AR1216" s="227"/>
    </row>
    <row r="1217" spans="1:44" x14ac:dyDescent="0.2">
      <c r="A1217" s="227"/>
      <c r="B1217" s="227"/>
      <c r="C1217" s="227"/>
      <c r="D1217" s="227"/>
      <c r="E1217" s="227"/>
      <c r="F1217" s="227"/>
      <c r="G1217" s="227"/>
      <c r="H1217" s="1207"/>
      <c r="I1217" s="1207"/>
      <c r="J1217" s="227"/>
      <c r="K1217" s="227"/>
      <c r="L1217" s="227"/>
      <c r="M1217" s="227"/>
      <c r="N1217" s="227"/>
      <c r="O1217" s="227"/>
      <c r="P1217" s="227"/>
      <c r="Q1217" s="227"/>
      <c r="R1217" s="227"/>
      <c r="S1217" s="227"/>
      <c r="T1217" s="227"/>
      <c r="U1217" s="227"/>
      <c r="V1217" s="227"/>
      <c r="W1217" s="227"/>
      <c r="X1217" s="227"/>
      <c r="Y1217" s="227"/>
      <c r="Z1217" s="227"/>
      <c r="AA1217" s="227"/>
      <c r="AB1217" s="227"/>
      <c r="AC1217" s="227"/>
      <c r="AD1217" s="227"/>
      <c r="AE1217" s="227"/>
      <c r="AF1217" s="227"/>
      <c r="AG1217" s="227"/>
      <c r="AH1217" s="227"/>
      <c r="AI1217" s="227"/>
      <c r="AJ1217" s="227"/>
      <c r="AK1217" s="227"/>
      <c r="AL1217" s="227"/>
      <c r="AM1217" s="227"/>
      <c r="AN1217" s="227"/>
      <c r="AO1217" s="227"/>
      <c r="AP1217" s="227"/>
      <c r="AQ1217" s="227"/>
      <c r="AR1217" s="227"/>
    </row>
    <row r="1218" spans="1:44" x14ac:dyDescent="0.2">
      <c r="A1218" s="227"/>
      <c r="B1218" s="227"/>
      <c r="C1218" s="227"/>
      <c r="D1218" s="227"/>
      <c r="E1218" s="227"/>
      <c r="F1218" s="227"/>
      <c r="G1218" s="227"/>
      <c r="H1218" s="1207"/>
      <c r="I1218" s="1207"/>
      <c r="J1218" s="227"/>
      <c r="K1218" s="227"/>
      <c r="L1218" s="227"/>
      <c r="M1218" s="227"/>
      <c r="N1218" s="227"/>
      <c r="O1218" s="227"/>
      <c r="P1218" s="227"/>
      <c r="Q1218" s="227"/>
      <c r="R1218" s="227"/>
      <c r="S1218" s="227"/>
      <c r="T1218" s="227"/>
      <c r="U1218" s="227"/>
      <c r="V1218" s="227"/>
      <c r="W1218" s="227"/>
      <c r="X1218" s="227"/>
      <c r="Y1218" s="227"/>
      <c r="Z1218" s="227"/>
      <c r="AA1218" s="227"/>
      <c r="AB1218" s="227"/>
      <c r="AC1218" s="227"/>
      <c r="AD1218" s="227"/>
      <c r="AE1218" s="227"/>
      <c r="AF1218" s="227"/>
      <c r="AG1218" s="227"/>
      <c r="AH1218" s="227"/>
      <c r="AI1218" s="227"/>
      <c r="AJ1218" s="227"/>
      <c r="AK1218" s="227"/>
      <c r="AL1218" s="227"/>
      <c r="AM1218" s="227"/>
      <c r="AN1218" s="227"/>
      <c r="AO1218" s="227"/>
      <c r="AP1218" s="227"/>
      <c r="AQ1218" s="227"/>
      <c r="AR1218" s="227"/>
    </row>
    <row r="1219" spans="1:44" x14ac:dyDescent="0.2">
      <c r="A1219" s="227"/>
      <c r="B1219" s="227"/>
      <c r="C1219" s="227"/>
      <c r="D1219" s="227"/>
      <c r="E1219" s="227"/>
      <c r="F1219" s="227"/>
      <c r="G1219" s="227"/>
      <c r="H1219" s="1207"/>
      <c r="I1219" s="1207"/>
      <c r="J1219" s="227"/>
      <c r="K1219" s="227"/>
      <c r="L1219" s="227"/>
      <c r="M1219" s="227"/>
      <c r="N1219" s="227"/>
      <c r="O1219" s="227"/>
      <c r="P1219" s="227"/>
      <c r="Q1219" s="227"/>
      <c r="R1219" s="227"/>
      <c r="S1219" s="227"/>
      <c r="T1219" s="227"/>
      <c r="U1219" s="227"/>
      <c r="V1219" s="227"/>
      <c r="W1219" s="227"/>
      <c r="X1219" s="227"/>
      <c r="Y1219" s="227"/>
      <c r="Z1219" s="227"/>
      <c r="AA1219" s="227"/>
      <c r="AB1219" s="227"/>
      <c r="AC1219" s="227"/>
      <c r="AD1219" s="227"/>
      <c r="AE1219" s="227"/>
      <c r="AF1219" s="227"/>
      <c r="AG1219" s="227"/>
      <c r="AH1219" s="227"/>
      <c r="AI1219" s="227"/>
      <c r="AJ1219" s="227"/>
      <c r="AK1219" s="227"/>
      <c r="AL1219" s="227"/>
      <c r="AM1219" s="227"/>
      <c r="AN1219" s="227"/>
      <c r="AO1219" s="227"/>
      <c r="AP1219" s="227"/>
      <c r="AQ1219" s="227"/>
      <c r="AR1219" s="227"/>
    </row>
    <row r="1220" spans="1:44" x14ac:dyDescent="0.2">
      <c r="A1220" s="227"/>
      <c r="B1220" s="227"/>
      <c r="C1220" s="227"/>
      <c r="D1220" s="227"/>
      <c r="E1220" s="227"/>
      <c r="F1220" s="227"/>
      <c r="G1220" s="227"/>
      <c r="H1220" s="1207"/>
      <c r="I1220" s="1207"/>
      <c r="J1220" s="227"/>
      <c r="K1220" s="227"/>
      <c r="L1220" s="227"/>
      <c r="M1220" s="227"/>
      <c r="N1220" s="227"/>
      <c r="O1220" s="227"/>
      <c r="P1220" s="227"/>
      <c r="Q1220" s="227"/>
      <c r="R1220" s="227"/>
      <c r="S1220" s="227"/>
      <c r="T1220" s="227"/>
      <c r="U1220" s="227"/>
      <c r="V1220" s="227"/>
      <c r="W1220" s="227"/>
      <c r="X1220" s="227"/>
      <c r="Y1220" s="227"/>
      <c r="Z1220" s="227"/>
      <c r="AA1220" s="227"/>
      <c r="AB1220" s="227"/>
      <c r="AC1220" s="227"/>
      <c r="AD1220" s="227"/>
      <c r="AE1220" s="227"/>
      <c r="AF1220" s="227"/>
      <c r="AG1220" s="227"/>
      <c r="AH1220" s="227"/>
      <c r="AI1220" s="227"/>
      <c r="AJ1220" s="227"/>
      <c r="AK1220" s="227"/>
      <c r="AL1220" s="227"/>
      <c r="AM1220" s="227"/>
      <c r="AN1220" s="227"/>
      <c r="AO1220" s="227"/>
      <c r="AP1220" s="227"/>
      <c r="AQ1220" s="227"/>
      <c r="AR1220" s="227"/>
    </row>
    <row r="1221" spans="1:44" x14ac:dyDescent="0.2">
      <c r="A1221" s="227"/>
      <c r="B1221" s="227"/>
      <c r="C1221" s="227"/>
      <c r="D1221" s="227"/>
      <c r="E1221" s="227"/>
      <c r="F1221" s="227"/>
      <c r="G1221" s="227"/>
      <c r="H1221" s="1207"/>
      <c r="I1221" s="1207"/>
      <c r="J1221" s="227"/>
      <c r="K1221" s="227"/>
      <c r="L1221" s="227"/>
      <c r="M1221" s="227"/>
      <c r="N1221" s="227"/>
      <c r="O1221" s="227"/>
      <c r="P1221" s="227"/>
      <c r="Q1221" s="227"/>
      <c r="R1221" s="227"/>
      <c r="S1221" s="227"/>
      <c r="T1221" s="227"/>
      <c r="U1221" s="227"/>
      <c r="V1221" s="227"/>
      <c r="W1221" s="227"/>
      <c r="X1221" s="227"/>
      <c r="Y1221" s="227"/>
      <c r="Z1221" s="227"/>
      <c r="AA1221" s="227"/>
      <c r="AB1221" s="227"/>
      <c r="AC1221" s="227"/>
      <c r="AD1221" s="227"/>
      <c r="AE1221" s="227"/>
      <c r="AF1221" s="227"/>
      <c r="AG1221" s="227"/>
      <c r="AH1221" s="227"/>
      <c r="AI1221" s="227"/>
      <c r="AJ1221" s="227"/>
      <c r="AK1221" s="227"/>
      <c r="AL1221" s="227"/>
      <c r="AM1221" s="227"/>
      <c r="AN1221" s="227"/>
      <c r="AO1221" s="227"/>
      <c r="AP1221" s="227"/>
      <c r="AQ1221" s="227"/>
      <c r="AR1221" s="227"/>
    </row>
    <row r="1222" spans="1:44" x14ac:dyDescent="0.2">
      <c r="A1222" s="227"/>
      <c r="B1222" s="227"/>
      <c r="C1222" s="227"/>
      <c r="D1222" s="227"/>
      <c r="E1222" s="227"/>
      <c r="F1222" s="227"/>
      <c r="G1222" s="227"/>
      <c r="H1222" s="1207"/>
      <c r="I1222" s="1207"/>
      <c r="J1222" s="227"/>
      <c r="K1222" s="227"/>
      <c r="L1222" s="227"/>
      <c r="M1222" s="227"/>
      <c r="N1222" s="227"/>
      <c r="O1222" s="227"/>
      <c r="P1222" s="227"/>
      <c r="Q1222" s="227"/>
      <c r="R1222" s="227"/>
      <c r="S1222" s="227"/>
      <c r="T1222" s="227"/>
      <c r="U1222" s="227"/>
      <c r="V1222" s="227"/>
      <c r="W1222" s="227"/>
      <c r="X1222" s="227"/>
      <c r="Y1222" s="227"/>
      <c r="Z1222" s="227"/>
      <c r="AA1222" s="227"/>
      <c r="AB1222" s="227"/>
      <c r="AC1222" s="227"/>
      <c r="AD1222" s="227"/>
      <c r="AE1222" s="227"/>
      <c r="AF1222" s="227"/>
      <c r="AG1222" s="227"/>
      <c r="AH1222" s="227"/>
      <c r="AI1222" s="227"/>
      <c r="AJ1222" s="227"/>
      <c r="AK1222" s="227"/>
      <c r="AL1222" s="227"/>
      <c r="AM1222" s="227"/>
      <c r="AN1222" s="227"/>
      <c r="AO1222" s="227"/>
      <c r="AP1222" s="227"/>
      <c r="AQ1222" s="227"/>
      <c r="AR1222" s="227"/>
    </row>
    <row r="1223" spans="1:44" x14ac:dyDescent="0.2">
      <c r="A1223" s="227"/>
      <c r="B1223" s="227"/>
      <c r="C1223" s="227"/>
      <c r="D1223" s="227"/>
      <c r="E1223" s="227"/>
      <c r="F1223" s="227"/>
      <c r="G1223" s="227"/>
      <c r="H1223" s="1207"/>
      <c r="I1223" s="1207"/>
      <c r="J1223" s="227"/>
      <c r="K1223" s="227"/>
      <c r="L1223" s="227"/>
      <c r="M1223" s="227"/>
      <c r="N1223" s="227"/>
      <c r="O1223" s="227"/>
      <c r="P1223" s="227"/>
      <c r="Q1223" s="227"/>
      <c r="R1223" s="227"/>
      <c r="S1223" s="227"/>
      <c r="T1223" s="227"/>
      <c r="U1223" s="227"/>
      <c r="V1223" s="227"/>
      <c r="W1223" s="227"/>
      <c r="X1223" s="227"/>
      <c r="Y1223" s="227"/>
      <c r="Z1223" s="227"/>
      <c r="AA1223" s="227"/>
      <c r="AB1223" s="227"/>
      <c r="AC1223" s="227"/>
      <c r="AD1223" s="227"/>
      <c r="AE1223" s="227"/>
      <c r="AF1223" s="227"/>
      <c r="AG1223" s="227"/>
      <c r="AH1223" s="227"/>
      <c r="AI1223" s="227"/>
      <c r="AJ1223" s="227"/>
      <c r="AK1223" s="227"/>
      <c r="AL1223" s="227"/>
      <c r="AM1223" s="227"/>
      <c r="AN1223" s="227"/>
      <c r="AO1223" s="227"/>
      <c r="AP1223" s="227"/>
      <c r="AQ1223" s="227"/>
      <c r="AR1223" s="227"/>
    </row>
    <row r="1224" spans="1:44" x14ac:dyDescent="0.2">
      <c r="A1224" s="227"/>
      <c r="B1224" s="227"/>
      <c r="C1224" s="227"/>
      <c r="D1224" s="227"/>
      <c r="E1224" s="227"/>
      <c r="F1224" s="227"/>
      <c r="G1224" s="227"/>
      <c r="H1224" s="1207"/>
      <c r="I1224" s="1207"/>
      <c r="J1224" s="227"/>
      <c r="K1224" s="227"/>
      <c r="L1224" s="227"/>
      <c r="M1224" s="227"/>
      <c r="N1224" s="227"/>
      <c r="O1224" s="227"/>
      <c r="P1224" s="227"/>
      <c r="Q1224" s="227"/>
      <c r="R1224" s="227"/>
      <c r="S1224" s="227"/>
      <c r="T1224" s="227"/>
      <c r="U1224" s="227"/>
      <c r="V1224" s="227"/>
      <c r="W1224" s="227"/>
      <c r="X1224" s="227"/>
      <c r="Y1224" s="227"/>
      <c r="Z1224" s="227"/>
      <c r="AA1224" s="227"/>
      <c r="AB1224" s="227"/>
      <c r="AC1224" s="227"/>
      <c r="AD1224" s="227"/>
      <c r="AE1224" s="227"/>
      <c r="AF1224" s="227"/>
      <c r="AG1224" s="227"/>
      <c r="AH1224" s="227"/>
      <c r="AI1224" s="227"/>
      <c r="AJ1224" s="227"/>
      <c r="AK1224" s="227"/>
      <c r="AL1224" s="227"/>
      <c r="AM1224" s="227"/>
      <c r="AN1224" s="227"/>
      <c r="AO1224" s="227"/>
      <c r="AP1224" s="227"/>
      <c r="AQ1224" s="227"/>
      <c r="AR1224" s="227"/>
    </row>
    <row r="1225" spans="1:44" x14ac:dyDescent="0.2">
      <c r="A1225" s="227"/>
      <c r="B1225" s="227"/>
      <c r="C1225" s="227"/>
      <c r="D1225" s="227"/>
      <c r="E1225" s="227"/>
      <c r="F1225" s="227"/>
      <c r="G1225" s="227"/>
      <c r="H1225" s="1207"/>
      <c r="I1225" s="1207"/>
      <c r="J1225" s="227"/>
      <c r="K1225" s="227"/>
      <c r="L1225" s="227"/>
      <c r="M1225" s="227"/>
      <c r="N1225" s="227"/>
      <c r="O1225" s="227"/>
      <c r="P1225" s="227"/>
      <c r="Q1225" s="227"/>
      <c r="R1225" s="227"/>
      <c r="S1225" s="227"/>
      <c r="T1225" s="227"/>
      <c r="U1225" s="227"/>
      <c r="V1225" s="227"/>
      <c r="W1225" s="227"/>
      <c r="X1225" s="227"/>
      <c r="Y1225" s="227"/>
      <c r="Z1225" s="227"/>
      <c r="AA1225" s="227"/>
      <c r="AB1225" s="227"/>
      <c r="AC1225" s="227"/>
      <c r="AD1225" s="227"/>
      <c r="AE1225" s="227"/>
      <c r="AF1225" s="227"/>
      <c r="AG1225" s="227"/>
      <c r="AH1225" s="227"/>
      <c r="AI1225" s="227"/>
      <c r="AJ1225" s="227"/>
      <c r="AK1225" s="227"/>
      <c r="AL1225" s="227"/>
      <c r="AM1225" s="227"/>
      <c r="AN1225" s="227"/>
      <c r="AO1225" s="227"/>
      <c r="AP1225" s="227"/>
      <c r="AQ1225" s="227"/>
      <c r="AR1225" s="227"/>
    </row>
    <row r="1226" spans="1:44" x14ac:dyDescent="0.2">
      <c r="A1226" s="227"/>
      <c r="B1226" s="227"/>
      <c r="C1226" s="227"/>
      <c r="D1226" s="227"/>
      <c r="E1226" s="227"/>
      <c r="F1226" s="227"/>
      <c r="G1226" s="227"/>
      <c r="H1226" s="1207"/>
      <c r="I1226" s="1207"/>
      <c r="J1226" s="227"/>
      <c r="K1226" s="227"/>
      <c r="L1226" s="227"/>
      <c r="M1226" s="227"/>
      <c r="N1226" s="227"/>
      <c r="O1226" s="227"/>
      <c r="P1226" s="227"/>
      <c r="Q1226" s="227"/>
      <c r="R1226" s="227"/>
      <c r="S1226" s="227"/>
      <c r="T1226" s="227"/>
      <c r="U1226" s="227"/>
      <c r="V1226" s="227"/>
      <c r="W1226" s="227"/>
      <c r="X1226" s="227"/>
      <c r="Y1226" s="227"/>
      <c r="Z1226" s="227"/>
      <c r="AA1226" s="227"/>
      <c r="AB1226" s="227"/>
      <c r="AC1226" s="227"/>
      <c r="AD1226" s="227"/>
      <c r="AE1226" s="227"/>
      <c r="AF1226" s="227"/>
      <c r="AG1226" s="227"/>
      <c r="AH1226" s="227"/>
      <c r="AI1226" s="227"/>
      <c r="AJ1226" s="227"/>
      <c r="AK1226" s="227"/>
      <c r="AL1226" s="227"/>
      <c r="AM1226" s="227"/>
      <c r="AN1226" s="227"/>
      <c r="AO1226" s="227"/>
      <c r="AP1226" s="227"/>
      <c r="AQ1226" s="227"/>
      <c r="AR1226" s="227"/>
    </row>
    <row r="1227" spans="1:44" x14ac:dyDescent="0.2">
      <c r="A1227" s="227"/>
      <c r="B1227" s="227"/>
      <c r="C1227" s="227"/>
      <c r="D1227" s="227"/>
      <c r="E1227" s="227"/>
      <c r="F1227" s="227"/>
      <c r="G1227" s="227"/>
      <c r="H1227" s="1207"/>
      <c r="I1227" s="1207"/>
      <c r="J1227" s="227"/>
      <c r="K1227" s="227"/>
      <c r="L1227" s="227"/>
      <c r="M1227" s="227"/>
      <c r="N1227" s="227"/>
      <c r="O1227" s="227"/>
      <c r="P1227" s="227"/>
      <c r="Q1227" s="227"/>
      <c r="R1227" s="227"/>
      <c r="S1227" s="227"/>
      <c r="T1227" s="227"/>
      <c r="U1227" s="227"/>
      <c r="V1227" s="227"/>
      <c r="W1227" s="227"/>
      <c r="X1227" s="227"/>
      <c r="Y1227" s="227"/>
      <c r="Z1227" s="227"/>
      <c r="AA1227" s="227"/>
      <c r="AB1227" s="227"/>
      <c r="AC1227" s="227"/>
      <c r="AD1227" s="227"/>
      <c r="AE1227" s="227"/>
      <c r="AF1227" s="227"/>
      <c r="AG1227" s="227"/>
      <c r="AH1227" s="227"/>
      <c r="AI1227" s="227"/>
      <c r="AJ1227" s="227"/>
      <c r="AK1227" s="227"/>
      <c r="AL1227" s="227"/>
      <c r="AM1227" s="227"/>
      <c r="AN1227" s="227"/>
      <c r="AO1227" s="227"/>
      <c r="AP1227" s="227"/>
      <c r="AQ1227" s="227"/>
      <c r="AR1227" s="227"/>
    </row>
    <row r="1228" spans="1:44" x14ac:dyDescent="0.2">
      <c r="A1228" s="227"/>
      <c r="B1228" s="227"/>
      <c r="C1228" s="227"/>
      <c r="D1228" s="227"/>
      <c r="E1228" s="227"/>
      <c r="F1228" s="227"/>
      <c r="G1228" s="227"/>
      <c r="H1228" s="1207"/>
      <c r="I1228" s="1207"/>
      <c r="J1228" s="227"/>
      <c r="K1228" s="227"/>
      <c r="L1228" s="227"/>
      <c r="M1228" s="227"/>
      <c r="N1228" s="227"/>
      <c r="O1228" s="227"/>
      <c r="P1228" s="227"/>
      <c r="Q1228" s="227"/>
      <c r="R1228" s="227"/>
      <c r="S1228" s="227"/>
      <c r="T1228" s="227"/>
      <c r="U1228" s="227"/>
      <c r="V1228" s="227"/>
      <c r="W1228" s="227"/>
      <c r="X1228" s="227"/>
      <c r="Y1228" s="227"/>
      <c r="Z1228" s="227"/>
      <c r="AA1228" s="227"/>
      <c r="AB1228" s="227"/>
      <c r="AC1228" s="227"/>
      <c r="AD1228" s="227"/>
      <c r="AE1228" s="227"/>
      <c r="AF1228" s="227"/>
      <c r="AG1228" s="227"/>
      <c r="AH1228" s="227"/>
      <c r="AI1228" s="227"/>
      <c r="AJ1228" s="227"/>
      <c r="AK1228" s="227"/>
      <c r="AL1228" s="227"/>
      <c r="AM1228" s="227"/>
      <c r="AN1228" s="227"/>
      <c r="AO1228" s="227"/>
      <c r="AP1228" s="227"/>
      <c r="AQ1228" s="227"/>
      <c r="AR1228" s="227"/>
    </row>
    <row r="1229" spans="1:44" x14ac:dyDescent="0.2">
      <c r="A1229" s="227"/>
      <c r="B1229" s="227"/>
      <c r="C1229" s="227"/>
      <c r="D1229" s="227"/>
      <c r="E1229" s="227"/>
      <c r="F1229" s="227"/>
      <c r="G1229" s="227"/>
      <c r="H1229" s="1207"/>
      <c r="I1229" s="1207"/>
      <c r="J1229" s="227"/>
      <c r="K1229" s="227"/>
      <c r="L1229" s="227"/>
      <c r="M1229" s="227"/>
      <c r="N1229" s="227"/>
      <c r="O1229" s="227"/>
      <c r="P1229" s="227"/>
      <c r="Q1229" s="227"/>
      <c r="R1229" s="227"/>
      <c r="S1229" s="227"/>
      <c r="T1229" s="227"/>
      <c r="U1229" s="227"/>
      <c r="V1229" s="227"/>
      <c r="W1229" s="227"/>
      <c r="X1229" s="227"/>
      <c r="Y1229" s="227"/>
      <c r="Z1229" s="227"/>
      <c r="AA1229" s="227"/>
      <c r="AB1229" s="227"/>
      <c r="AC1229" s="227"/>
      <c r="AD1229" s="227"/>
      <c r="AE1229" s="227"/>
      <c r="AF1229" s="227"/>
      <c r="AG1229" s="227"/>
      <c r="AH1229" s="227"/>
      <c r="AI1229" s="227"/>
      <c r="AJ1229" s="227"/>
      <c r="AK1229" s="227"/>
      <c r="AL1229" s="227"/>
      <c r="AM1229" s="227"/>
      <c r="AN1229" s="227"/>
      <c r="AO1229" s="227"/>
      <c r="AP1229" s="227"/>
      <c r="AQ1229" s="227"/>
      <c r="AR1229" s="227"/>
    </row>
    <row r="1230" spans="1:44" x14ac:dyDescent="0.2">
      <c r="A1230" s="227"/>
      <c r="B1230" s="227"/>
      <c r="C1230" s="227"/>
      <c r="D1230" s="227"/>
      <c r="E1230" s="227"/>
      <c r="F1230" s="227"/>
      <c r="G1230" s="227"/>
      <c r="H1230" s="1207"/>
      <c r="I1230" s="1207"/>
      <c r="J1230" s="227"/>
      <c r="K1230" s="227"/>
      <c r="L1230" s="227"/>
      <c r="M1230" s="227"/>
      <c r="N1230" s="227"/>
      <c r="O1230" s="227"/>
      <c r="P1230" s="227"/>
      <c r="Q1230" s="227"/>
      <c r="R1230" s="227"/>
      <c r="S1230" s="227"/>
      <c r="T1230" s="227"/>
      <c r="U1230" s="227"/>
      <c r="V1230" s="227"/>
      <c r="W1230" s="227"/>
      <c r="X1230" s="227"/>
      <c r="Y1230" s="227"/>
      <c r="Z1230" s="227"/>
      <c r="AA1230" s="227"/>
      <c r="AB1230" s="227"/>
      <c r="AC1230" s="227"/>
      <c r="AD1230" s="227"/>
      <c r="AE1230" s="227"/>
      <c r="AF1230" s="227"/>
      <c r="AG1230" s="227"/>
      <c r="AH1230" s="227"/>
      <c r="AI1230" s="227"/>
      <c r="AJ1230" s="227"/>
      <c r="AK1230" s="227"/>
      <c r="AL1230" s="227"/>
      <c r="AM1230" s="227"/>
      <c r="AN1230" s="227"/>
      <c r="AO1230" s="227"/>
      <c r="AP1230" s="227"/>
      <c r="AQ1230" s="227"/>
      <c r="AR1230" s="227"/>
    </row>
    <row r="1231" spans="1:44" x14ac:dyDescent="0.2">
      <c r="A1231" s="227"/>
      <c r="B1231" s="227"/>
      <c r="C1231" s="227"/>
      <c r="D1231" s="227"/>
      <c r="E1231" s="227"/>
      <c r="F1231" s="227"/>
      <c r="G1231" s="227"/>
      <c r="H1231" s="1207"/>
      <c r="I1231" s="1207"/>
      <c r="J1231" s="227"/>
      <c r="K1231" s="227"/>
      <c r="L1231" s="227"/>
      <c r="M1231" s="227"/>
      <c r="N1231" s="227"/>
      <c r="O1231" s="227"/>
      <c r="P1231" s="227"/>
      <c r="Q1231" s="227"/>
      <c r="R1231" s="227"/>
      <c r="S1231" s="227"/>
      <c r="T1231" s="227"/>
      <c r="U1231" s="227"/>
      <c r="V1231" s="227"/>
      <c r="W1231" s="227"/>
      <c r="X1231" s="227"/>
      <c r="Y1231" s="227"/>
      <c r="Z1231" s="227"/>
      <c r="AA1231" s="227"/>
      <c r="AB1231" s="227"/>
      <c r="AC1231" s="227"/>
      <c r="AD1231" s="227"/>
      <c r="AE1231" s="227"/>
      <c r="AF1231" s="227"/>
      <c r="AG1231" s="227"/>
      <c r="AH1231" s="227"/>
      <c r="AI1231" s="227"/>
      <c r="AJ1231" s="227"/>
      <c r="AK1231" s="227"/>
      <c r="AL1231" s="227"/>
      <c r="AM1231" s="227"/>
      <c r="AN1231" s="227"/>
      <c r="AO1231" s="227"/>
      <c r="AP1231" s="227"/>
      <c r="AQ1231" s="227"/>
      <c r="AR1231" s="227"/>
    </row>
    <row r="1232" spans="1:44" x14ac:dyDescent="0.2">
      <c r="A1232" s="227"/>
      <c r="B1232" s="227"/>
      <c r="C1232" s="227"/>
      <c r="D1232" s="227"/>
      <c r="E1232" s="227"/>
      <c r="F1232" s="227"/>
      <c r="G1232" s="227"/>
      <c r="H1232" s="1207"/>
      <c r="I1232" s="1207"/>
      <c r="J1232" s="227"/>
      <c r="K1232" s="227"/>
      <c r="L1232" s="227"/>
      <c r="M1232" s="227"/>
      <c r="N1232" s="227"/>
      <c r="O1232" s="227"/>
      <c r="P1232" s="227"/>
      <c r="Q1232" s="227"/>
      <c r="R1232" s="227"/>
      <c r="S1232" s="227"/>
      <c r="T1232" s="227"/>
      <c r="U1232" s="227"/>
      <c r="V1232" s="227"/>
      <c r="W1232" s="227"/>
      <c r="X1232" s="227"/>
      <c r="Y1232" s="227"/>
      <c r="Z1232" s="227"/>
      <c r="AA1232" s="227"/>
      <c r="AB1232" s="227"/>
      <c r="AC1232" s="227"/>
      <c r="AD1232" s="227"/>
      <c r="AE1232" s="227"/>
      <c r="AF1232" s="227"/>
      <c r="AG1232" s="227"/>
      <c r="AH1232" s="227"/>
      <c r="AI1232" s="227"/>
      <c r="AJ1232" s="227"/>
      <c r="AK1232" s="227"/>
      <c r="AL1232" s="227"/>
      <c r="AM1232" s="227"/>
      <c r="AN1232" s="227"/>
      <c r="AO1232" s="227"/>
      <c r="AP1232" s="227"/>
      <c r="AQ1232" s="227"/>
      <c r="AR1232" s="227"/>
    </row>
    <row r="1233" spans="1:44" x14ac:dyDescent="0.2">
      <c r="A1233" s="227"/>
      <c r="B1233" s="227"/>
      <c r="C1233" s="227"/>
      <c r="D1233" s="227"/>
      <c r="E1233" s="227"/>
      <c r="F1233" s="227"/>
      <c r="G1233" s="227"/>
      <c r="H1233" s="1207"/>
      <c r="I1233" s="1207"/>
      <c r="J1233" s="227"/>
      <c r="K1233" s="227"/>
      <c r="L1233" s="227"/>
      <c r="M1233" s="227"/>
      <c r="N1233" s="227"/>
      <c r="O1233" s="227"/>
      <c r="P1233" s="227"/>
      <c r="Q1233" s="227"/>
      <c r="R1233" s="227"/>
      <c r="S1233" s="227"/>
      <c r="T1233" s="227"/>
      <c r="U1233" s="227"/>
      <c r="V1233" s="227"/>
      <c r="W1233" s="227"/>
      <c r="X1233" s="227"/>
      <c r="Y1233" s="227"/>
      <c r="Z1233" s="227"/>
      <c r="AA1233" s="227"/>
      <c r="AB1233" s="227"/>
      <c r="AC1233" s="227"/>
      <c r="AD1233" s="227"/>
      <c r="AE1233" s="227"/>
      <c r="AF1233" s="227"/>
      <c r="AG1233" s="227"/>
      <c r="AH1233" s="227"/>
      <c r="AI1233" s="227"/>
      <c r="AJ1233" s="227"/>
      <c r="AK1233" s="227"/>
      <c r="AL1233" s="227"/>
      <c r="AM1233" s="227"/>
      <c r="AN1233" s="227"/>
      <c r="AO1233" s="227"/>
      <c r="AP1233" s="227"/>
      <c r="AQ1233" s="227"/>
      <c r="AR1233" s="227"/>
    </row>
    <row r="1234" spans="1:44" x14ac:dyDescent="0.2">
      <c r="A1234" s="227"/>
      <c r="B1234" s="227"/>
      <c r="C1234" s="227"/>
      <c r="D1234" s="227"/>
      <c r="E1234" s="227"/>
      <c r="F1234" s="227"/>
      <c r="G1234" s="227"/>
      <c r="H1234" s="1207"/>
      <c r="I1234" s="1207"/>
      <c r="J1234" s="227"/>
      <c r="K1234" s="227"/>
      <c r="L1234" s="227"/>
      <c r="M1234" s="227"/>
      <c r="N1234" s="227"/>
      <c r="O1234" s="227"/>
      <c r="P1234" s="227"/>
      <c r="Q1234" s="227"/>
      <c r="R1234" s="227"/>
      <c r="S1234" s="227"/>
      <c r="T1234" s="227"/>
      <c r="U1234" s="227"/>
      <c r="V1234" s="227"/>
      <c r="W1234" s="227"/>
      <c r="X1234" s="227"/>
      <c r="Y1234" s="227"/>
      <c r="Z1234" s="227"/>
      <c r="AA1234" s="227"/>
      <c r="AB1234" s="227"/>
      <c r="AC1234" s="227"/>
      <c r="AD1234" s="227"/>
      <c r="AE1234" s="227"/>
      <c r="AF1234" s="227"/>
      <c r="AG1234" s="227"/>
      <c r="AH1234" s="227"/>
      <c r="AI1234" s="227"/>
      <c r="AJ1234" s="227"/>
      <c r="AK1234" s="227"/>
      <c r="AL1234" s="227"/>
      <c r="AM1234" s="227"/>
      <c r="AN1234" s="227"/>
      <c r="AO1234" s="227"/>
      <c r="AP1234" s="227"/>
      <c r="AQ1234" s="227"/>
      <c r="AR1234" s="227"/>
    </row>
    <row r="1235" spans="1:44" x14ac:dyDescent="0.2">
      <c r="A1235" s="227"/>
      <c r="B1235" s="227"/>
      <c r="C1235" s="227"/>
      <c r="D1235" s="227"/>
      <c r="E1235" s="227"/>
      <c r="F1235" s="227"/>
      <c r="G1235" s="227"/>
      <c r="H1235" s="1207"/>
      <c r="I1235" s="1207"/>
      <c r="J1235" s="227"/>
      <c r="K1235" s="227"/>
      <c r="L1235" s="227"/>
      <c r="M1235" s="227"/>
      <c r="N1235" s="227"/>
      <c r="O1235" s="227"/>
      <c r="P1235" s="227"/>
      <c r="Q1235" s="227"/>
      <c r="R1235" s="227"/>
      <c r="S1235" s="227"/>
      <c r="T1235" s="227"/>
      <c r="U1235" s="227"/>
      <c r="V1235" s="227"/>
      <c r="W1235" s="227"/>
      <c r="X1235" s="227"/>
      <c r="Y1235" s="227"/>
      <c r="Z1235" s="227"/>
      <c r="AA1235" s="227"/>
      <c r="AB1235" s="227"/>
      <c r="AC1235" s="227"/>
      <c r="AD1235" s="227"/>
      <c r="AE1235" s="227"/>
      <c r="AF1235" s="227"/>
      <c r="AG1235" s="227"/>
      <c r="AH1235" s="227"/>
      <c r="AI1235" s="227"/>
      <c r="AJ1235" s="227"/>
      <c r="AK1235" s="227"/>
      <c r="AL1235" s="227"/>
      <c r="AM1235" s="227"/>
      <c r="AN1235" s="227"/>
      <c r="AO1235" s="227"/>
      <c r="AP1235" s="227"/>
      <c r="AQ1235" s="227"/>
      <c r="AR1235" s="227"/>
    </row>
    <row r="1236" spans="1:44" x14ac:dyDescent="0.2">
      <c r="A1236" s="227"/>
      <c r="B1236" s="227"/>
      <c r="C1236" s="227"/>
      <c r="D1236" s="227"/>
      <c r="E1236" s="227"/>
      <c r="F1236" s="227"/>
      <c r="G1236" s="227"/>
      <c r="H1236" s="1207"/>
      <c r="I1236" s="1207"/>
      <c r="J1236" s="227"/>
      <c r="K1236" s="227"/>
      <c r="L1236" s="227"/>
      <c r="M1236" s="227"/>
      <c r="N1236" s="227"/>
      <c r="O1236" s="227"/>
      <c r="P1236" s="227"/>
      <c r="Q1236" s="227"/>
      <c r="R1236" s="227"/>
      <c r="S1236" s="227"/>
      <c r="T1236" s="227"/>
      <c r="U1236" s="227"/>
      <c r="V1236" s="227"/>
      <c r="W1236" s="227"/>
      <c r="X1236" s="227"/>
      <c r="Y1236" s="227"/>
      <c r="Z1236" s="227"/>
      <c r="AA1236" s="227"/>
      <c r="AB1236" s="227"/>
      <c r="AC1236" s="227"/>
      <c r="AD1236" s="227"/>
      <c r="AE1236" s="227"/>
      <c r="AF1236" s="227"/>
      <c r="AG1236" s="227"/>
      <c r="AH1236" s="227"/>
      <c r="AI1236" s="227"/>
      <c r="AJ1236" s="227"/>
      <c r="AK1236" s="227"/>
      <c r="AL1236" s="227"/>
      <c r="AM1236" s="227"/>
      <c r="AN1236" s="227"/>
      <c r="AO1236" s="227"/>
      <c r="AP1236" s="227"/>
      <c r="AQ1236" s="227"/>
      <c r="AR1236" s="227"/>
    </row>
    <row r="1237" spans="1:44" x14ac:dyDescent="0.2">
      <c r="A1237" s="227"/>
      <c r="B1237" s="227"/>
      <c r="C1237" s="227"/>
      <c r="D1237" s="227"/>
      <c r="E1237" s="227"/>
      <c r="F1237" s="227"/>
      <c r="G1237" s="227"/>
      <c r="H1237" s="1207"/>
      <c r="I1237" s="1207"/>
      <c r="J1237" s="227"/>
      <c r="K1237" s="227"/>
      <c r="L1237" s="227"/>
      <c r="M1237" s="227"/>
      <c r="N1237" s="227"/>
      <c r="O1237" s="227"/>
      <c r="P1237" s="227"/>
      <c r="Q1237" s="227"/>
      <c r="R1237" s="227"/>
      <c r="S1237" s="227"/>
      <c r="T1237" s="227"/>
      <c r="U1237" s="227"/>
      <c r="V1237" s="227"/>
      <c r="W1237" s="227"/>
      <c r="X1237" s="227"/>
      <c r="Y1237" s="227"/>
      <c r="Z1237" s="227"/>
      <c r="AA1237" s="227"/>
      <c r="AB1237" s="227"/>
      <c r="AC1237" s="227"/>
      <c r="AD1237" s="227"/>
      <c r="AE1237" s="227"/>
      <c r="AF1237" s="227"/>
      <c r="AG1237" s="227"/>
      <c r="AH1237" s="227"/>
      <c r="AI1237" s="227"/>
      <c r="AJ1237" s="227"/>
      <c r="AK1237" s="227"/>
      <c r="AL1237" s="227"/>
      <c r="AM1237" s="227"/>
      <c r="AN1237" s="227"/>
      <c r="AO1237" s="227"/>
      <c r="AP1237" s="227"/>
      <c r="AQ1237" s="227"/>
      <c r="AR1237" s="227"/>
    </row>
    <row r="1238" spans="1:44" x14ac:dyDescent="0.2">
      <c r="A1238" s="227"/>
      <c r="B1238" s="227"/>
      <c r="C1238" s="227"/>
      <c r="D1238" s="227"/>
      <c r="E1238" s="227"/>
      <c r="F1238" s="227"/>
      <c r="G1238" s="227"/>
      <c r="H1238" s="1207"/>
      <c r="I1238" s="1207"/>
      <c r="J1238" s="227"/>
      <c r="K1238" s="227"/>
      <c r="L1238" s="227"/>
      <c r="M1238" s="227"/>
      <c r="N1238" s="227"/>
      <c r="O1238" s="227"/>
      <c r="P1238" s="227"/>
      <c r="Q1238" s="227"/>
      <c r="R1238" s="227"/>
      <c r="S1238" s="227"/>
      <c r="T1238" s="227"/>
      <c r="U1238" s="227"/>
      <c r="V1238" s="227"/>
      <c r="W1238" s="227"/>
      <c r="X1238" s="227"/>
      <c r="Y1238" s="227"/>
      <c r="Z1238" s="227"/>
      <c r="AA1238" s="227"/>
      <c r="AB1238" s="227"/>
      <c r="AC1238" s="227"/>
      <c r="AD1238" s="227"/>
      <c r="AE1238" s="227"/>
      <c r="AF1238" s="227"/>
      <c r="AG1238" s="227"/>
      <c r="AH1238" s="227"/>
      <c r="AI1238" s="227"/>
      <c r="AJ1238" s="227"/>
      <c r="AK1238" s="227"/>
      <c r="AL1238" s="227"/>
      <c r="AM1238" s="227"/>
      <c r="AN1238" s="227"/>
      <c r="AO1238" s="227"/>
      <c r="AP1238" s="227"/>
      <c r="AQ1238" s="227"/>
      <c r="AR1238" s="227"/>
    </row>
    <row r="1239" spans="1:44" x14ac:dyDescent="0.2">
      <c r="A1239" s="227"/>
      <c r="B1239" s="227"/>
      <c r="C1239" s="227"/>
      <c r="D1239" s="227"/>
      <c r="E1239" s="227"/>
      <c r="F1239" s="227"/>
      <c r="G1239" s="227"/>
      <c r="H1239" s="1207"/>
      <c r="I1239" s="1207"/>
      <c r="J1239" s="227"/>
      <c r="K1239" s="227"/>
      <c r="L1239" s="227"/>
      <c r="M1239" s="227"/>
      <c r="N1239" s="227"/>
      <c r="O1239" s="227"/>
      <c r="P1239" s="227"/>
      <c r="Q1239" s="227"/>
      <c r="R1239" s="227"/>
      <c r="S1239" s="227"/>
      <c r="T1239" s="227"/>
      <c r="U1239" s="227"/>
      <c r="V1239" s="227"/>
      <c r="W1239" s="227"/>
      <c r="X1239" s="227"/>
      <c r="Y1239" s="227"/>
      <c r="Z1239" s="227"/>
      <c r="AA1239" s="227"/>
      <c r="AB1239" s="227"/>
      <c r="AC1239" s="227"/>
      <c r="AD1239" s="227"/>
      <c r="AE1239" s="227"/>
      <c r="AF1239" s="227"/>
      <c r="AG1239" s="227"/>
      <c r="AH1239" s="227"/>
      <c r="AI1239" s="227"/>
      <c r="AJ1239" s="227"/>
      <c r="AK1239" s="227"/>
      <c r="AL1239" s="227"/>
      <c r="AM1239" s="227"/>
      <c r="AN1239" s="227"/>
      <c r="AO1239" s="227"/>
      <c r="AP1239" s="227"/>
      <c r="AQ1239" s="227"/>
      <c r="AR1239" s="227"/>
    </row>
    <row r="1240" spans="1:44" x14ac:dyDescent="0.2">
      <c r="A1240" s="227"/>
      <c r="B1240" s="227"/>
      <c r="C1240" s="227"/>
      <c r="D1240" s="227"/>
      <c r="E1240" s="227"/>
      <c r="F1240" s="227"/>
      <c r="G1240" s="227"/>
      <c r="H1240" s="1207"/>
      <c r="I1240" s="1207"/>
      <c r="J1240" s="227"/>
      <c r="K1240" s="227"/>
      <c r="L1240" s="227"/>
      <c r="M1240" s="227"/>
      <c r="N1240" s="227"/>
      <c r="O1240" s="227"/>
      <c r="P1240" s="227"/>
      <c r="Q1240" s="227"/>
      <c r="R1240" s="227"/>
      <c r="S1240" s="227"/>
      <c r="T1240" s="227"/>
      <c r="U1240" s="227"/>
      <c r="V1240" s="227"/>
      <c r="W1240" s="227"/>
      <c r="X1240" s="227"/>
      <c r="Y1240" s="227"/>
      <c r="Z1240" s="227"/>
      <c r="AA1240" s="227"/>
      <c r="AB1240" s="227"/>
      <c r="AC1240" s="227"/>
      <c r="AD1240" s="227"/>
      <c r="AE1240" s="227"/>
      <c r="AF1240" s="227"/>
      <c r="AG1240" s="227"/>
      <c r="AH1240" s="227"/>
      <c r="AI1240" s="227"/>
      <c r="AJ1240" s="227"/>
      <c r="AK1240" s="227"/>
      <c r="AL1240" s="227"/>
      <c r="AM1240" s="227"/>
      <c r="AN1240" s="227"/>
      <c r="AO1240" s="227"/>
      <c r="AP1240" s="227"/>
      <c r="AQ1240" s="227"/>
      <c r="AR1240" s="227"/>
    </row>
    <row r="1241" spans="1:44" x14ac:dyDescent="0.2">
      <c r="A1241" s="227"/>
      <c r="B1241" s="227"/>
      <c r="C1241" s="227"/>
      <c r="D1241" s="227"/>
      <c r="E1241" s="227"/>
      <c r="F1241" s="227"/>
      <c r="G1241" s="227"/>
      <c r="H1241" s="1207"/>
      <c r="I1241" s="1207"/>
      <c r="J1241" s="227"/>
      <c r="K1241" s="227"/>
      <c r="L1241" s="227"/>
      <c r="M1241" s="227"/>
      <c r="N1241" s="227"/>
      <c r="O1241" s="227"/>
      <c r="P1241" s="227"/>
      <c r="Q1241" s="227"/>
      <c r="R1241" s="227"/>
      <c r="S1241" s="227"/>
      <c r="T1241" s="227"/>
      <c r="U1241" s="227"/>
      <c r="V1241" s="227"/>
      <c r="W1241" s="227"/>
      <c r="X1241" s="227"/>
      <c r="Y1241" s="227"/>
      <c r="Z1241" s="227"/>
      <c r="AA1241" s="227"/>
      <c r="AB1241" s="227"/>
      <c r="AC1241" s="227"/>
      <c r="AD1241" s="227"/>
      <c r="AE1241" s="227"/>
      <c r="AF1241" s="227"/>
      <c r="AG1241" s="227"/>
      <c r="AH1241" s="227"/>
      <c r="AI1241" s="227"/>
      <c r="AJ1241" s="227"/>
      <c r="AK1241" s="227"/>
      <c r="AL1241" s="227"/>
      <c r="AM1241" s="227"/>
      <c r="AN1241" s="227"/>
      <c r="AO1241" s="227"/>
      <c r="AP1241" s="227"/>
      <c r="AQ1241" s="227"/>
      <c r="AR1241" s="227"/>
    </row>
    <row r="1242" spans="1:44" x14ac:dyDescent="0.2">
      <c r="A1242" s="227"/>
      <c r="B1242" s="227"/>
      <c r="C1242" s="227"/>
      <c r="D1242" s="227"/>
      <c r="E1242" s="227"/>
      <c r="F1242" s="227"/>
      <c r="G1242" s="227"/>
      <c r="H1242" s="1207"/>
      <c r="I1242" s="1207"/>
      <c r="J1242" s="227"/>
      <c r="K1242" s="227"/>
      <c r="L1242" s="227"/>
      <c r="M1242" s="227"/>
      <c r="N1242" s="227"/>
      <c r="O1242" s="227"/>
      <c r="P1242" s="227"/>
      <c r="Q1242" s="227"/>
      <c r="R1242" s="227"/>
      <c r="S1242" s="227"/>
      <c r="T1242" s="227"/>
      <c r="U1242" s="227"/>
      <c r="V1242" s="227"/>
      <c r="W1242" s="227"/>
      <c r="X1242" s="227"/>
      <c r="Y1242" s="227"/>
      <c r="Z1242" s="227"/>
      <c r="AA1242" s="227"/>
      <c r="AB1242" s="227"/>
      <c r="AC1242" s="227"/>
      <c r="AD1242" s="227"/>
      <c r="AE1242" s="227"/>
      <c r="AF1242" s="227"/>
      <c r="AG1242" s="227"/>
      <c r="AH1242" s="227"/>
      <c r="AI1242" s="227"/>
      <c r="AJ1242" s="227"/>
      <c r="AK1242" s="227"/>
      <c r="AL1242" s="227"/>
      <c r="AM1242" s="227"/>
      <c r="AN1242" s="227"/>
      <c r="AO1242" s="227"/>
      <c r="AP1242" s="227"/>
      <c r="AQ1242" s="227"/>
      <c r="AR1242" s="227"/>
    </row>
    <row r="1243" spans="1:44" x14ac:dyDescent="0.2">
      <c r="A1243" s="227"/>
      <c r="B1243" s="227"/>
      <c r="C1243" s="227"/>
      <c r="D1243" s="227"/>
      <c r="E1243" s="227"/>
      <c r="F1243" s="227"/>
      <c r="G1243" s="227"/>
      <c r="H1243" s="1207"/>
      <c r="I1243" s="1207"/>
      <c r="J1243" s="227"/>
      <c r="K1243" s="227"/>
      <c r="L1243" s="227"/>
      <c r="M1243" s="227"/>
      <c r="N1243" s="227"/>
      <c r="O1243" s="227"/>
      <c r="P1243" s="227"/>
      <c r="Q1243" s="227"/>
      <c r="R1243" s="227"/>
      <c r="S1243" s="227"/>
      <c r="T1243" s="227"/>
      <c r="U1243" s="227"/>
      <c r="V1243" s="227"/>
      <c r="W1243" s="227"/>
      <c r="X1243" s="227"/>
      <c r="Y1243" s="227"/>
      <c r="Z1243" s="227"/>
      <c r="AA1243" s="227"/>
      <c r="AB1243" s="227"/>
      <c r="AC1243" s="227"/>
      <c r="AD1243" s="227"/>
      <c r="AE1243" s="227"/>
      <c r="AF1243" s="227"/>
      <c r="AG1243" s="227"/>
      <c r="AH1243" s="227"/>
      <c r="AI1243" s="227"/>
      <c r="AJ1243" s="227"/>
      <c r="AK1243" s="227"/>
      <c r="AL1243" s="227"/>
      <c r="AM1243" s="227"/>
      <c r="AN1243" s="227"/>
      <c r="AO1243" s="227"/>
      <c r="AP1243" s="227"/>
      <c r="AQ1243" s="227"/>
      <c r="AR1243" s="227"/>
    </row>
    <row r="1244" spans="1:44" x14ac:dyDescent="0.2">
      <c r="A1244" s="227"/>
      <c r="B1244" s="227"/>
      <c r="C1244" s="227"/>
      <c r="D1244" s="227"/>
      <c r="E1244" s="227"/>
      <c r="F1244" s="227"/>
      <c r="G1244" s="227"/>
      <c r="H1244" s="1207"/>
      <c r="I1244" s="1207"/>
      <c r="J1244" s="227"/>
      <c r="K1244" s="227"/>
      <c r="L1244" s="227"/>
      <c r="M1244" s="227"/>
      <c r="N1244" s="227"/>
      <c r="O1244" s="227"/>
      <c r="P1244" s="227"/>
      <c r="Q1244" s="227"/>
      <c r="R1244" s="227"/>
      <c r="S1244" s="227"/>
      <c r="T1244" s="227"/>
      <c r="U1244" s="227"/>
      <c r="V1244" s="227"/>
      <c r="W1244" s="227"/>
      <c r="X1244" s="227"/>
      <c r="Y1244" s="227"/>
      <c r="Z1244" s="227"/>
      <c r="AA1244" s="227"/>
      <c r="AB1244" s="227"/>
      <c r="AC1244" s="227"/>
      <c r="AD1244" s="227"/>
      <c r="AE1244" s="227"/>
      <c r="AF1244" s="227"/>
      <c r="AG1244" s="227"/>
      <c r="AH1244" s="227"/>
      <c r="AI1244" s="227"/>
      <c r="AJ1244" s="227"/>
      <c r="AK1244" s="227"/>
      <c r="AL1244" s="227"/>
      <c r="AM1244" s="227"/>
      <c r="AN1244" s="227"/>
      <c r="AO1244" s="227"/>
      <c r="AP1244" s="227"/>
      <c r="AQ1244" s="227"/>
      <c r="AR1244" s="227"/>
    </row>
    <row r="1245" spans="1:44" x14ac:dyDescent="0.2">
      <c r="A1245" s="227"/>
      <c r="B1245" s="227"/>
      <c r="C1245" s="227"/>
      <c r="D1245" s="227"/>
      <c r="E1245" s="227"/>
      <c r="F1245" s="227"/>
      <c r="G1245" s="227"/>
      <c r="H1245" s="1207"/>
      <c r="I1245" s="1207"/>
      <c r="J1245" s="227"/>
      <c r="K1245" s="227"/>
      <c r="L1245" s="227"/>
      <c r="M1245" s="227"/>
      <c r="N1245" s="227"/>
      <c r="O1245" s="227"/>
      <c r="P1245" s="227"/>
      <c r="Q1245" s="227"/>
      <c r="R1245" s="227"/>
      <c r="S1245" s="227"/>
      <c r="T1245" s="227"/>
      <c r="U1245" s="227"/>
      <c r="V1245" s="227"/>
      <c r="W1245" s="227"/>
      <c r="X1245" s="227"/>
      <c r="Y1245" s="227"/>
      <c r="Z1245" s="227"/>
      <c r="AA1245" s="227"/>
      <c r="AB1245" s="227"/>
      <c r="AC1245" s="227"/>
      <c r="AD1245" s="227"/>
      <c r="AE1245" s="227"/>
      <c r="AF1245" s="227"/>
      <c r="AG1245" s="227"/>
      <c r="AH1245" s="227"/>
      <c r="AI1245" s="227"/>
      <c r="AJ1245" s="227"/>
      <c r="AK1245" s="227"/>
      <c r="AL1245" s="227"/>
      <c r="AM1245" s="227"/>
      <c r="AN1245" s="227"/>
      <c r="AO1245" s="227"/>
      <c r="AP1245" s="227"/>
      <c r="AQ1245" s="227"/>
      <c r="AR1245" s="227"/>
    </row>
    <row r="1246" spans="1:44" x14ac:dyDescent="0.2">
      <c r="A1246" s="227"/>
      <c r="B1246" s="227"/>
      <c r="C1246" s="227"/>
      <c r="D1246" s="227"/>
      <c r="E1246" s="227"/>
      <c r="F1246" s="227"/>
      <c r="G1246" s="227"/>
      <c r="H1246" s="1207"/>
      <c r="I1246" s="1207"/>
      <c r="J1246" s="227"/>
      <c r="K1246" s="227"/>
      <c r="L1246" s="227"/>
      <c r="M1246" s="227"/>
      <c r="N1246" s="227"/>
      <c r="O1246" s="227"/>
      <c r="P1246" s="227"/>
      <c r="Q1246" s="227"/>
      <c r="R1246" s="227"/>
      <c r="S1246" s="227"/>
      <c r="T1246" s="227"/>
      <c r="U1246" s="227"/>
      <c r="V1246" s="227"/>
      <c r="W1246" s="227"/>
      <c r="X1246" s="227"/>
      <c r="Y1246" s="227"/>
      <c r="Z1246" s="227"/>
      <c r="AA1246" s="227"/>
      <c r="AB1246" s="227"/>
      <c r="AC1246" s="227"/>
      <c r="AD1246" s="227"/>
      <c r="AE1246" s="227"/>
      <c r="AF1246" s="227"/>
      <c r="AG1246" s="227"/>
      <c r="AH1246" s="227"/>
      <c r="AI1246" s="227"/>
      <c r="AJ1246" s="227"/>
      <c r="AK1246" s="227"/>
      <c r="AL1246" s="227"/>
      <c r="AM1246" s="227"/>
      <c r="AN1246" s="227"/>
      <c r="AO1246" s="227"/>
      <c r="AP1246" s="227"/>
      <c r="AQ1246" s="227"/>
      <c r="AR1246" s="227"/>
    </row>
    <row r="1247" spans="1:44" x14ac:dyDescent="0.2">
      <c r="A1247" s="227"/>
      <c r="B1247" s="227"/>
      <c r="C1247" s="227"/>
      <c r="D1247" s="227"/>
      <c r="E1247" s="227"/>
      <c r="F1247" s="227"/>
      <c r="G1247" s="227"/>
      <c r="H1247" s="1207"/>
      <c r="I1247" s="1207"/>
      <c r="J1247" s="227"/>
      <c r="K1247" s="227"/>
      <c r="L1247" s="227"/>
      <c r="M1247" s="227"/>
      <c r="N1247" s="227"/>
      <c r="O1247" s="227"/>
      <c r="P1247" s="227"/>
      <c r="Q1247" s="227"/>
      <c r="R1247" s="227"/>
      <c r="S1247" s="227"/>
      <c r="T1247" s="227"/>
      <c r="U1247" s="227"/>
      <c r="V1247" s="227"/>
      <c r="W1247" s="227"/>
      <c r="X1247" s="227"/>
      <c r="Y1247" s="227"/>
      <c r="Z1247" s="227"/>
      <c r="AA1247" s="227"/>
      <c r="AB1247" s="227"/>
      <c r="AC1247" s="227"/>
      <c r="AD1247" s="227"/>
      <c r="AE1247" s="227"/>
      <c r="AF1247" s="227"/>
      <c r="AG1247" s="227"/>
      <c r="AH1247" s="227"/>
      <c r="AI1247" s="227"/>
      <c r="AJ1247" s="227"/>
      <c r="AK1247" s="227"/>
      <c r="AL1247" s="227"/>
      <c r="AM1247" s="227"/>
      <c r="AN1247" s="227"/>
      <c r="AO1247" s="227"/>
      <c r="AP1247" s="227"/>
      <c r="AQ1247" s="227"/>
      <c r="AR1247" s="227"/>
    </row>
    <row r="1248" spans="1:44" x14ac:dyDescent="0.2">
      <c r="A1248" s="227"/>
      <c r="B1248" s="227"/>
      <c r="C1248" s="227"/>
      <c r="D1248" s="227"/>
      <c r="E1248" s="227"/>
      <c r="F1248" s="227"/>
      <c r="G1248" s="227"/>
      <c r="H1248" s="1207"/>
      <c r="I1248" s="1207"/>
      <c r="J1248" s="227"/>
      <c r="K1248" s="227"/>
      <c r="L1248" s="227"/>
      <c r="M1248" s="227"/>
      <c r="N1248" s="227"/>
      <c r="O1248" s="227"/>
      <c r="P1248" s="227"/>
      <c r="Q1248" s="227"/>
      <c r="R1248" s="227"/>
      <c r="S1248" s="227"/>
      <c r="T1248" s="227"/>
      <c r="U1248" s="227"/>
      <c r="V1248" s="227"/>
      <c r="W1248" s="227"/>
      <c r="X1248" s="227"/>
      <c r="Y1248" s="227"/>
      <c r="Z1248" s="227"/>
      <c r="AA1248" s="227"/>
      <c r="AB1248" s="227"/>
      <c r="AC1248" s="227"/>
      <c r="AD1248" s="227"/>
      <c r="AE1248" s="227"/>
      <c r="AF1248" s="227"/>
      <c r="AG1248" s="227"/>
      <c r="AH1248" s="227"/>
      <c r="AI1248" s="227"/>
      <c r="AJ1248" s="227"/>
      <c r="AK1248" s="227"/>
      <c r="AL1248" s="227"/>
      <c r="AM1248" s="227"/>
      <c r="AN1248" s="227"/>
      <c r="AO1248" s="227"/>
      <c r="AP1248" s="227"/>
      <c r="AQ1248" s="227"/>
      <c r="AR1248" s="227"/>
    </row>
    <row r="1249" spans="1:44" x14ac:dyDescent="0.2">
      <c r="A1249" s="227"/>
      <c r="B1249" s="227"/>
      <c r="C1249" s="227"/>
      <c r="D1249" s="227"/>
      <c r="E1249" s="227"/>
      <c r="F1249" s="227"/>
      <c r="G1249" s="227"/>
      <c r="H1249" s="1207"/>
      <c r="I1249" s="1207"/>
      <c r="J1249" s="227"/>
      <c r="K1249" s="227"/>
      <c r="L1249" s="227"/>
      <c r="M1249" s="227"/>
      <c r="N1249" s="227"/>
      <c r="O1249" s="227"/>
      <c r="P1249" s="227"/>
      <c r="Q1249" s="227"/>
      <c r="R1249" s="227"/>
      <c r="S1249" s="227"/>
      <c r="T1249" s="227"/>
      <c r="U1249" s="227"/>
      <c r="V1249" s="227"/>
      <c r="W1249" s="227"/>
      <c r="X1249" s="227"/>
      <c r="Y1249" s="227"/>
      <c r="Z1249" s="227"/>
      <c r="AA1249" s="227"/>
      <c r="AB1249" s="227"/>
      <c r="AC1249" s="227"/>
      <c r="AD1249" s="227"/>
      <c r="AE1249" s="227"/>
      <c r="AF1249" s="227"/>
      <c r="AG1249" s="227"/>
      <c r="AH1249" s="227"/>
      <c r="AI1249" s="227"/>
      <c r="AJ1249" s="227"/>
      <c r="AK1249" s="227"/>
      <c r="AL1249" s="227"/>
      <c r="AM1249" s="227"/>
      <c r="AN1249" s="227"/>
      <c r="AO1249" s="227"/>
      <c r="AP1249" s="227"/>
      <c r="AQ1249" s="227"/>
      <c r="AR1249" s="227"/>
    </row>
    <row r="1250" spans="1:44" x14ac:dyDescent="0.2">
      <c r="A1250" s="227"/>
      <c r="B1250" s="227"/>
      <c r="C1250" s="227"/>
      <c r="D1250" s="227"/>
      <c r="E1250" s="227"/>
      <c r="F1250" s="227"/>
      <c r="G1250" s="227"/>
      <c r="H1250" s="1207"/>
      <c r="I1250" s="1207"/>
      <c r="J1250" s="227"/>
      <c r="K1250" s="227"/>
      <c r="L1250" s="227"/>
      <c r="M1250" s="227"/>
      <c r="N1250" s="227"/>
      <c r="O1250" s="227"/>
      <c r="P1250" s="227"/>
      <c r="Q1250" s="227"/>
      <c r="R1250" s="227"/>
      <c r="S1250" s="227"/>
      <c r="T1250" s="227"/>
      <c r="U1250" s="227"/>
      <c r="V1250" s="227"/>
      <c r="W1250" s="227"/>
      <c r="X1250" s="227"/>
      <c r="Y1250" s="227"/>
      <c r="Z1250" s="227"/>
      <c r="AA1250" s="227"/>
      <c r="AB1250" s="227"/>
      <c r="AC1250" s="227"/>
      <c r="AD1250" s="227"/>
      <c r="AE1250" s="227"/>
      <c r="AF1250" s="227"/>
      <c r="AG1250" s="227"/>
      <c r="AH1250" s="227"/>
      <c r="AI1250" s="227"/>
      <c r="AJ1250" s="227"/>
      <c r="AK1250" s="227"/>
      <c r="AL1250" s="227"/>
      <c r="AM1250" s="227"/>
      <c r="AN1250" s="227"/>
      <c r="AO1250" s="227"/>
      <c r="AP1250" s="227"/>
      <c r="AQ1250" s="227"/>
      <c r="AR1250" s="227"/>
    </row>
    <row r="1251" spans="1:44" x14ac:dyDescent="0.2">
      <c r="A1251" s="227"/>
      <c r="B1251" s="227"/>
      <c r="C1251" s="227"/>
      <c r="D1251" s="227"/>
      <c r="E1251" s="227"/>
      <c r="F1251" s="227"/>
      <c r="G1251" s="227"/>
      <c r="H1251" s="1207"/>
      <c r="I1251" s="1207"/>
      <c r="J1251" s="227"/>
      <c r="K1251" s="227"/>
      <c r="L1251" s="227"/>
      <c r="M1251" s="227"/>
      <c r="N1251" s="227"/>
      <c r="O1251" s="227"/>
      <c r="P1251" s="227"/>
      <c r="Q1251" s="227"/>
      <c r="R1251" s="227"/>
      <c r="S1251" s="227"/>
      <c r="T1251" s="227"/>
      <c r="U1251" s="227"/>
      <c r="V1251" s="227"/>
      <c r="W1251" s="227"/>
      <c r="X1251" s="227"/>
      <c r="Y1251" s="227"/>
      <c r="Z1251" s="227"/>
      <c r="AA1251" s="227"/>
      <c r="AB1251" s="227"/>
      <c r="AC1251" s="227"/>
      <c r="AD1251" s="227"/>
      <c r="AE1251" s="227"/>
      <c r="AF1251" s="227"/>
      <c r="AG1251" s="227"/>
      <c r="AH1251" s="227"/>
      <c r="AI1251" s="227"/>
      <c r="AJ1251" s="227"/>
      <c r="AK1251" s="227"/>
      <c r="AL1251" s="227"/>
      <c r="AM1251" s="227"/>
      <c r="AN1251" s="227"/>
      <c r="AO1251" s="227"/>
      <c r="AP1251" s="227"/>
      <c r="AQ1251" s="227"/>
      <c r="AR1251" s="227"/>
    </row>
    <row r="1252" spans="1:44" x14ac:dyDescent="0.2">
      <c r="A1252" s="227"/>
      <c r="B1252" s="227"/>
      <c r="C1252" s="227"/>
      <c r="D1252" s="227"/>
      <c r="E1252" s="227"/>
      <c r="F1252" s="227"/>
      <c r="G1252" s="227"/>
      <c r="H1252" s="1207"/>
      <c r="I1252" s="1207"/>
      <c r="J1252" s="227"/>
      <c r="K1252" s="227"/>
      <c r="L1252" s="227"/>
      <c r="M1252" s="227"/>
      <c r="N1252" s="227"/>
      <c r="O1252" s="227"/>
      <c r="P1252" s="227"/>
      <c r="Q1252" s="227"/>
      <c r="R1252" s="227"/>
      <c r="S1252" s="227"/>
      <c r="T1252" s="227"/>
      <c r="U1252" s="227"/>
      <c r="V1252" s="227"/>
      <c r="W1252" s="227"/>
      <c r="X1252" s="227"/>
      <c r="Y1252" s="227"/>
      <c r="Z1252" s="227"/>
      <c r="AA1252" s="227"/>
      <c r="AB1252" s="227"/>
      <c r="AC1252" s="227"/>
      <c r="AD1252" s="227"/>
      <c r="AE1252" s="227"/>
      <c r="AF1252" s="227"/>
      <c r="AG1252" s="227"/>
      <c r="AH1252" s="227"/>
      <c r="AI1252" s="227"/>
      <c r="AJ1252" s="227"/>
      <c r="AK1252" s="227"/>
      <c r="AL1252" s="227"/>
      <c r="AM1252" s="227"/>
      <c r="AN1252" s="227"/>
      <c r="AO1252" s="227"/>
      <c r="AP1252" s="227"/>
      <c r="AQ1252" s="227"/>
      <c r="AR1252" s="227"/>
    </row>
    <row r="1253" spans="1:44" x14ac:dyDescent="0.2">
      <c r="A1253" s="227"/>
      <c r="B1253" s="227"/>
      <c r="C1253" s="227"/>
      <c r="D1253" s="227"/>
      <c r="E1253" s="227"/>
      <c r="F1253" s="227"/>
      <c r="G1253" s="227"/>
      <c r="H1253" s="1207"/>
      <c r="I1253" s="1207"/>
      <c r="J1253" s="227"/>
      <c r="K1253" s="227"/>
      <c r="L1253" s="227"/>
      <c r="M1253" s="227"/>
      <c r="N1253" s="227"/>
      <c r="O1253" s="227"/>
      <c r="P1253" s="227"/>
      <c r="Q1253" s="227"/>
      <c r="R1253" s="227"/>
      <c r="S1253" s="227"/>
      <c r="T1253" s="227"/>
      <c r="U1253" s="227"/>
      <c r="V1253" s="227"/>
      <c r="W1253" s="227"/>
      <c r="X1253" s="227"/>
      <c r="Y1253" s="227"/>
      <c r="Z1253" s="227"/>
      <c r="AA1253" s="227"/>
      <c r="AB1253" s="227"/>
      <c r="AC1253" s="227"/>
      <c r="AD1253" s="227"/>
      <c r="AE1253" s="227"/>
      <c r="AF1253" s="227"/>
      <c r="AG1253" s="227"/>
      <c r="AH1253" s="227"/>
      <c r="AI1253" s="227"/>
      <c r="AJ1253" s="227"/>
      <c r="AK1253" s="227"/>
      <c r="AL1253" s="227"/>
      <c r="AM1253" s="227"/>
      <c r="AN1253" s="227"/>
      <c r="AO1253" s="227"/>
      <c r="AP1253" s="227"/>
      <c r="AQ1253" s="227"/>
      <c r="AR1253" s="227"/>
    </row>
    <row r="1254" spans="1:44" x14ac:dyDescent="0.2">
      <c r="A1254" s="227"/>
      <c r="B1254" s="227"/>
      <c r="C1254" s="227"/>
      <c r="D1254" s="227"/>
      <c r="E1254" s="227"/>
      <c r="F1254" s="227"/>
      <c r="G1254" s="227"/>
      <c r="H1254" s="1207"/>
      <c r="I1254" s="1207"/>
      <c r="J1254" s="227"/>
      <c r="K1254" s="227"/>
      <c r="L1254" s="227"/>
      <c r="M1254" s="227"/>
      <c r="N1254" s="227"/>
      <c r="O1254" s="227"/>
      <c r="P1254" s="227"/>
      <c r="Q1254" s="227"/>
      <c r="R1254" s="227"/>
      <c r="S1254" s="227"/>
      <c r="T1254" s="227"/>
      <c r="U1254" s="227"/>
      <c r="V1254" s="227"/>
      <c r="W1254" s="227"/>
      <c r="X1254" s="227"/>
      <c r="Y1254" s="227"/>
      <c r="Z1254" s="227"/>
      <c r="AA1254" s="227"/>
      <c r="AB1254" s="227"/>
      <c r="AC1254" s="227"/>
      <c r="AD1254" s="227"/>
      <c r="AE1254" s="227"/>
      <c r="AF1254" s="227"/>
      <c r="AG1254" s="227"/>
      <c r="AH1254" s="227"/>
      <c r="AI1254" s="227"/>
      <c r="AJ1254" s="227"/>
      <c r="AK1254" s="227"/>
      <c r="AL1254" s="227"/>
      <c r="AM1254" s="227"/>
      <c r="AN1254" s="227"/>
      <c r="AO1254" s="227"/>
      <c r="AP1254" s="227"/>
      <c r="AQ1254" s="227"/>
      <c r="AR1254" s="227"/>
    </row>
    <row r="1255" spans="1:44" x14ac:dyDescent="0.2">
      <c r="A1255" s="227"/>
      <c r="B1255" s="227"/>
      <c r="C1255" s="227"/>
      <c r="D1255" s="227"/>
      <c r="E1255" s="227"/>
      <c r="F1255" s="227"/>
      <c r="G1255" s="227"/>
      <c r="H1255" s="1207"/>
      <c r="I1255" s="1207"/>
      <c r="J1255" s="227"/>
      <c r="K1255" s="227"/>
      <c r="L1255" s="227"/>
      <c r="M1255" s="227"/>
      <c r="N1255" s="227"/>
      <c r="O1255" s="227"/>
      <c r="P1255" s="227"/>
      <c r="Q1255" s="227"/>
      <c r="R1255" s="227"/>
      <c r="S1255" s="227"/>
      <c r="T1255" s="227"/>
      <c r="U1255" s="227"/>
      <c r="V1255" s="227"/>
      <c r="W1255" s="227"/>
      <c r="X1255" s="227"/>
      <c r="Y1255" s="227"/>
      <c r="Z1255" s="227"/>
      <c r="AA1255" s="227"/>
      <c r="AB1255" s="227"/>
      <c r="AC1255" s="227"/>
      <c r="AD1255" s="227"/>
      <c r="AE1255" s="227"/>
      <c r="AF1255" s="227"/>
      <c r="AG1255" s="227"/>
      <c r="AH1255" s="227"/>
      <c r="AI1255" s="227"/>
      <c r="AJ1255" s="227"/>
      <c r="AK1255" s="227"/>
      <c r="AL1255" s="227"/>
      <c r="AM1255" s="227"/>
      <c r="AN1255" s="227"/>
      <c r="AO1255" s="227"/>
      <c r="AP1255" s="227"/>
      <c r="AQ1255" s="227"/>
      <c r="AR1255" s="227"/>
    </row>
    <row r="1256" spans="1:44" x14ac:dyDescent="0.2">
      <c r="A1256" s="227"/>
      <c r="B1256" s="227"/>
      <c r="C1256" s="227"/>
      <c r="D1256" s="227"/>
      <c r="E1256" s="227"/>
      <c r="F1256" s="227"/>
      <c r="G1256" s="227"/>
      <c r="H1256" s="1207"/>
      <c r="I1256" s="1207"/>
      <c r="J1256" s="227"/>
      <c r="K1256" s="227"/>
      <c r="L1256" s="227"/>
      <c r="M1256" s="227"/>
      <c r="N1256" s="227"/>
      <c r="O1256" s="227"/>
      <c r="P1256" s="227"/>
      <c r="Q1256" s="227"/>
      <c r="R1256" s="227"/>
      <c r="S1256" s="227"/>
      <c r="T1256" s="227"/>
      <c r="U1256" s="227"/>
      <c r="V1256" s="227"/>
      <c r="W1256" s="227"/>
      <c r="X1256" s="227"/>
      <c r="Y1256" s="227"/>
      <c r="Z1256" s="227"/>
      <c r="AA1256" s="227"/>
      <c r="AB1256" s="227"/>
      <c r="AC1256" s="227"/>
      <c r="AD1256" s="227"/>
      <c r="AE1256" s="227"/>
      <c r="AF1256" s="227"/>
      <c r="AG1256" s="227"/>
      <c r="AH1256" s="227"/>
      <c r="AI1256" s="227"/>
      <c r="AJ1256" s="227"/>
      <c r="AK1256" s="227"/>
      <c r="AL1256" s="227"/>
      <c r="AM1256" s="227"/>
      <c r="AN1256" s="227"/>
      <c r="AO1256" s="227"/>
      <c r="AP1256" s="227"/>
      <c r="AQ1256" s="227"/>
      <c r="AR1256" s="227"/>
    </row>
    <row r="1257" spans="1:44" x14ac:dyDescent="0.2">
      <c r="A1257" s="227"/>
      <c r="B1257" s="227"/>
      <c r="C1257" s="227"/>
      <c r="D1257" s="227"/>
      <c r="E1257" s="227"/>
      <c r="F1257" s="227"/>
      <c r="G1257" s="227"/>
      <c r="H1257" s="1207"/>
      <c r="I1257" s="1207"/>
      <c r="J1257" s="227"/>
      <c r="K1257" s="227"/>
      <c r="L1257" s="227"/>
      <c r="M1257" s="227"/>
      <c r="N1257" s="227"/>
      <c r="O1257" s="227"/>
      <c r="P1257" s="227"/>
      <c r="Q1257" s="227"/>
      <c r="R1257" s="227"/>
      <c r="S1257" s="227"/>
      <c r="T1257" s="227"/>
      <c r="U1257" s="227"/>
      <c r="V1257" s="227"/>
      <c r="W1257" s="227"/>
      <c r="X1257" s="227"/>
      <c r="Y1257" s="227"/>
      <c r="Z1257" s="227"/>
      <c r="AA1257" s="227"/>
      <c r="AB1257" s="227"/>
      <c r="AC1257" s="227"/>
      <c r="AD1257" s="227"/>
      <c r="AE1257" s="227"/>
      <c r="AF1257" s="227"/>
      <c r="AG1257" s="227"/>
      <c r="AH1257" s="227"/>
      <c r="AI1257" s="227"/>
      <c r="AJ1257" s="227"/>
      <c r="AK1257" s="227"/>
      <c r="AL1257" s="227"/>
      <c r="AM1257" s="227"/>
      <c r="AN1257" s="227"/>
      <c r="AO1257" s="227"/>
      <c r="AP1257" s="227"/>
      <c r="AQ1257" s="227"/>
      <c r="AR1257" s="227"/>
    </row>
    <row r="1258" spans="1:44" x14ac:dyDescent="0.2">
      <c r="A1258" s="227"/>
      <c r="B1258" s="227"/>
      <c r="C1258" s="227"/>
      <c r="D1258" s="227"/>
      <c r="E1258" s="227"/>
      <c r="F1258" s="227"/>
      <c r="G1258" s="227"/>
      <c r="H1258" s="1207"/>
      <c r="I1258" s="1207"/>
      <c r="J1258" s="227"/>
      <c r="K1258" s="227"/>
      <c r="L1258" s="227"/>
      <c r="M1258" s="227"/>
      <c r="N1258" s="227"/>
      <c r="O1258" s="227"/>
      <c r="P1258" s="227"/>
      <c r="Q1258" s="227"/>
      <c r="R1258" s="227"/>
      <c r="S1258" s="227"/>
      <c r="T1258" s="227"/>
      <c r="U1258" s="227"/>
      <c r="V1258" s="227"/>
      <c r="W1258" s="227"/>
      <c r="X1258" s="227"/>
      <c r="Y1258" s="227"/>
      <c r="Z1258" s="227"/>
      <c r="AA1258" s="227"/>
      <c r="AB1258" s="227"/>
      <c r="AC1258" s="227"/>
      <c r="AD1258" s="227"/>
      <c r="AE1258" s="227"/>
      <c r="AF1258" s="227"/>
      <c r="AG1258" s="227"/>
      <c r="AH1258" s="227"/>
      <c r="AI1258" s="227"/>
      <c r="AJ1258" s="227"/>
      <c r="AK1258" s="227"/>
      <c r="AL1258" s="227"/>
      <c r="AM1258" s="227"/>
      <c r="AN1258" s="227"/>
      <c r="AO1258" s="227"/>
      <c r="AP1258" s="227"/>
      <c r="AQ1258" s="227"/>
      <c r="AR1258" s="227"/>
    </row>
    <row r="1259" spans="1:44" x14ac:dyDescent="0.2">
      <c r="A1259" s="227"/>
      <c r="B1259" s="227"/>
      <c r="C1259" s="227"/>
      <c r="D1259" s="227"/>
      <c r="E1259" s="227"/>
      <c r="F1259" s="227"/>
      <c r="G1259" s="227"/>
      <c r="H1259" s="1207"/>
      <c r="I1259" s="1207"/>
      <c r="J1259" s="227"/>
      <c r="K1259" s="227"/>
      <c r="L1259" s="227"/>
      <c r="M1259" s="227"/>
      <c r="N1259" s="227"/>
      <c r="O1259" s="227"/>
      <c r="P1259" s="227"/>
      <c r="Q1259" s="227"/>
      <c r="R1259" s="227"/>
      <c r="S1259" s="227"/>
      <c r="T1259" s="227"/>
      <c r="U1259" s="227"/>
      <c r="V1259" s="227"/>
      <c r="W1259" s="227"/>
      <c r="X1259" s="227"/>
      <c r="Y1259" s="227"/>
      <c r="Z1259" s="227"/>
      <c r="AA1259" s="227"/>
      <c r="AB1259" s="227"/>
      <c r="AC1259" s="227"/>
      <c r="AD1259" s="227"/>
      <c r="AE1259" s="227"/>
      <c r="AF1259" s="227"/>
      <c r="AG1259" s="227"/>
      <c r="AH1259" s="227"/>
      <c r="AI1259" s="227"/>
      <c r="AJ1259" s="227"/>
      <c r="AK1259" s="227"/>
      <c r="AL1259" s="227"/>
      <c r="AM1259" s="227"/>
      <c r="AN1259" s="227"/>
      <c r="AO1259" s="227"/>
      <c r="AP1259" s="227"/>
      <c r="AQ1259" s="227"/>
      <c r="AR1259" s="227"/>
    </row>
    <row r="1260" spans="1:44" x14ac:dyDescent="0.2">
      <c r="A1260" s="227"/>
      <c r="B1260" s="227"/>
      <c r="C1260" s="227"/>
      <c r="D1260" s="227"/>
      <c r="E1260" s="227"/>
      <c r="F1260" s="227"/>
      <c r="G1260" s="227"/>
      <c r="H1260" s="1207"/>
      <c r="I1260" s="1207"/>
      <c r="J1260" s="227"/>
      <c r="K1260" s="227"/>
      <c r="L1260" s="227"/>
      <c r="M1260" s="227"/>
      <c r="N1260" s="227"/>
      <c r="O1260" s="227"/>
      <c r="P1260" s="227"/>
      <c r="Q1260" s="227"/>
      <c r="R1260" s="227"/>
      <c r="S1260" s="227"/>
      <c r="T1260" s="227"/>
      <c r="U1260" s="227"/>
      <c r="V1260" s="227"/>
      <c r="W1260" s="227"/>
      <c r="X1260" s="227"/>
      <c r="Y1260" s="227"/>
      <c r="Z1260" s="227"/>
      <c r="AA1260" s="227"/>
      <c r="AB1260" s="227"/>
      <c r="AC1260" s="227"/>
      <c r="AD1260" s="227"/>
      <c r="AE1260" s="227"/>
      <c r="AF1260" s="227"/>
      <c r="AG1260" s="227"/>
      <c r="AH1260" s="227"/>
      <c r="AI1260" s="227"/>
      <c r="AJ1260" s="227"/>
      <c r="AK1260" s="227"/>
      <c r="AL1260" s="227"/>
      <c r="AM1260" s="227"/>
      <c r="AN1260" s="227"/>
      <c r="AO1260" s="227"/>
      <c r="AP1260" s="227"/>
      <c r="AQ1260" s="227"/>
      <c r="AR1260" s="227"/>
    </row>
    <row r="1261" spans="1:44" x14ac:dyDescent="0.2">
      <c r="A1261" s="227"/>
      <c r="B1261" s="227"/>
      <c r="C1261" s="227"/>
      <c r="D1261" s="227"/>
      <c r="E1261" s="227"/>
      <c r="F1261" s="227"/>
      <c r="G1261" s="227"/>
      <c r="H1261" s="1207"/>
      <c r="I1261" s="1207"/>
      <c r="J1261" s="227"/>
      <c r="K1261" s="227"/>
      <c r="L1261" s="227"/>
      <c r="M1261" s="227"/>
      <c r="N1261" s="227"/>
      <c r="O1261" s="227"/>
      <c r="P1261" s="227"/>
      <c r="Q1261" s="227"/>
      <c r="R1261" s="227"/>
      <c r="S1261" s="227"/>
      <c r="T1261" s="227"/>
      <c r="U1261" s="227"/>
      <c r="V1261" s="227"/>
      <c r="W1261" s="227"/>
      <c r="X1261" s="227"/>
      <c r="Y1261" s="227"/>
      <c r="Z1261" s="227"/>
      <c r="AA1261" s="227"/>
      <c r="AB1261" s="227"/>
      <c r="AC1261" s="227"/>
      <c r="AD1261" s="227"/>
      <c r="AE1261" s="227"/>
      <c r="AF1261" s="227"/>
      <c r="AG1261" s="227"/>
      <c r="AH1261" s="227"/>
      <c r="AI1261" s="227"/>
      <c r="AJ1261" s="227"/>
      <c r="AK1261" s="227"/>
      <c r="AL1261" s="227"/>
      <c r="AM1261" s="227"/>
      <c r="AN1261" s="227"/>
      <c r="AO1261" s="227"/>
      <c r="AP1261" s="227"/>
      <c r="AQ1261" s="227"/>
      <c r="AR1261" s="227"/>
    </row>
    <row r="1262" spans="1:44" x14ac:dyDescent="0.2">
      <c r="A1262" s="227"/>
      <c r="B1262" s="227"/>
      <c r="C1262" s="227"/>
      <c r="D1262" s="227"/>
      <c r="E1262" s="227"/>
      <c r="F1262" s="227"/>
      <c r="G1262" s="227"/>
      <c r="H1262" s="1207"/>
      <c r="I1262" s="1207"/>
      <c r="J1262" s="227"/>
      <c r="K1262" s="227"/>
      <c r="L1262" s="227"/>
      <c r="M1262" s="227"/>
      <c r="N1262" s="227"/>
      <c r="O1262" s="227"/>
      <c r="P1262" s="227"/>
      <c r="Q1262" s="227"/>
      <c r="R1262" s="227"/>
      <c r="S1262" s="227"/>
      <c r="T1262" s="227"/>
      <c r="U1262" s="227"/>
      <c r="V1262" s="227"/>
      <c r="W1262" s="227"/>
      <c r="X1262" s="227"/>
      <c r="Y1262" s="227"/>
      <c r="Z1262" s="227"/>
      <c r="AA1262" s="227"/>
      <c r="AB1262" s="227"/>
      <c r="AC1262" s="227"/>
      <c r="AD1262" s="227"/>
      <c r="AE1262" s="227"/>
      <c r="AF1262" s="227"/>
      <c r="AG1262" s="227"/>
      <c r="AH1262" s="227"/>
      <c r="AI1262" s="227"/>
      <c r="AJ1262" s="227"/>
      <c r="AK1262" s="227"/>
      <c r="AL1262" s="227"/>
      <c r="AM1262" s="227"/>
      <c r="AN1262" s="227"/>
      <c r="AO1262" s="227"/>
      <c r="AP1262" s="227"/>
      <c r="AQ1262" s="227"/>
      <c r="AR1262" s="227"/>
    </row>
    <row r="1263" spans="1:44" x14ac:dyDescent="0.2">
      <c r="A1263" s="227"/>
      <c r="B1263" s="227"/>
      <c r="C1263" s="227"/>
      <c r="D1263" s="227"/>
      <c r="E1263" s="227"/>
      <c r="F1263" s="227"/>
      <c r="G1263" s="227"/>
      <c r="H1263" s="1207"/>
      <c r="I1263" s="1207"/>
      <c r="J1263" s="227"/>
      <c r="K1263" s="227"/>
      <c r="L1263" s="227"/>
      <c r="M1263" s="227"/>
      <c r="N1263" s="227"/>
      <c r="O1263" s="227"/>
      <c r="P1263" s="227"/>
      <c r="Q1263" s="227"/>
      <c r="R1263" s="227"/>
      <c r="S1263" s="227"/>
      <c r="T1263" s="227"/>
      <c r="U1263" s="227"/>
      <c r="V1263" s="227"/>
      <c r="W1263" s="227"/>
      <c r="X1263" s="227"/>
      <c r="Y1263" s="227"/>
      <c r="Z1263" s="227"/>
      <c r="AA1263" s="227"/>
      <c r="AB1263" s="227"/>
      <c r="AC1263" s="227"/>
      <c r="AD1263" s="227"/>
      <c r="AE1263" s="227"/>
      <c r="AF1263" s="227"/>
      <c r="AG1263" s="227"/>
      <c r="AH1263" s="227"/>
      <c r="AI1263" s="227"/>
      <c r="AJ1263" s="227"/>
      <c r="AK1263" s="227"/>
      <c r="AL1263" s="227"/>
      <c r="AM1263" s="227"/>
      <c r="AN1263" s="227"/>
      <c r="AO1263" s="227"/>
      <c r="AP1263" s="227"/>
      <c r="AQ1263" s="227"/>
      <c r="AR1263" s="227"/>
    </row>
    <row r="1264" spans="1:44" x14ac:dyDescent="0.2">
      <c r="A1264" s="227"/>
      <c r="B1264" s="227"/>
      <c r="C1264" s="227"/>
      <c r="D1264" s="227"/>
      <c r="E1264" s="227"/>
      <c r="F1264" s="227"/>
      <c r="G1264" s="227"/>
      <c r="H1264" s="1207"/>
      <c r="I1264" s="1207"/>
      <c r="J1264" s="227"/>
      <c r="K1264" s="227"/>
      <c r="L1264" s="227"/>
      <c r="M1264" s="227"/>
      <c r="N1264" s="227"/>
      <c r="O1264" s="227"/>
      <c r="P1264" s="227"/>
      <c r="Q1264" s="227"/>
      <c r="R1264" s="227"/>
      <c r="S1264" s="227"/>
      <c r="T1264" s="227"/>
      <c r="U1264" s="227"/>
      <c r="V1264" s="227"/>
      <c r="W1264" s="227"/>
      <c r="X1264" s="227"/>
      <c r="Y1264" s="227"/>
      <c r="Z1264" s="227"/>
      <c r="AA1264" s="227"/>
      <c r="AB1264" s="227"/>
      <c r="AC1264" s="227"/>
      <c r="AD1264" s="227"/>
      <c r="AE1264" s="227"/>
      <c r="AF1264" s="227"/>
      <c r="AG1264" s="227"/>
      <c r="AH1264" s="227"/>
      <c r="AI1264" s="227"/>
      <c r="AJ1264" s="227"/>
      <c r="AK1264" s="227"/>
      <c r="AL1264" s="227"/>
      <c r="AM1264" s="227"/>
      <c r="AN1264" s="227"/>
      <c r="AO1264" s="227"/>
      <c r="AP1264" s="227"/>
      <c r="AQ1264" s="227"/>
      <c r="AR1264" s="227"/>
    </row>
    <row r="1265" spans="1:44" x14ac:dyDescent="0.2">
      <c r="A1265" s="227"/>
      <c r="B1265" s="227"/>
      <c r="C1265" s="227"/>
      <c r="D1265" s="227"/>
      <c r="E1265" s="227"/>
      <c r="F1265" s="227"/>
      <c r="G1265" s="227"/>
      <c r="H1265" s="1207"/>
      <c r="I1265" s="1207"/>
      <c r="J1265" s="227"/>
      <c r="K1265" s="227"/>
      <c r="L1265" s="227"/>
      <c r="M1265" s="227"/>
      <c r="N1265" s="227"/>
      <c r="O1265" s="227"/>
      <c r="P1265" s="227"/>
      <c r="Q1265" s="227"/>
      <c r="R1265" s="227"/>
      <c r="S1265" s="227"/>
      <c r="T1265" s="227"/>
      <c r="U1265" s="227"/>
      <c r="V1265" s="227"/>
      <c r="W1265" s="227"/>
      <c r="X1265" s="227"/>
      <c r="Y1265" s="227"/>
      <c r="Z1265" s="227"/>
      <c r="AA1265" s="227"/>
      <c r="AB1265" s="227"/>
      <c r="AC1265" s="227"/>
      <c r="AD1265" s="227"/>
      <c r="AE1265" s="227"/>
      <c r="AF1265" s="227"/>
      <c r="AG1265" s="227"/>
      <c r="AH1265" s="227"/>
      <c r="AI1265" s="227"/>
      <c r="AJ1265" s="227"/>
      <c r="AK1265" s="227"/>
      <c r="AL1265" s="227"/>
      <c r="AM1265" s="227"/>
      <c r="AN1265" s="227"/>
      <c r="AO1265" s="227"/>
      <c r="AP1265" s="227"/>
      <c r="AQ1265" s="227"/>
      <c r="AR1265" s="227"/>
    </row>
    <row r="1266" spans="1:44" x14ac:dyDescent="0.2">
      <c r="A1266" s="227"/>
      <c r="B1266" s="227"/>
      <c r="C1266" s="227"/>
      <c r="D1266" s="227"/>
      <c r="E1266" s="227"/>
      <c r="F1266" s="227"/>
      <c r="G1266" s="227"/>
      <c r="H1266" s="1207"/>
      <c r="I1266" s="1207"/>
      <c r="J1266" s="227"/>
      <c r="K1266" s="227"/>
      <c r="L1266" s="227"/>
      <c r="M1266" s="227"/>
      <c r="N1266" s="227"/>
      <c r="O1266" s="227"/>
      <c r="P1266" s="227"/>
      <c r="Q1266" s="227"/>
      <c r="R1266" s="227"/>
      <c r="S1266" s="227"/>
      <c r="T1266" s="227"/>
      <c r="U1266" s="227"/>
      <c r="V1266" s="227"/>
      <c r="W1266" s="227"/>
      <c r="X1266" s="227"/>
      <c r="Y1266" s="227"/>
      <c r="Z1266" s="227"/>
      <c r="AA1266" s="227"/>
      <c r="AB1266" s="227"/>
      <c r="AC1266" s="227"/>
      <c r="AD1266" s="227"/>
      <c r="AE1266" s="227"/>
      <c r="AF1266" s="227"/>
      <c r="AG1266" s="227"/>
      <c r="AH1266" s="227"/>
      <c r="AI1266" s="227"/>
      <c r="AJ1266" s="227"/>
      <c r="AK1266" s="227"/>
      <c r="AL1266" s="227"/>
      <c r="AM1266" s="227"/>
      <c r="AN1266" s="227"/>
      <c r="AO1266" s="227"/>
      <c r="AP1266" s="227"/>
      <c r="AQ1266" s="227"/>
      <c r="AR1266" s="227"/>
    </row>
    <row r="1267" spans="1:44" x14ac:dyDescent="0.2">
      <c r="A1267" s="227"/>
      <c r="B1267" s="227"/>
      <c r="C1267" s="227"/>
      <c r="D1267" s="227"/>
      <c r="E1267" s="227"/>
      <c r="F1267" s="227"/>
      <c r="G1267" s="227"/>
      <c r="H1267" s="1207"/>
      <c r="I1267" s="1207"/>
      <c r="J1267" s="227"/>
      <c r="K1267" s="227"/>
      <c r="L1267" s="227"/>
      <c r="M1267" s="227"/>
      <c r="N1267" s="227"/>
      <c r="O1267" s="227"/>
      <c r="P1267" s="227"/>
      <c r="Q1267" s="227"/>
      <c r="R1267" s="227"/>
      <c r="S1267" s="227"/>
      <c r="T1267" s="227"/>
      <c r="U1267" s="227"/>
      <c r="V1267" s="227"/>
      <c r="W1267" s="227"/>
      <c r="X1267" s="227"/>
      <c r="Y1267" s="227"/>
      <c r="Z1267" s="227"/>
      <c r="AA1267" s="227"/>
      <c r="AB1267" s="227"/>
      <c r="AC1267" s="227"/>
      <c r="AD1267" s="227"/>
      <c r="AE1267" s="227"/>
      <c r="AF1267" s="227"/>
      <c r="AG1267" s="227"/>
      <c r="AH1267" s="227"/>
      <c r="AI1267" s="227"/>
      <c r="AJ1267" s="227"/>
      <c r="AK1267" s="227"/>
      <c r="AL1267" s="227"/>
      <c r="AM1267" s="227"/>
      <c r="AN1267" s="227"/>
      <c r="AO1267" s="227"/>
      <c r="AP1267" s="227"/>
      <c r="AQ1267" s="227"/>
      <c r="AR1267" s="227"/>
    </row>
    <row r="1268" spans="1:44" x14ac:dyDescent="0.2">
      <c r="A1268" s="227"/>
      <c r="B1268" s="227"/>
      <c r="C1268" s="227"/>
      <c r="D1268" s="227"/>
      <c r="E1268" s="227"/>
      <c r="F1268" s="227"/>
      <c r="G1268" s="227"/>
      <c r="H1268" s="1207"/>
      <c r="I1268" s="1207"/>
      <c r="J1268" s="227"/>
      <c r="K1268" s="227"/>
      <c r="L1268" s="227"/>
      <c r="M1268" s="227"/>
      <c r="N1268" s="227"/>
      <c r="O1268" s="227"/>
      <c r="P1268" s="227"/>
      <c r="Q1268" s="227"/>
      <c r="R1268" s="227"/>
      <c r="S1268" s="227"/>
      <c r="T1268" s="227"/>
      <c r="U1268" s="227"/>
      <c r="V1268" s="227"/>
      <c r="W1268" s="227"/>
      <c r="X1268" s="227"/>
      <c r="Y1268" s="227"/>
      <c r="Z1268" s="227"/>
      <c r="AA1268" s="227"/>
      <c r="AB1268" s="227"/>
      <c r="AC1268" s="227"/>
      <c r="AD1268" s="227"/>
      <c r="AE1268" s="227"/>
      <c r="AF1268" s="227"/>
      <c r="AG1268" s="227"/>
      <c r="AH1268" s="227"/>
      <c r="AI1268" s="227"/>
      <c r="AJ1268" s="227"/>
      <c r="AK1268" s="227"/>
      <c r="AL1268" s="227"/>
      <c r="AM1268" s="227"/>
      <c r="AN1268" s="227"/>
      <c r="AO1268" s="227"/>
      <c r="AP1268" s="227"/>
      <c r="AQ1268" s="227"/>
      <c r="AR1268" s="227"/>
    </row>
    <row r="1269" spans="1:44" x14ac:dyDescent="0.2">
      <c r="A1269" s="227"/>
      <c r="B1269" s="227"/>
      <c r="C1269" s="227"/>
      <c r="D1269" s="227"/>
      <c r="E1269" s="227"/>
      <c r="F1269" s="227"/>
      <c r="G1269" s="227"/>
      <c r="H1269" s="1207"/>
      <c r="I1269" s="1207"/>
      <c r="J1269" s="227"/>
      <c r="K1269" s="227"/>
      <c r="L1269" s="227"/>
      <c r="M1269" s="227"/>
      <c r="N1269" s="227"/>
      <c r="O1269" s="227"/>
      <c r="P1269" s="227"/>
      <c r="Q1269" s="227"/>
      <c r="R1269" s="227"/>
      <c r="S1269" s="227"/>
      <c r="T1269" s="227"/>
      <c r="U1269" s="227"/>
      <c r="V1269" s="227"/>
      <c r="W1269" s="227"/>
      <c r="X1269" s="227"/>
      <c r="Y1269" s="227"/>
      <c r="Z1269" s="227"/>
      <c r="AA1269" s="227"/>
      <c r="AB1269" s="227"/>
      <c r="AC1269" s="227"/>
      <c r="AD1269" s="227"/>
      <c r="AE1269" s="227"/>
      <c r="AF1269" s="227"/>
      <c r="AG1269" s="227"/>
      <c r="AH1269" s="227"/>
      <c r="AI1269" s="227"/>
      <c r="AJ1269" s="227"/>
      <c r="AK1269" s="227"/>
      <c r="AL1269" s="227"/>
      <c r="AM1269" s="227"/>
      <c r="AN1269" s="227"/>
      <c r="AO1269" s="227"/>
      <c r="AP1269" s="227"/>
      <c r="AQ1269" s="227"/>
      <c r="AR1269" s="227"/>
    </row>
    <row r="1270" spans="1:44" x14ac:dyDescent="0.2">
      <c r="A1270" s="227"/>
      <c r="B1270" s="227"/>
      <c r="C1270" s="227"/>
      <c r="D1270" s="227"/>
      <c r="E1270" s="227"/>
      <c r="F1270" s="227"/>
      <c r="G1270" s="227"/>
      <c r="H1270" s="1207"/>
      <c r="I1270" s="1207"/>
      <c r="J1270" s="227"/>
      <c r="K1270" s="227"/>
      <c r="L1270" s="227"/>
      <c r="M1270" s="227"/>
      <c r="N1270" s="227"/>
      <c r="O1270" s="227"/>
      <c r="P1270" s="227"/>
      <c r="Q1270" s="227"/>
      <c r="R1270" s="227"/>
      <c r="S1270" s="227"/>
      <c r="T1270" s="227"/>
      <c r="U1270" s="227"/>
      <c r="V1270" s="227"/>
      <c r="W1270" s="227"/>
      <c r="X1270" s="227"/>
      <c r="Y1270" s="227"/>
      <c r="Z1270" s="227"/>
      <c r="AA1270" s="227"/>
      <c r="AB1270" s="227"/>
      <c r="AC1270" s="227"/>
      <c r="AD1270" s="227"/>
      <c r="AE1270" s="227"/>
      <c r="AF1270" s="227"/>
      <c r="AG1270" s="227"/>
      <c r="AH1270" s="227"/>
      <c r="AI1270" s="227"/>
      <c r="AJ1270" s="227"/>
      <c r="AK1270" s="227"/>
      <c r="AL1270" s="227"/>
      <c r="AM1270" s="227"/>
      <c r="AN1270" s="227"/>
      <c r="AO1270" s="227"/>
      <c r="AP1270" s="227"/>
      <c r="AQ1270" s="227"/>
      <c r="AR1270" s="227"/>
    </row>
    <row r="1271" spans="1:44" x14ac:dyDescent="0.2">
      <c r="A1271" s="227"/>
      <c r="B1271" s="227"/>
      <c r="C1271" s="227"/>
      <c r="D1271" s="227"/>
      <c r="E1271" s="227"/>
      <c r="F1271" s="227"/>
      <c r="G1271" s="227"/>
      <c r="H1271" s="1207"/>
      <c r="I1271" s="1207"/>
      <c r="J1271" s="227"/>
      <c r="K1271" s="227"/>
      <c r="L1271" s="227"/>
      <c r="M1271" s="227"/>
      <c r="N1271" s="227"/>
      <c r="O1271" s="227"/>
      <c r="P1271" s="227"/>
      <c r="Q1271" s="227"/>
      <c r="R1271" s="227"/>
      <c r="S1271" s="227"/>
      <c r="T1271" s="227"/>
      <c r="U1271" s="227"/>
      <c r="V1271" s="227"/>
      <c r="W1271" s="227"/>
      <c r="X1271" s="227"/>
      <c r="Y1271" s="227"/>
      <c r="Z1271" s="227"/>
      <c r="AA1271" s="227"/>
      <c r="AB1271" s="227"/>
      <c r="AC1271" s="227"/>
      <c r="AD1271" s="227"/>
      <c r="AE1271" s="227"/>
      <c r="AF1271" s="227"/>
      <c r="AG1271" s="227"/>
      <c r="AH1271" s="227"/>
      <c r="AI1271" s="227"/>
      <c r="AJ1271" s="227"/>
      <c r="AK1271" s="227"/>
      <c r="AL1271" s="227"/>
      <c r="AM1271" s="227"/>
      <c r="AN1271" s="227"/>
      <c r="AO1271" s="227"/>
      <c r="AP1271" s="227"/>
      <c r="AQ1271" s="227"/>
      <c r="AR1271" s="227"/>
    </row>
    <row r="1272" spans="1:44" x14ac:dyDescent="0.2">
      <c r="A1272" s="227"/>
      <c r="B1272" s="227"/>
      <c r="C1272" s="227"/>
      <c r="D1272" s="227"/>
      <c r="E1272" s="227"/>
      <c r="F1272" s="227"/>
      <c r="G1272" s="227"/>
      <c r="H1272" s="1207"/>
      <c r="I1272" s="1207"/>
      <c r="J1272" s="227"/>
      <c r="K1272" s="227"/>
      <c r="L1272" s="227"/>
      <c r="M1272" s="227"/>
      <c r="N1272" s="227"/>
      <c r="O1272" s="227"/>
      <c r="P1272" s="227"/>
      <c r="Q1272" s="227"/>
      <c r="R1272" s="227"/>
      <c r="S1272" s="227"/>
      <c r="T1272" s="227"/>
      <c r="U1272" s="227"/>
      <c r="V1272" s="227"/>
      <c r="W1272" s="227"/>
      <c r="X1272" s="227"/>
      <c r="Y1272" s="227"/>
      <c r="Z1272" s="227"/>
      <c r="AA1272" s="227"/>
      <c r="AB1272" s="227"/>
      <c r="AC1272" s="227"/>
      <c r="AD1272" s="227"/>
      <c r="AE1272" s="227"/>
      <c r="AF1272" s="227"/>
      <c r="AG1272" s="227"/>
      <c r="AH1272" s="227"/>
      <c r="AI1272" s="227"/>
      <c r="AJ1272" s="227"/>
      <c r="AK1272" s="227"/>
      <c r="AL1272" s="227"/>
      <c r="AM1272" s="227"/>
      <c r="AN1272" s="227"/>
      <c r="AO1272" s="227"/>
      <c r="AP1272" s="227"/>
      <c r="AQ1272" s="227"/>
      <c r="AR1272" s="227"/>
    </row>
    <row r="1273" spans="1:44" x14ac:dyDescent="0.2">
      <c r="A1273" s="227"/>
      <c r="B1273" s="227"/>
      <c r="C1273" s="227"/>
      <c r="D1273" s="227"/>
      <c r="E1273" s="227"/>
      <c r="F1273" s="227"/>
      <c r="G1273" s="227"/>
      <c r="H1273" s="1207"/>
      <c r="I1273" s="1207"/>
      <c r="J1273" s="227"/>
      <c r="K1273" s="227"/>
      <c r="L1273" s="227"/>
      <c r="M1273" s="227"/>
      <c r="N1273" s="227"/>
      <c r="O1273" s="227"/>
      <c r="P1273" s="227"/>
      <c r="Q1273" s="227"/>
      <c r="R1273" s="227"/>
      <c r="S1273" s="227"/>
      <c r="T1273" s="227"/>
      <c r="U1273" s="227"/>
      <c r="V1273" s="227"/>
      <c r="W1273" s="227"/>
      <c r="X1273" s="227"/>
      <c r="Y1273" s="227"/>
      <c r="Z1273" s="227"/>
      <c r="AA1273" s="227"/>
      <c r="AB1273" s="227"/>
      <c r="AC1273" s="227"/>
      <c r="AD1273" s="227"/>
      <c r="AE1273" s="227"/>
      <c r="AF1273" s="227"/>
      <c r="AG1273" s="227"/>
      <c r="AH1273" s="227"/>
      <c r="AI1273" s="227"/>
      <c r="AJ1273" s="227"/>
      <c r="AK1273" s="227"/>
      <c r="AL1273" s="227"/>
      <c r="AM1273" s="227"/>
      <c r="AN1273" s="227"/>
      <c r="AO1273" s="227"/>
      <c r="AP1273" s="227"/>
      <c r="AQ1273" s="227"/>
      <c r="AR1273" s="227"/>
    </row>
    <row r="1274" spans="1:44" x14ac:dyDescent="0.2">
      <c r="A1274" s="227"/>
      <c r="B1274" s="227"/>
      <c r="C1274" s="227"/>
      <c r="D1274" s="227"/>
      <c r="E1274" s="227"/>
      <c r="F1274" s="227"/>
      <c r="G1274" s="227"/>
      <c r="H1274" s="1207"/>
      <c r="I1274" s="1207"/>
      <c r="J1274" s="227"/>
      <c r="K1274" s="227"/>
      <c r="L1274" s="227"/>
      <c r="M1274" s="227"/>
      <c r="N1274" s="227"/>
      <c r="O1274" s="227"/>
      <c r="P1274" s="227"/>
      <c r="Q1274" s="227"/>
      <c r="R1274" s="227"/>
      <c r="S1274" s="227"/>
      <c r="T1274" s="227"/>
      <c r="U1274" s="227"/>
      <c r="V1274" s="227"/>
      <c r="W1274" s="227"/>
      <c r="X1274" s="227"/>
      <c r="Y1274" s="227"/>
      <c r="Z1274" s="227"/>
      <c r="AA1274" s="227"/>
      <c r="AB1274" s="227"/>
      <c r="AC1274" s="227"/>
      <c r="AD1274" s="227"/>
      <c r="AE1274" s="227"/>
      <c r="AF1274" s="227"/>
      <c r="AG1274" s="227"/>
      <c r="AH1274" s="227"/>
      <c r="AI1274" s="227"/>
      <c r="AJ1274" s="227"/>
      <c r="AK1274" s="227"/>
      <c r="AL1274" s="227"/>
      <c r="AM1274" s="227"/>
      <c r="AN1274" s="227"/>
      <c r="AO1274" s="227"/>
      <c r="AP1274" s="227"/>
      <c r="AQ1274" s="227"/>
      <c r="AR1274" s="227"/>
    </row>
    <row r="1275" spans="1:44" x14ac:dyDescent="0.2">
      <c r="A1275" s="227"/>
      <c r="B1275" s="227"/>
      <c r="C1275" s="227"/>
      <c r="D1275" s="227"/>
      <c r="E1275" s="227"/>
      <c r="F1275" s="227"/>
      <c r="G1275" s="227"/>
      <c r="H1275" s="1207"/>
      <c r="I1275" s="1207"/>
      <c r="J1275" s="227"/>
      <c r="K1275" s="227"/>
      <c r="L1275" s="227"/>
      <c r="M1275" s="227"/>
      <c r="N1275" s="227"/>
      <c r="O1275" s="227"/>
      <c r="P1275" s="227"/>
      <c r="Q1275" s="227"/>
      <c r="R1275" s="227"/>
      <c r="S1275" s="227"/>
      <c r="T1275" s="227"/>
      <c r="U1275" s="227"/>
      <c r="V1275" s="227"/>
      <c r="W1275" s="227"/>
      <c r="X1275" s="227"/>
      <c r="Y1275" s="227"/>
      <c r="Z1275" s="227"/>
      <c r="AA1275" s="227"/>
      <c r="AB1275" s="227"/>
      <c r="AC1275" s="227"/>
      <c r="AD1275" s="227"/>
      <c r="AE1275" s="227"/>
      <c r="AF1275" s="227"/>
      <c r="AG1275" s="227"/>
      <c r="AH1275" s="227"/>
      <c r="AI1275" s="227"/>
      <c r="AJ1275" s="227"/>
      <c r="AK1275" s="227"/>
      <c r="AL1275" s="227"/>
      <c r="AM1275" s="227"/>
      <c r="AN1275" s="227"/>
      <c r="AO1275" s="227"/>
      <c r="AP1275" s="227"/>
      <c r="AQ1275" s="227"/>
      <c r="AR1275" s="227"/>
    </row>
    <row r="1276" spans="1:44" x14ac:dyDescent="0.2">
      <c r="A1276" s="227"/>
      <c r="B1276" s="227"/>
      <c r="C1276" s="227"/>
      <c r="D1276" s="227"/>
      <c r="E1276" s="227"/>
      <c r="F1276" s="227"/>
      <c r="G1276" s="227"/>
      <c r="H1276" s="1207"/>
      <c r="I1276" s="1207"/>
      <c r="J1276" s="227"/>
      <c r="K1276" s="227"/>
      <c r="L1276" s="227"/>
      <c r="M1276" s="227"/>
      <c r="N1276" s="227"/>
      <c r="O1276" s="227"/>
      <c r="P1276" s="227"/>
      <c r="Q1276" s="227"/>
      <c r="R1276" s="227"/>
      <c r="S1276" s="227"/>
      <c r="T1276" s="227"/>
      <c r="U1276" s="227"/>
      <c r="V1276" s="227"/>
      <c r="W1276" s="227"/>
      <c r="X1276" s="227"/>
      <c r="Y1276" s="227"/>
      <c r="Z1276" s="227"/>
      <c r="AA1276" s="227"/>
      <c r="AB1276" s="227"/>
      <c r="AC1276" s="227"/>
      <c r="AD1276" s="227"/>
      <c r="AE1276" s="227"/>
      <c r="AF1276" s="227"/>
      <c r="AG1276" s="227"/>
      <c r="AH1276" s="227"/>
      <c r="AI1276" s="227"/>
      <c r="AJ1276" s="227"/>
      <c r="AK1276" s="227"/>
      <c r="AL1276" s="227"/>
      <c r="AM1276" s="227"/>
      <c r="AN1276" s="227"/>
      <c r="AO1276" s="227"/>
      <c r="AP1276" s="227"/>
      <c r="AQ1276" s="227"/>
      <c r="AR1276" s="227"/>
    </row>
    <row r="1277" spans="1:44" x14ac:dyDescent="0.2">
      <c r="A1277" s="227"/>
      <c r="B1277" s="227"/>
      <c r="C1277" s="227"/>
      <c r="D1277" s="227"/>
      <c r="E1277" s="227"/>
      <c r="F1277" s="227"/>
      <c r="G1277" s="227"/>
      <c r="H1277" s="1207"/>
      <c r="I1277" s="1207"/>
      <c r="J1277" s="227"/>
      <c r="K1277" s="227"/>
      <c r="L1277" s="227"/>
      <c r="M1277" s="227"/>
      <c r="N1277" s="227"/>
      <c r="O1277" s="227"/>
      <c r="P1277" s="227"/>
      <c r="Q1277" s="227"/>
      <c r="R1277" s="227"/>
      <c r="S1277" s="227"/>
      <c r="T1277" s="227"/>
      <c r="U1277" s="227"/>
      <c r="V1277" s="227"/>
      <c r="W1277" s="227"/>
      <c r="X1277" s="227"/>
      <c r="Y1277" s="227"/>
      <c r="Z1277" s="227"/>
      <c r="AA1277" s="227"/>
      <c r="AB1277" s="227"/>
      <c r="AC1277" s="227"/>
      <c r="AD1277" s="227"/>
      <c r="AE1277" s="227"/>
      <c r="AF1277" s="227"/>
      <c r="AG1277" s="227"/>
      <c r="AH1277" s="227"/>
      <c r="AI1277" s="227"/>
      <c r="AJ1277" s="227"/>
      <c r="AK1277" s="227"/>
      <c r="AL1277" s="227"/>
      <c r="AM1277" s="227"/>
      <c r="AN1277" s="227"/>
      <c r="AO1277" s="227"/>
      <c r="AP1277" s="227"/>
      <c r="AQ1277" s="227"/>
      <c r="AR1277" s="227"/>
    </row>
    <row r="1278" spans="1:44" x14ac:dyDescent="0.2">
      <c r="A1278" s="227"/>
      <c r="B1278" s="227"/>
      <c r="C1278" s="227"/>
      <c r="D1278" s="227"/>
      <c r="E1278" s="227"/>
      <c r="F1278" s="227"/>
      <c r="G1278" s="227"/>
      <c r="H1278" s="1207"/>
      <c r="I1278" s="1207"/>
      <c r="J1278" s="227"/>
      <c r="K1278" s="227"/>
      <c r="L1278" s="227"/>
      <c r="M1278" s="227"/>
      <c r="N1278" s="227"/>
      <c r="O1278" s="227"/>
      <c r="P1278" s="227"/>
      <c r="Q1278" s="227"/>
      <c r="R1278" s="227"/>
      <c r="S1278" s="227"/>
      <c r="T1278" s="227"/>
      <c r="U1278" s="227"/>
      <c r="V1278" s="227"/>
      <c r="W1278" s="227"/>
      <c r="X1278" s="227"/>
      <c r="Y1278" s="227"/>
      <c r="Z1278" s="227"/>
      <c r="AA1278" s="227"/>
      <c r="AB1278" s="227"/>
      <c r="AC1278" s="227"/>
      <c r="AD1278" s="227"/>
      <c r="AE1278" s="227"/>
      <c r="AF1278" s="227"/>
      <c r="AG1278" s="227"/>
      <c r="AH1278" s="227"/>
      <c r="AI1278" s="227"/>
      <c r="AJ1278" s="227"/>
      <c r="AK1278" s="227"/>
      <c r="AL1278" s="227"/>
      <c r="AM1278" s="227"/>
      <c r="AN1278" s="227"/>
      <c r="AO1278" s="227"/>
      <c r="AP1278" s="227"/>
      <c r="AQ1278" s="227"/>
      <c r="AR1278" s="227"/>
    </row>
    <row r="1279" spans="1:44" x14ac:dyDescent="0.2">
      <c r="A1279" s="227"/>
      <c r="B1279" s="227"/>
      <c r="C1279" s="227"/>
      <c r="D1279" s="227"/>
      <c r="E1279" s="227"/>
      <c r="F1279" s="227"/>
      <c r="G1279" s="227"/>
      <c r="H1279" s="1207"/>
      <c r="I1279" s="1207"/>
      <c r="J1279" s="227"/>
      <c r="K1279" s="227"/>
      <c r="L1279" s="227"/>
      <c r="M1279" s="227"/>
      <c r="N1279" s="227"/>
      <c r="O1279" s="227"/>
      <c r="P1279" s="227"/>
      <c r="Q1279" s="227"/>
      <c r="R1279" s="227"/>
      <c r="S1279" s="227"/>
      <c r="T1279" s="227"/>
      <c r="U1279" s="227"/>
      <c r="V1279" s="227"/>
      <c r="W1279" s="227"/>
      <c r="X1279" s="227"/>
      <c r="Y1279" s="227"/>
      <c r="Z1279" s="227"/>
      <c r="AA1279" s="227"/>
      <c r="AB1279" s="227"/>
      <c r="AC1279" s="227"/>
      <c r="AD1279" s="227"/>
      <c r="AE1279" s="227"/>
      <c r="AF1279" s="227"/>
      <c r="AG1279" s="227"/>
      <c r="AH1279" s="227"/>
      <c r="AI1279" s="227"/>
      <c r="AJ1279" s="227"/>
      <c r="AK1279" s="227"/>
      <c r="AL1279" s="227"/>
      <c r="AM1279" s="227"/>
      <c r="AN1279" s="227"/>
      <c r="AO1279" s="227"/>
      <c r="AP1279" s="227"/>
      <c r="AQ1279" s="227"/>
      <c r="AR1279" s="227"/>
    </row>
    <row r="1280" spans="1:44" x14ac:dyDescent="0.2">
      <c r="A1280" s="227"/>
      <c r="B1280" s="227"/>
      <c r="C1280" s="227"/>
      <c r="D1280" s="227"/>
      <c r="E1280" s="227"/>
      <c r="F1280" s="227"/>
      <c r="G1280" s="227"/>
      <c r="H1280" s="1207"/>
      <c r="I1280" s="1207"/>
      <c r="J1280" s="227"/>
      <c r="K1280" s="227"/>
      <c r="L1280" s="227"/>
      <c r="M1280" s="227"/>
      <c r="N1280" s="227"/>
      <c r="O1280" s="227"/>
      <c r="P1280" s="227"/>
      <c r="Q1280" s="227"/>
      <c r="R1280" s="227"/>
      <c r="S1280" s="227"/>
      <c r="T1280" s="227"/>
      <c r="U1280" s="227"/>
      <c r="V1280" s="227"/>
      <c r="W1280" s="227"/>
      <c r="X1280" s="227"/>
      <c r="Y1280" s="227"/>
      <c r="Z1280" s="227"/>
      <c r="AA1280" s="227"/>
      <c r="AB1280" s="227"/>
      <c r="AC1280" s="227"/>
      <c r="AD1280" s="227"/>
      <c r="AE1280" s="227"/>
      <c r="AF1280" s="227"/>
      <c r="AG1280" s="227"/>
      <c r="AH1280" s="227"/>
      <c r="AI1280" s="227"/>
      <c r="AJ1280" s="227"/>
      <c r="AK1280" s="227"/>
      <c r="AL1280" s="227"/>
      <c r="AM1280" s="227"/>
      <c r="AN1280" s="227"/>
      <c r="AO1280" s="227"/>
      <c r="AP1280" s="227"/>
      <c r="AQ1280" s="227"/>
      <c r="AR1280" s="227"/>
    </row>
    <row r="1281" spans="1:44" x14ac:dyDescent="0.2">
      <c r="A1281" s="227"/>
      <c r="B1281" s="227"/>
      <c r="C1281" s="227"/>
      <c r="D1281" s="227"/>
      <c r="E1281" s="227"/>
      <c r="F1281" s="227"/>
      <c r="G1281" s="227"/>
      <c r="H1281" s="1207"/>
      <c r="I1281" s="1207"/>
      <c r="J1281" s="227"/>
      <c r="K1281" s="227"/>
      <c r="L1281" s="227"/>
      <c r="M1281" s="227"/>
      <c r="N1281" s="227"/>
      <c r="O1281" s="227"/>
      <c r="P1281" s="227"/>
      <c r="Q1281" s="227"/>
      <c r="R1281" s="227"/>
      <c r="S1281" s="227"/>
      <c r="T1281" s="227"/>
      <c r="U1281" s="227"/>
      <c r="V1281" s="227"/>
      <c r="W1281" s="227"/>
      <c r="X1281" s="227"/>
      <c r="Y1281" s="227"/>
      <c r="Z1281" s="227"/>
      <c r="AA1281" s="227"/>
      <c r="AB1281" s="227"/>
      <c r="AC1281" s="227"/>
      <c r="AD1281" s="227"/>
      <c r="AE1281" s="227"/>
      <c r="AF1281" s="227"/>
      <c r="AG1281" s="227"/>
      <c r="AH1281" s="227"/>
      <c r="AI1281" s="227"/>
      <c r="AJ1281" s="227"/>
      <c r="AK1281" s="227"/>
      <c r="AL1281" s="227"/>
      <c r="AM1281" s="227"/>
      <c r="AN1281" s="227"/>
      <c r="AO1281" s="227"/>
      <c r="AP1281" s="227"/>
      <c r="AQ1281" s="227"/>
      <c r="AR1281" s="227"/>
    </row>
    <row r="1282" spans="1:44" x14ac:dyDescent="0.2">
      <c r="A1282" s="227"/>
      <c r="B1282" s="227"/>
      <c r="C1282" s="227"/>
      <c r="D1282" s="227"/>
      <c r="E1282" s="227"/>
      <c r="F1282" s="227"/>
      <c r="G1282" s="227"/>
      <c r="H1282" s="1207"/>
      <c r="I1282" s="1207"/>
      <c r="J1282" s="227"/>
      <c r="K1282" s="227"/>
      <c r="L1282" s="227"/>
      <c r="M1282" s="227"/>
      <c r="N1282" s="227"/>
      <c r="O1282" s="227"/>
      <c r="P1282" s="227"/>
      <c r="Q1282" s="227"/>
      <c r="R1282" s="227"/>
      <c r="S1282" s="227"/>
      <c r="T1282" s="227"/>
      <c r="U1282" s="227"/>
      <c r="V1282" s="227"/>
      <c r="W1282" s="227"/>
      <c r="X1282" s="227"/>
      <c r="Y1282" s="227"/>
      <c r="Z1282" s="227"/>
      <c r="AA1282" s="227"/>
      <c r="AB1282" s="227"/>
      <c r="AC1282" s="227"/>
      <c r="AD1282" s="227"/>
      <c r="AE1282" s="227"/>
      <c r="AF1282" s="227"/>
      <c r="AG1282" s="227"/>
      <c r="AH1282" s="227"/>
      <c r="AI1282" s="227"/>
      <c r="AJ1282" s="227"/>
      <c r="AK1282" s="227"/>
      <c r="AL1282" s="227"/>
      <c r="AM1282" s="227"/>
      <c r="AN1282" s="227"/>
      <c r="AO1282" s="227"/>
      <c r="AP1282" s="227"/>
      <c r="AQ1282" s="227"/>
      <c r="AR1282" s="227"/>
    </row>
    <row r="1283" spans="1:44" x14ac:dyDescent="0.2">
      <c r="A1283" s="227"/>
      <c r="B1283" s="227"/>
      <c r="C1283" s="227"/>
      <c r="D1283" s="227"/>
      <c r="E1283" s="227"/>
      <c r="F1283" s="227"/>
      <c r="G1283" s="227"/>
      <c r="H1283" s="1207"/>
      <c r="I1283" s="1207"/>
      <c r="J1283" s="227"/>
      <c r="K1283" s="227"/>
      <c r="L1283" s="227"/>
      <c r="M1283" s="227"/>
      <c r="N1283" s="227"/>
      <c r="O1283" s="227"/>
      <c r="P1283" s="227"/>
      <c r="Q1283" s="227"/>
      <c r="R1283" s="227"/>
      <c r="S1283" s="227"/>
      <c r="T1283" s="227"/>
      <c r="U1283" s="227"/>
      <c r="V1283" s="227"/>
      <c r="W1283" s="227"/>
      <c r="X1283" s="227"/>
      <c r="Y1283" s="227"/>
      <c r="Z1283" s="227"/>
      <c r="AA1283" s="227"/>
      <c r="AB1283" s="227"/>
      <c r="AC1283" s="227"/>
      <c r="AD1283" s="227"/>
      <c r="AE1283" s="227"/>
      <c r="AF1283" s="227"/>
      <c r="AG1283" s="227"/>
      <c r="AH1283" s="227"/>
      <c r="AI1283" s="227"/>
      <c r="AJ1283" s="227"/>
      <c r="AK1283" s="227"/>
      <c r="AL1283" s="227"/>
      <c r="AM1283" s="227"/>
      <c r="AN1283" s="227"/>
      <c r="AO1283" s="227"/>
      <c r="AP1283" s="227"/>
      <c r="AQ1283" s="227"/>
      <c r="AR1283" s="227"/>
    </row>
    <row r="1284" spans="1:44" x14ac:dyDescent="0.2">
      <c r="A1284" s="227"/>
      <c r="B1284" s="227"/>
      <c r="C1284" s="227"/>
      <c r="D1284" s="227"/>
      <c r="E1284" s="227"/>
      <c r="F1284" s="227"/>
      <c r="G1284" s="227"/>
      <c r="H1284" s="1207"/>
      <c r="I1284" s="1207"/>
      <c r="J1284" s="227"/>
      <c r="K1284" s="227"/>
      <c r="L1284" s="227"/>
      <c r="M1284" s="227"/>
      <c r="N1284" s="227"/>
      <c r="O1284" s="227"/>
      <c r="P1284" s="227"/>
      <c r="Q1284" s="227"/>
      <c r="R1284" s="227"/>
      <c r="S1284" s="227"/>
      <c r="T1284" s="227"/>
      <c r="U1284" s="227"/>
      <c r="V1284" s="227"/>
      <c r="W1284" s="227"/>
      <c r="X1284" s="227"/>
      <c r="Y1284" s="227"/>
      <c r="Z1284" s="227"/>
      <c r="AA1284" s="227"/>
      <c r="AB1284" s="227"/>
      <c r="AC1284" s="227"/>
      <c r="AD1284" s="227"/>
      <c r="AE1284" s="227"/>
      <c r="AF1284" s="227"/>
      <c r="AG1284" s="227"/>
      <c r="AH1284" s="227"/>
      <c r="AI1284" s="227"/>
      <c r="AJ1284" s="227"/>
      <c r="AK1284" s="227"/>
      <c r="AL1284" s="227"/>
      <c r="AM1284" s="227"/>
      <c r="AN1284" s="227"/>
      <c r="AO1284" s="227"/>
      <c r="AP1284" s="227"/>
      <c r="AQ1284" s="227"/>
      <c r="AR1284" s="227"/>
    </row>
    <row r="1285" spans="1:44" x14ac:dyDescent="0.2">
      <c r="A1285" s="227"/>
      <c r="B1285" s="227"/>
      <c r="C1285" s="227"/>
      <c r="D1285" s="227"/>
      <c r="E1285" s="227"/>
      <c r="F1285" s="227"/>
      <c r="G1285" s="227"/>
      <c r="H1285" s="1207"/>
      <c r="I1285" s="1207"/>
      <c r="J1285" s="227"/>
      <c r="K1285" s="227"/>
      <c r="L1285" s="227"/>
      <c r="M1285" s="227"/>
      <c r="N1285" s="227"/>
      <c r="O1285" s="227"/>
      <c r="P1285" s="227"/>
      <c r="Q1285" s="227"/>
      <c r="R1285" s="227"/>
      <c r="S1285" s="227"/>
      <c r="T1285" s="227"/>
      <c r="U1285" s="227"/>
      <c r="V1285" s="227"/>
      <c r="W1285" s="227"/>
      <c r="X1285" s="227"/>
      <c r="Y1285" s="227"/>
      <c r="Z1285" s="227"/>
      <c r="AA1285" s="227"/>
      <c r="AB1285" s="227"/>
      <c r="AC1285" s="227"/>
      <c r="AD1285" s="227"/>
      <c r="AE1285" s="227"/>
      <c r="AF1285" s="227"/>
      <c r="AG1285" s="227"/>
      <c r="AH1285" s="227"/>
      <c r="AI1285" s="227"/>
      <c r="AJ1285" s="227"/>
      <c r="AK1285" s="227"/>
      <c r="AL1285" s="227"/>
      <c r="AM1285" s="227"/>
      <c r="AN1285" s="227"/>
      <c r="AO1285" s="227"/>
      <c r="AP1285" s="227"/>
      <c r="AQ1285" s="227"/>
      <c r="AR1285" s="227"/>
    </row>
    <row r="1286" spans="1:44" x14ac:dyDescent="0.2">
      <c r="A1286" s="227"/>
      <c r="B1286" s="227"/>
      <c r="C1286" s="227"/>
      <c r="D1286" s="227"/>
      <c r="E1286" s="227"/>
      <c r="F1286" s="227"/>
      <c r="G1286" s="227"/>
      <c r="H1286" s="1207"/>
      <c r="I1286" s="1207"/>
      <c r="J1286" s="227"/>
      <c r="K1286" s="227"/>
      <c r="L1286" s="227"/>
      <c r="M1286" s="227"/>
      <c r="N1286" s="227"/>
      <c r="O1286" s="227"/>
      <c r="P1286" s="227"/>
      <c r="Q1286" s="227"/>
      <c r="R1286" s="227"/>
      <c r="S1286" s="227"/>
      <c r="T1286" s="227"/>
      <c r="U1286" s="227"/>
      <c r="V1286" s="227"/>
      <c r="W1286" s="227"/>
      <c r="X1286" s="227"/>
      <c r="Y1286" s="227"/>
      <c r="Z1286" s="227"/>
      <c r="AA1286" s="227"/>
      <c r="AB1286" s="227"/>
      <c r="AC1286" s="227"/>
      <c r="AD1286" s="227"/>
      <c r="AE1286" s="227"/>
      <c r="AF1286" s="227"/>
      <c r="AG1286" s="227"/>
      <c r="AH1286" s="227"/>
      <c r="AI1286" s="227"/>
      <c r="AJ1286" s="227"/>
      <c r="AK1286" s="227"/>
      <c r="AL1286" s="227"/>
      <c r="AM1286" s="227"/>
      <c r="AN1286" s="227"/>
      <c r="AO1286" s="227"/>
      <c r="AP1286" s="227"/>
      <c r="AQ1286" s="227"/>
      <c r="AR1286" s="227"/>
    </row>
    <row r="1287" spans="1:44" x14ac:dyDescent="0.2">
      <c r="A1287" s="227"/>
      <c r="B1287" s="227"/>
      <c r="C1287" s="227"/>
      <c r="D1287" s="227"/>
      <c r="E1287" s="227"/>
      <c r="F1287" s="227"/>
      <c r="G1287" s="227"/>
      <c r="H1287" s="1207"/>
      <c r="I1287" s="1207"/>
      <c r="J1287" s="227"/>
      <c r="K1287" s="227"/>
      <c r="L1287" s="227"/>
      <c r="M1287" s="227"/>
      <c r="N1287" s="227"/>
      <c r="O1287" s="227"/>
      <c r="P1287" s="227"/>
      <c r="Q1287" s="227"/>
      <c r="R1287" s="227"/>
      <c r="S1287" s="227"/>
      <c r="T1287" s="227"/>
      <c r="U1287" s="227"/>
      <c r="V1287" s="227"/>
      <c r="W1287" s="227"/>
      <c r="X1287" s="227"/>
      <c r="Y1287" s="227"/>
      <c r="Z1287" s="227"/>
      <c r="AA1287" s="227"/>
      <c r="AB1287" s="227"/>
      <c r="AC1287" s="227"/>
      <c r="AD1287" s="227"/>
      <c r="AE1287" s="227"/>
      <c r="AF1287" s="227"/>
      <c r="AG1287" s="227"/>
      <c r="AH1287" s="227"/>
      <c r="AI1287" s="227"/>
      <c r="AJ1287" s="227"/>
      <c r="AK1287" s="227"/>
      <c r="AL1287" s="227"/>
      <c r="AM1287" s="227"/>
      <c r="AN1287" s="227"/>
      <c r="AO1287" s="227"/>
      <c r="AP1287" s="227"/>
      <c r="AQ1287" s="227"/>
      <c r="AR1287" s="227"/>
    </row>
    <row r="1288" spans="1:44" x14ac:dyDescent="0.2">
      <c r="A1288" s="227"/>
      <c r="B1288" s="227"/>
      <c r="C1288" s="227"/>
      <c r="D1288" s="227"/>
      <c r="E1288" s="227"/>
      <c r="F1288" s="227"/>
      <c r="G1288" s="227"/>
      <c r="H1288" s="1207"/>
      <c r="I1288" s="1207"/>
      <c r="J1288" s="227"/>
      <c r="K1288" s="227"/>
      <c r="L1288" s="227"/>
      <c r="M1288" s="227"/>
      <c r="N1288" s="227"/>
      <c r="O1288" s="227"/>
      <c r="P1288" s="227"/>
      <c r="Q1288" s="227"/>
      <c r="R1288" s="227"/>
      <c r="S1288" s="227"/>
      <c r="T1288" s="227"/>
      <c r="U1288" s="227"/>
      <c r="V1288" s="227"/>
      <c r="W1288" s="227"/>
      <c r="X1288" s="227"/>
      <c r="Y1288" s="227"/>
      <c r="Z1288" s="227"/>
      <c r="AA1288" s="227"/>
      <c r="AB1288" s="227"/>
      <c r="AC1288" s="227"/>
      <c r="AD1288" s="227"/>
      <c r="AE1288" s="227"/>
      <c r="AF1288" s="227"/>
      <c r="AG1288" s="227"/>
      <c r="AH1288" s="227"/>
      <c r="AI1288" s="227"/>
      <c r="AJ1288" s="227"/>
      <c r="AK1288" s="227"/>
      <c r="AL1288" s="227"/>
      <c r="AM1288" s="227"/>
      <c r="AN1288" s="227"/>
      <c r="AO1288" s="227"/>
      <c r="AP1288" s="227"/>
      <c r="AQ1288" s="227"/>
      <c r="AR1288" s="227"/>
    </row>
    <row r="1289" spans="1:44" x14ac:dyDescent="0.2">
      <c r="A1289" s="227"/>
      <c r="B1289" s="227"/>
      <c r="C1289" s="227"/>
      <c r="D1289" s="227"/>
      <c r="E1289" s="227"/>
      <c r="F1289" s="227"/>
      <c r="G1289" s="227"/>
      <c r="H1289" s="1207"/>
      <c r="I1289" s="1207"/>
      <c r="J1289" s="227"/>
      <c r="K1289" s="227"/>
      <c r="L1289" s="227"/>
      <c r="M1289" s="227"/>
      <c r="N1289" s="227"/>
      <c r="O1289" s="227"/>
      <c r="P1289" s="227"/>
      <c r="Q1289" s="227"/>
      <c r="R1289" s="227"/>
      <c r="S1289" s="227"/>
      <c r="T1289" s="227"/>
      <c r="U1289" s="227"/>
      <c r="V1289" s="227"/>
      <c r="W1289" s="227"/>
      <c r="X1289" s="227"/>
      <c r="Y1289" s="227"/>
      <c r="Z1289" s="227"/>
      <c r="AA1289" s="227"/>
      <c r="AB1289" s="227"/>
      <c r="AC1289" s="227"/>
      <c r="AD1289" s="227"/>
      <c r="AE1289" s="227"/>
      <c r="AF1289" s="227"/>
      <c r="AG1289" s="227"/>
      <c r="AH1289" s="227"/>
      <c r="AI1289" s="227"/>
      <c r="AJ1289" s="227"/>
      <c r="AK1289" s="227"/>
      <c r="AL1289" s="227"/>
      <c r="AM1289" s="227"/>
      <c r="AN1289" s="227"/>
      <c r="AO1289" s="227"/>
      <c r="AP1289" s="227"/>
      <c r="AQ1289" s="227"/>
      <c r="AR1289" s="227"/>
    </row>
    <row r="1290" spans="1:44" x14ac:dyDescent="0.2">
      <c r="A1290" s="227"/>
      <c r="B1290" s="227"/>
      <c r="C1290" s="227"/>
      <c r="D1290" s="227"/>
      <c r="E1290" s="227"/>
      <c r="F1290" s="227"/>
      <c r="G1290" s="227"/>
      <c r="H1290" s="1207"/>
      <c r="I1290" s="1207"/>
      <c r="J1290" s="227"/>
      <c r="K1290" s="227"/>
      <c r="L1290" s="227"/>
      <c r="M1290" s="227"/>
      <c r="N1290" s="227"/>
      <c r="O1290" s="227"/>
      <c r="P1290" s="227"/>
      <c r="Q1290" s="227"/>
      <c r="R1290" s="227"/>
      <c r="S1290" s="227"/>
      <c r="T1290" s="227"/>
      <c r="U1290" s="227"/>
      <c r="V1290" s="227"/>
      <c r="W1290" s="227"/>
      <c r="X1290" s="227"/>
      <c r="Y1290" s="227"/>
      <c r="Z1290" s="227"/>
      <c r="AA1290" s="227"/>
      <c r="AB1290" s="227"/>
      <c r="AC1290" s="227"/>
      <c r="AD1290" s="227"/>
      <c r="AE1290" s="227"/>
      <c r="AF1290" s="227"/>
      <c r="AG1290" s="227"/>
      <c r="AH1290" s="227"/>
      <c r="AI1290" s="227"/>
      <c r="AJ1290" s="227"/>
      <c r="AK1290" s="227"/>
      <c r="AL1290" s="227"/>
      <c r="AM1290" s="227"/>
      <c r="AN1290" s="227"/>
      <c r="AO1290" s="227"/>
      <c r="AP1290" s="227"/>
      <c r="AQ1290" s="227"/>
      <c r="AR1290" s="227"/>
    </row>
    <row r="1291" spans="1:44" x14ac:dyDescent="0.2">
      <c r="A1291" s="227"/>
      <c r="B1291" s="227"/>
      <c r="C1291" s="227"/>
      <c r="D1291" s="227"/>
      <c r="E1291" s="227"/>
      <c r="F1291" s="227"/>
      <c r="G1291" s="227"/>
      <c r="H1291" s="1207"/>
      <c r="I1291" s="1207"/>
      <c r="J1291" s="227"/>
      <c r="K1291" s="227"/>
      <c r="L1291" s="227"/>
      <c r="M1291" s="227"/>
      <c r="N1291" s="227"/>
      <c r="O1291" s="227"/>
      <c r="P1291" s="227"/>
      <c r="Q1291" s="227"/>
      <c r="R1291" s="227"/>
      <c r="S1291" s="227"/>
      <c r="T1291" s="227"/>
      <c r="U1291" s="227"/>
      <c r="V1291" s="227"/>
      <c r="W1291" s="227"/>
      <c r="X1291" s="227"/>
      <c r="Y1291" s="227"/>
      <c r="Z1291" s="227"/>
      <c r="AA1291" s="227"/>
      <c r="AB1291" s="227"/>
      <c r="AC1291" s="227"/>
      <c r="AD1291" s="227"/>
      <c r="AE1291" s="227"/>
      <c r="AF1291" s="227"/>
      <c r="AG1291" s="227"/>
      <c r="AH1291" s="227"/>
      <c r="AI1291" s="227"/>
      <c r="AJ1291" s="227"/>
      <c r="AK1291" s="227"/>
      <c r="AL1291" s="227"/>
      <c r="AM1291" s="227"/>
      <c r="AN1291" s="227"/>
      <c r="AO1291" s="227"/>
      <c r="AP1291" s="227"/>
      <c r="AQ1291" s="227"/>
      <c r="AR1291" s="227"/>
    </row>
    <row r="1292" spans="1:44" x14ac:dyDescent="0.2">
      <c r="A1292" s="227"/>
      <c r="B1292" s="227"/>
      <c r="C1292" s="227"/>
      <c r="D1292" s="227"/>
      <c r="E1292" s="227"/>
      <c r="F1292" s="227"/>
      <c r="G1292" s="227"/>
      <c r="H1292" s="1207"/>
      <c r="I1292" s="1207"/>
      <c r="J1292" s="227"/>
      <c r="K1292" s="227"/>
      <c r="L1292" s="227"/>
      <c r="M1292" s="227"/>
      <c r="N1292" s="227"/>
      <c r="O1292" s="227"/>
      <c r="P1292" s="227"/>
      <c r="Q1292" s="227"/>
      <c r="R1292" s="227"/>
      <c r="S1292" s="227"/>
      <c r="T1292" s="227"/>
      <c r="U1292" s="227"/>
      <c r="V1292" s="227"/>
      <c r="W1292" s="227"/>
      <c r="X1292" s="227"/>
      <c r="Y1292" s="227"/>
      <c r="Z1292" s="227"/>
      <c r="AA1292" s="227"/>
      <c r="AB1292" s="227"/>
      <c r="AC1292" s="227"/>
      <c r="AD1292" s="227"/>
      <c r="AE1292" s="227"/>
      <c r="AF1292" s="227"/>
      <c r="AG1292" s="227"/>
      <c r="AH1292" s="227"/>
      <c r="AI1292" s="227"/>
      <c r="AJ1292" s="227"/>
      <c r="AK1292" s="227"/>
      <c r="AL1292" s="227"/>
      <c r="AM1292" s="227"/>
      <c r="AN1292" s="227"/>
      <c r="AO1292" s="227"/>
      <c r="AP1292" s="227"/>
      <c r="AQ1292" s="227"/>
      <c r="AR1292" s="227"/>
    </row>
    <row r="1293" spans="1:44" x14ac:dyDescent="0.2">
      <c r="A1293" s="227"/>
      <c r="B1293" s="227"/>
      <c r="C1293" s="227"/>
      <c r="D1293" s="227"/>
      <c r="E1293" s="227"/>
      <c r="F1293" s="227"/>
      <c r="G1293" s="227"/>
      <c r="H1293" s="1207"/>
      <c r="I1293" s="1207"/>
      <c r="J1293" s="227"/>
      <c r="K1293" s="227"/>
      <c r="L1293" s="227"/>
      <c r="M1293" s="227"/>
      <c r="N1293" s="227"/>
      <c r="O1293" s="227"/>
      <c r="P1293" s="227"/>
      <c r="Q1293" s="227"/>
      <c r="R1293" s="227"/>
      <c r="S1293" s="227"/>
      <c r="T1293" s="227"/>
      <c r="U1293" s="227"/>
      <c r="V1293" s="227"/>
      <c r="W1293" s="227"/>
      <c r="X1293" s="227"/>
      <c r="Y1293" s="227"/>
      <c r="Z1293" s="227"/>
      <c r="AA1293" s="227"/>
      <c r="AB1293" s="227"/>
      <c r="AC1293" s="227"/>
      <c r="AD1293" s="227"/>
      <c r="AE1293" s="227"/>
      <c r="AF1293" s="227"/>
      <c r="AG1293" s="227"/>
      <c r="AH1293" s="227"/>
      <c r="AI1293" s="227"/>
      <c r="AJ1293" s="227"/>
      <c r="AK1293" s="227"/>
      <c r="AL1293" s="227"/>
      <c r="AM1293" s="227"/>
      <c r="AN1293" s="227"/>
      <c r="AO1293" s="227"/>
      <c r="AP1293" s="227"/>
      <c r="AQ1293" s="227"/>
      <c r="AR1293" s="227"/>
    </row>
    <row r="1294" spans="1:44" x14ac:dyDescent="0.2">
      <c r="A1294" s="227"/>
      <c r="B1294" s="227"/>
      <c r="C1294" s="227"/>
      <c r="D1294" s="227"/>
      <c r="E1294" s="227"/>
      <c r="F1294" s="227"/>
      <c r="G1294" s="227"/>
      <c r="H1294" s="1207"/>
      <c r="I1294" s="1207"/>
      <c r="J1294" s="227"/>
      <c r="K1294" s="227"/>
      <c r="L1294" s="227"/>
      <c r="M1294" s="227"/>
      <c r="N1294" s="227"/>
      <c r="O1294" s="227"/>
      <c r="P1294" s="227"/>
      <c r="Q1294" s="227"/>
      <c r="R1294" s="227"/>
      <c r="S1294" s="227"/>
      <c r="T1294" s="227"/>
      <c r="U1294" s="227"/>
      <c r="V1294" s="227"/>
      <c r="W1294" s="227"/>
      <c r="X1294" s="227"/>
      <c r="Y1294" s="227"/>
      <c r="Z1294" s="227"/>
      <c r="AA1294" s="227"/>
      <c r="AB1294" s="227"/>
      <c r="AC1294" s="227"/>
      <c r="AD1294" s="227"/>
      <c r="AE1294" s="227"/>
      <c r="AF1294" s="227"/>
      <c r="AG1294" s="227"/>
      <c r="AH1294" s="227"/>
      <c r="AI1294" s="227"/>
      <c r="AJ1294" s="227"/>
      <c r="AK1294" s="227"/>
      <c r="AL1294" s="227"/>
      <c r="AM1294" s="227"/>
      <c r="AN1294" s="227"/>
      <c r="AO1294" s="227"/>
      <c r="AP1294" s="227"/>
      <c r="AQ1294" s="227"/>
      <c r="AR1294" s="227"/>
    </row>
    <row r="1295" spans="1:44" x14ac:dyDescent="0.2">
      <c r="A1295" s="227"/>
      <c r="B1295" s="227"/>
      <c r="C1295" s="227"/>
      <c r="D1295" s="227"/>
      <c r="E1295" s="227"/>
      <c r="F1295" s="227"/>
      <c r="G1295" s="227"/>
      <c r="H1295" s="1207"/>
      <c r="I1295" s="1207"/>
      <c r="J1295" s="227"/>
      <c r="K1295" s="227"/>
      <c r="L1295" s="227"/>
      <c r="M1295" s="227"/>
      <c r="N1295" s="227"/>
      <c r="O1295" s="227"/>
      <c r="P1295" s="227"/>
      <c r="Q1295" s="227"/>
      <c r="R1295" s="227"/>
      <c r="S1295" s="227"/>
      <c r="T1295" s="227"/>
      <c r="U1295" s="227"/>
      <c r="V1295" s="227"/>
      <c r="W1295" s="227"/>
      <c r="X1295" s="227"/>
      <c r="Y1295" s="227"/>
      <c r="Z1295" s="227"/>
      <c r="AA1295" s="227"/>
      <c r="AB1295" s="227"/>
      <c r="AC1295" s="227"/>
      <c r="AD1295" s="227"/>
      <c r="AE1295" s="227"/>
      <c r="AF1295" s="227"/>
      <c r="AG1295" s="227"/>
      <c r="AH1295" s="227"/>
      <c r="AI1295" s="227"/>
      <c r="AJ1295" s="227"/>
      <c r="AK1295" s="227"/>
      <c r="AL1295" s="227"/>
      <c r="AM1295" s="227"/>
      <c r="AN1295" s="227"/>
      <c r="AO1295" s="227"/>
      <c r="AP1295" s="227"/>
      <c r="AQ1295" s="227"/>
      <c r="AR1295" s="227"/>
    </row>
    <row r="1296" spans="1:44" x14ac:dyDescent="0.2">
      <c r="A1296" s="227"/>
      <c r="B1296" s="227"/>
      <c r="C1296" s="227"/>
      <c r="D1296" s="227"/>
      <c r="E1296" s="227"/>
      <c r="F1296" s="227"/>
      <c r="G1296" s="227"/>
      <c r="H1296" s="1207"/>
      <c r="I1296" s="1207"/>
      <c r="J1296" s="227"/>
      <c r="K1296" s="227"/>
      <c r="L1296" s="227"/>
      <c r="M1296" s="227"/>
      <c r="N1296" s="227"/>
      <c r="O1296" s="227"/>
      <c r="P1296" s="227"/>
      <c r="Q1296" s="227"/>
      <c r="R1296" s="227"/>
      <c r="S1296" s="227"/>
      <c r="T1296" s="227"/>
      <c r="U1296" s="227"/>
      <c r="V1296" s="227"/>
      <c r="W1296" s="227"/>
      <c r="X1296" s="227"/>
      <c r="Y1296" s="227"/>
      <c r="Z1296" s="227"/>
      <c r="AA1296" s="227"/>
      <c r="AB1296" s="227"/>
      <c r="AC1296" s="227"/>
      <c r="AD1296" s="227"/>
      <c r="AE1296" s="227"/>
      <c r="AF1296" s="227"/>
      <c r="AG1296" s="227"/>
      <c r="AH1296" s="227"/>
      <c r="AI1296" s="227"/>
      <c r="AJ1296" s="227"/>
      <c r="AK1296" s="227"/>
      <c r="AL1296" s="227"/>
      <c r="AM1296" s="227"/>
      <c r="AN1296" s="227"/>
      <c r="AO1296" s="227"/>
      <c r="AP1296" s="227"/>
      <c r="AQ1296" s="227"/>
      <c r="AR1296" s="227"/>
    </row>
    <row r="1297" spans="1:44" x14ac:dyDescent="0.2">
      <c r="A1297" s="227"/>
      <c r="B1297" s="227"/>
      <c r="C1297" s="227"/>
      <c r="D1297" s="227"/>
      <c r="E1297" s="227"/>
      <c r="F1297" s="227"/>
      <c r="G1297" s="227"/>
      <c r="H1297" s="1207"/>
      <c r="I1297" s="1207"/>
      <c r="J1297" s="227"/>
      <c r="K1297" s="227"/>
      <c r="L1297" s="227"/>
      <c r="M1297" s="227"/>
      <c r="N1297" s="227"/>
      <c r="O1297" s="227"/>
      <c r="P1297" s="227"/>
      <c r="Q1297" s="227"/>
      <c r="R1297" s="227"/>
      <c r="S1297" s="227"/>
      <c r="T1297" s="227"/>
      <c r="U1297" s="227"/>
      <c r="V1297" s="227"/>
      <c r="W1297" s="227"/>
      <c r="X1297" s="227"/>
      <c r="Y1297" s="227"/>
      <c r="Z1297" s="227"/>
      <c r="AA1297" s="227"/>
      <c r="AB1297" s="227"/>
      <c r="AC1297" s="227"/>
      <c r="AD1297" s="227"/>
      <c r="AE1297" s="227"/>
      <c r="AF1297" s="227"/>
      <c r="AG1297" s="227"/>
      <c r="AH1297" s="227"/>
      <c r="AI1297" s="227"/>
      <c r="AJ1297" s="227"/>
      <c r="AK1297" s="227"/>
      <c r="AL1297" s="227"/>
      <c r="AM1297" s="227"/>
      <c r="AN1297" s="227"/>
      <c r="AO1297" s="227"/>
      <c r="AP1297" s="227"/>
      <c r="AQ1297" s="227"/>
      <c r="AR1297" s="227"/>
    </row>
    <row r="1298" spans="1:44" x14ac:dyDescent="0.2">
      <c r="A1298" s="227"/>
      <c r="B1298" s="227"/>
      <c r="C1298" s="227"/>
      <c r="D1298" s="227"/>
      <c r="E1298" s="227"/>
      <c r="F1298" s="227"/>
      <c r="G1298" s="227"/>
      <c r="H1298" s="1207"/>
      <c r="I1298" s="1207"/>
      <c r="J1298" s="227"/>
      <c r="K1298" s="227"/>
      <c r="L1298" s="227"/>
      <c r="M1298" s="227"/>
      <c r="N1298" s="227"/>
      <c r="O1298" s="227"/>
      <c r="P1298" s="227"/>
      <c r="Q1298" s="227"/>
      <c r="R1298" s="227"/>
      <c r="S1298" s="227"/>
      <c r="T1298" s="227"/>
      <c r="U1298" s="227"/>
      <c r="V1298" s="227"/>
      <c r="W1298" s="227"/>
      <c r="X1298" s="227"/>
      <c r="Y1298" s="227"/>
      <c r="Z1298" s="227"/>
      <c r="AA1298" s="227"/>
      <c r="AB1298" s="227"/>
      <c r="AC1298" s="227"/>
      <c r="AD1298" s="227"/>
      <c r="AE1298" s="227"/>
      <c r="AF1298" s="227"/>
      <c r="AG1298" s="227"/>
      <c r="AH1298" s="227"/>
      <c r="AI1298" s="227"/>
      <c r="AJ1298" s="227"/>
      <c r="AK1298" s="227"/>
      <c r="AL1298" s="227"/>
      <c r="AM1298" s="227"/>
      <c r="AN1298" s="227"/>
      <c r="AO1298" s="227"/>
      <c r="AP1298" s="227"/>
      <c r="AQ1298" s="227"/>
      <c r="AR1298" s="227"/>
    </row>
    <row r="1299" spans="1:44" x14ac:dyDescent="0.2">
      <c r="A1299" s="227"/>
      <c r="B1299" s="227"/>
      <c r="C1299" s="227"/>
      <c r="D1299" s="227"/>
      <c r="E1299" s="227"/>
      <c r="F1299" s="227"/>
      <c r="G1299" s="227"/>
      <c r="H1299" s="1207"/>
      <c r="I1299" s="1207"/>
      <c r="J1299" s="227"/>
      <c r="K1299" s="227"/>
      <c r="L1299" s="227"/>
      <c r="M1299" s="227"/>
      <c r="N1299" s="227"/>
      <c r="O1299" s="227"/>
      <c r="P1299" s="227"/>
      <c r="Q1299" s="227"/>
      <c r="R1299" s="227"/>
      <c r="S1299" s="227"/>
      <c r="T1299" s="227"/>
      <c r="U1299" s="227"/>
      <c r="V1299" s="227"/>
      <c r="W1299" s="227"/>
      <c r="X1299" s="227"/>
      <c r="Y1299" s="227"/>
      <c r="Z1299" s="227"/>
      <c r="AA1299" s="227"/>
      <c r="AB1299" s="227"/>
      <c r="AC1299" s="227"/>
      <c r="AD1299" s="227"/>
      <c r="AE1299" s="227"/>
      <c r="AF1299" s="227"/>
      <c r="AG1299" s="227"/>
      <c r="AH1299" s="227"/>
      <c r="AI1299" s="227"/>
      <c r="AJ1299" s="227"/>
      <c r="AK1299" s="227"/>
      <c r="AL1299" s="227"/>
      <c r="AM1299" s="227"/>
      <c r="AN1299" s="227"/>
      <c r="AO1299" s="227"/>
      <c r="AP1299" s="227"/>
      <c r="AQ1299" s="227"/>
      <c r="AR1299" s="227"/>
    </row>
    <row r="1300" spans="1:44" x14ac:dyDescent="0.2">
      <c r="A1300" s="227"/>
      <c r="B1300" s="227"/>
      <c r="C1300" s="227"/>
      <c r="D1300" s="227"/>
      <c r="E1300" s="227"/>
      <c r="F1300" s="227"/>
      <c r="G1300" s="227"/>
      <c r="H1300" s="1207"/>
      <c r="I1300" s="1207"/>
      <c r="J1300" s="227"/>
      <c r="K1300" s="227"/>
      <c r="L1300" s="227"/>
      <c r="M1300" s="227"/>
      <c r="N1300" s="227"/>
      <c r="O1300" s="227"/>
      <c r="P1300" s="227"/>
      <c r="Q1300" s="227"/>
      <c r="R1300" s="227"/>
      <c r="S1300" s="227"/>
      <c r="T1300" s="227"/>
      <c r="U1300" s="227"/>
      <c r="V1300" s="227"/>
      <c r="W1300" s="227"/>
      <c r="X1300" s="227"/>
      <c r="Y1300" s="227"/>
      <c r="Z1300" s="227"/>
      <c r="AA1300" s="227"/>
      <c r="AB1300" s="227"/>
      <c r="AC1300" s="227"/>
      <c r="AD1300" s="227"/>
      <c r="AE1300" s="227"/>
      <c r="AF1300" s="227"/>
      <c r="AG1300" s="227"/>
      <c r="AH1300" s="227"/>
      <c r="AI1300" s="227"/>
      <c r="AJ1300" s="227"/>
      <c r="AK1300" s="227"/>
      <c r="AL1300" s="227"/>
      <c r="AM1300" s="227"/>
      <c r="AN1300" s="227"/>
      <c r="AO1300" s="227"/>
      <c r="AP1300" s="227"/>
      <c r="AQ1300" s="227"/>
      <c r="AR1300" s="227"/>
    </row>
    <row r="1301" spans="1:44" x14ac:dyDescent="0.2">
      <c r="A1301" s="227"/>
      <c r="B1301" s="227"/>
      <c r="C1301" s="227"/>
      <c r="D1301" s="227"/>
      <c r="E1301" s="227"/>
      <c r="F1301" s="227"/>
      <c r="G1301" s="227"/>
      <c r="H1301" s="1207"/>
      <c r="I1301" s="1207"/>
      <c r="J1301" s="227"/>
      <c r="K1301" s="227"/>
      <c r="L1301" s="227"/>
      <c r="M1301" s="227"/>
      <c r="N1301" s="227"/>
      <c r="O1301" s="227"/>
      <c r="P1301" s="227"/>
      <c r="Q1301" s="227"/>
      <c r="R1301" s="227"/>
      <c r="S1301" s="227"/>
      <c r="T1301" s="227"/>
      <c r="U1301" s="227"/>
      <c r="V1301" s="227"/>
      <c r="W1301" s="227"/>
      <c r="X1301" s="227"/>
      <c r="Y1301" s="227"/>
      <c r="Z1301" s="227"/>
      <c r="AA1301" s="227"/>
      <c r="AB1301" s="227"/>
      <c r="AC1301" s="227"/>
      <c r="AD1301" s="227"/>
      <c r="AE1301" s="227"/>
      <c r="AF1301" s="227"/>
      <c r="AG1301" s="227"/>
      <c r="AH1301" s="227"/>
      <c r="AI1301" s="227"/>
      <c r="AJ1301" s="227"/>
      <c r="AK1301" s="227"/>
      <c r="AL1301" s="227"/>
      <c r="AM1301" s="227"/>
      <c r="AN1301" s="227"/>
      <c r="AO1301" s="227"/>
      <c r="AP1301" s="227"/>
      <c r="AQ1301" s="227"/>
      <c r="AR1301" s="227"/>
    </row>
    <row r="1302" spans="1:44" x14ac:dyDescent="0.2">
      <c r="A1302" s="227"/>
      <c r="B1302" s="227"/>
      <c r="C1302" s="227"/>
      <c r="D1302" s="227"/>
      <c r="E1302" s="227"/>
      <c r="F1302" s="227"/>
      <c r="G1302" s="227"/>
      <c r="H1302" s="1207"/>
      <c r="I1302" s="1207"/>
      <c r="J1302" s="227"/>
      <c r="K1302" s="227"/>
      <c r="L1302" s="227"/>
      <c r="M1302" s="227"/>
      <c r="N1302" s="227"/>
      <c r="O1302" s="227"/>
      <c r="P1302" s="227"/>
      <c r="Q1302" s="227"/>
      <c r="R1302" s="227"/>
      <c r="S1302" s="227"/>
      <c r="T1302" s="227"/>
      <c r="U1302" s="227"/>
      <c r="V1302" s="227"/>
      <c r="W1302" s="227"/>
      <c r="X1302" s="227"/>
      <c r="Y1302" s="227"/>
      <c r="Z1302" s="227"/>
      <c r="AA1302" s="227"/>
      <c r="AB1302" s="227"/>
      <c r="AC1302" s="227"/>
      <c r="AD1302" s="227"/>
      <c r="AE1302" s="227"/>
      <c r="AF1302" s="227"/>
      <c r="AG1302" s="227"/>
      <c r="AH1302" s="227"/>
      <c r="AI1302" s="227"/>
      <c r="AJ1302" s="227"/>
      <c r="AK1302" s="227"/>
      <c r="AL1302" s="227"/>
      <c r="AM1302" s="227"/>
      <c r="AN1302" s="227"/>
      <c r="AO1302" s="227"/>
      <c r="AP1302" s="227"/>
      <c r="AQ1302" s="227"/>
      <c r="AR1302" s="227"/>
    </row>
    <row r="1303" spans="1:44" x14ac:dyDescent="0.2">
      <c r="A1303" s="227"/>
      <c r="B1303" s="227"/>
      <c r="C1303" s="227"/>
      <c r="D1303" s="227"/>
      <c r="E1303" s="227"/>
      <c r="F1303" s="227"/>
      <c r="G1303" s="227"/>
      <c r="H1303" s="1207"/>
      <c r="I1303" s="1207"/>
      <c r="J1303" s="227"/>
      <c r="K1303" s="227"/>
      <c r="L1303" s="227"/>
      <c r="M1303" s="227"/>
      <c r="N1303" s="227"/>
      <c r="O1303" s="227"/>
      <c r="P1303" s="227"/>
      <c r="Q1303" s="227"/>
      <c r="R1303" s="227"/>
      <c r="S1303" s="227"/>
      <c r="T1303" s="227"/>
      <c r="U1303" s="227"/>
      <c r="V1303" s="227"/>
      <c r="W1303" s="227"/>
      <c r="X1303" s="227"/>
      <c r="Y1303" s="227"/>
      <c r="Z1303" s="227"/>
      <c r="AA1303" s="227"/>
      <c r="AB1303" s="227"/>
      <c r="AC1303" s="227"/>
      <c r="AD1303" s="227"/>
      <c r="AE1303" s="227"/>
      <c r="AF1303" s="227"/>
      <c r="AG1303" s="227"/>
      <c r="AH1303" s="227"/>
      <c r="AI1303" s="227"/>
      <c r="AJ1303" s="227"/>
      <c r="AK1303" s="227"/>
      <c r="AL1303" s="227"/>
      <c r="AM1303" s="227"/>
      <c r="AN1303" s="227"/>
      <c r="AO1303" s="227"/>
      <c r="AP1303" s="227"/>
      <c r="AQ1303" s="227"/>
      <c r="AR1303" s="227"/>
    </row>
    <row r="1304" spans="1:44" x14ac:dyDescent="0.2">
      <c r="A1304" s="227"/>
      <c r="B1304" s="227"/>
      <c r="C1304" s="227"/>
      <c r="D1304" s="227"/>
      <c r="E1304" s="227"/>
      <c r="F1304" s="227"/>
      <c r="G1304" s="227"/>
      <c r="H1304" s="1207"/>
      <c r="I1304" s="1207"/>
      <c r="J1304" s="227"/>
      <c r="K1304" s="227"/>
      <c r="L1304" s="227"/>
      <c r="M1304" s="227"/>
      <c r="N1304" s="227"/>
      <c r="O1304" s="227"/>
      <c r="P1304" s="227"/>
      <c r="Q1304" s="227"/>
      <c r="R1304" s="227"/>
      <c r="S1304" s="227"/>
      <c r="T1304" s="227"/>
      <c r="U1304" s="227"/>
      <c r="V1304" s="227"/>
      <c r="W1304" s="227"/>
      <c r="X1304" s="227"/>
      <c r="Y1304" s="227"/>
      <c r="Z1304" s="227"/>
      <c r="AA1304" s="227"/>
      <c r="AB1304" s="227"/>
      <c r="AC1304" s="227"/>
      <c r="AD1304" s="227"/>
      <c r="AE1304" s="227"/>
      <c r="AF1304" s="227"/>
      <c r="AG1304" s="227"/>
      <c r="AH1304" s="227"/>
      <c r="AI1304" s="227"/>
      <c r="AJ1304" s="227"/>
      <c r="AK1304" s="227"/>
      <c r="AL1304" s="227"/>
      <c r="AM1304" s="227"/>
      <c r="AN1304" s="227"/>
      <c r="AO1304" s="227"/>
      <c r="AP1304" s="227"/>
      <c r="AQ1304" s="227"/>
      <c r="AR1304" s="227"/>
    </row>
    <row r="1305" spans="1:44" x14ac:dyDescent="0.2">
      <c r="A1305" s="227"/>
      <c r="B1305" s="227"/>
      <c r="C1305" s="227"/>
      <c r="D1305" s="227"/>
      <c r="E1305" s="227"/>
      <c r="F1305" s="227"/>
      <c r="G1305" s="227"/>
      <c r="H1305" s="1207"/>
      <c r="I1305" s="1207"/>
      <c r="J1305" s="227"/>
      <c r="K1305" s="227"/>
      <c r="L1305" s="227"/>
      <c r="M1305" s="227"/>
      <c r="N1305" s="227"/>
      <c r="O1305" s="227"/>
      <c r="P1305" s="227"/>
      <c r="Q1305" s="227"/>
      <c r="R1305" s="227"/>
      <c r="S1305" s="227"/>
      <c r="T1305" s="227"/>
      <c r="U1305" s="227"/>
      <c r="V1305" s="227"/>
      <c r="W1305" s="227"/>
      <c r="X1305" s="227"/>
      <c r="Y1305" s="227"/>
      <c r="Z1305" s="227"/>
      <c r="AA1305" s="227"/>
      <c r="AB1305" s="227"/>
      <c r="AC1305" s="227"/>
      <c r="AD1305" s="227"/>
      <c r="AE1305" s="227"/>
      <c r="AF1305" s="227"/>
      <c r="AG1305" s="227"/>
      <c r="AH1305" s="227"/>
      <c r="AI1305" s="227"/>
      <c r="AJ1305" s="227"/>
      <c r="AK1305" s="227"/>
      <c r="AL1305" s="227"/>
      <c r="AM1305" s="227"/>
      <c r="AN1305" s="227"/>
      <c r="AO1305" s="227"/>
      <c r="AP1305" s="227"/>
      <c r="AQ1305" s="227"/>
      <c r="AR1305" s="227"/>
    </row>
    <row r="1306" spans="1:44" x14ac:dyDescent="0.2">
      <c r="A1306" s="227"/>
      <c r="B1306" s="227"/>
      <c r="C1306" s="227"/>
      <c r="D1306" s="227"/>
      <c r="E1306" s="227"/>
      <c r="F1306" s="227"/>
      <c r="G1306" s="227"/>
      <c r="H1306" s="1207"/>
      <c r="I1306" s="1207"/>
      <c r="J1306" s="227"/>
      <c r="K1306" s="227"/>
      <c r="L1306" s="227"/>
      <c r="M1306" s="227"/>
      <c r="N1306" s="227"/>
      <c r="O1306" s="227"/>
      <c r="P1306" s="227"/>
      <c r="Q1306" s="227"/>
      <c r="R1306" s="227"/>
      <c r="S1306" s="227"/>
      <c r="T1306" s="227"/>
      <c r="U1306" s="227"/>
      <c r="V1306" s="227"/>
      <c r="W1306" s="227"/>
      <c r="X1306" s="227"/>
      <c r="Y1306" s="227"/>
      <c r="Z1306" s="227"/>
      <c r="AA1306" s="227"/>
      <c r="AB1306" s="227"/>
      <c r="AC1306" s="227"/>
      <c r="AD1306" s="227"/>
      <c r="AE1306" s="227"/>
      <c r="AF1306" s="227"/>
      <c r="AG1306" s="227"/>
      <c r="AH1306" s="227"/>
      <c r="AI1306" s="227"/>
      <c r="AJ1306" s="227"/>
      <c r="AK1306" s="227"/>
      <c r="AL1306" s="227"/>
      <c r="AM1306" s="227"/>
      <c r="AN1306" s="227"/>
      <c r="AO1306" s="227"/>
      <c r="AP1306" s="227"/>
      <c r="AQ1306" s="227"/>
      <c r="AR1306" s="227"/>
    </row>
    <row r="1307" spans="1:44" x14ac:dyDescent="0.2">
      <c r="A1307" s="227"/>
      <c r="B1307" s="227"/>
      <c r="C1307" s="227"/>
      <c r="D1307" s="227"/>
      <c r="E1307" s="227"/>
      <c r="F1307" s="227"/>
      <c r="G1307" s="227"/>
      <c r="H1307" s="1207"/>
      <c r="I1307" s="1207"/>
      <c r="J1307" s="227"/>
      <c r="K1307" s="227"/>
      <c r="L1307" s="227"/>
      <c r="M1307" s="227"/>
      <c r="N1307" s="227"/>
      <c r="O1307" s="227"/>
      <c r="P1307" s="227"/>
      <c r="Q1307" s="227"/>
      <c r="R1307" s="227"/>
      <c r="S1307" s="227"/>
      <c r="T1307" s="227"/>
      <c r="U1307" s="227"/>
      <c r="V1307" s="227"/>
      <c r="W1307" s="227"/>
      <c r="X1307" s="227"/>
      <c r="Y1307" s="227"/>
      <c r="Z1307" s="227"/>
      <c r="AA1307" s="227"/>
      <c r="AB1307" s="227"/>
      <c r="AC1307" s="227"/>
      <c r="AD1307" s="227"/>
      <c r="AE1307" s="227"/>
      <c r="AF1307" s="227"/>
      <c r="AG1307" s="227"/>
      <c r="AH1307" s="227"/>
      <c r="AI1307" s="227"/>
      <c r="AJ1307" s="227"/>
      <c r="AK1307" s="227"/>
      <c r="AL1307" s="227"/>
      <c r="AM1307" s="227"/>
      <c r="AN1307" s="227"/>
      <c r="AO1307" s="227"/>
      <c r="AP1307" s="227"/>
      <c r="AQ1307" s="227"/>
      <c r="AR1307" s="227"/>
    </row>
    <row r="1308" spans="1:44" x14ac:dyDescent="0.2">
      <c r="A1308" s="227"/>
      <c r="B1308" s="227"/>
      <c r="C1308" s="227"/>
      <c r="D1308" s="227"/>
      <c r="E1308" s="227"/>
      <c r="F1308" s="227"/>
      <c r="G1308" s="227"/>
      <c r="H1308" s="1207"/>
      <c r="I1308" s="1207"/>
      <c r="J1308" s="227"/>
      <c r="K1308" s="227"/>
      <c r="L1308" s="227"/>
      <c r="M1308" s="227"/>
      <c r="N1308" s="227"/>
      <c r="O1308" s="227"/>
      <c r="P1308" s="227"/>
      <c r="Q1308" s="227"/>
      <c r="R1308" s="227"/>
      <c r="S1308" s="227"/>
      <c r="T1308" s="227"/>
      <c r="U1308" s="227"/>
      <c r="V1308" s="227"/>
      <c r="W1308" s="227"/>
      <c r="X1308" s="227"/>
      <c r="Y1308" s="227"/>
      <c r="Z1308" s="227"/>
      <c r="AA1308" s="227"/>
      <c r="AB1308" s="227"/>
      <c r="AC1308" s="227"/>
      <c r="AD1308" s="227"/>
      <c r="AE1308" s="227"/>
      <c r="AF1308" s="227"/>
      <c r="AG1308" s="227"/>
      <c r="AH1308" s="227"/>
      <c r="AI1308" s="227"/>
      <c r="AJ1308" s="227"/>
      <c r="AK1308" s="227"/>
      <c r="AL1308" s="227"/>
      <c r="AM1308" s="227"/>
      <c r="AN1308" s="227"/>
      <c r="AO1308" s="227"/>
      <c r="AP1308" s="227"/>
      <c r="AQ1308" s="227"/>
      <c r="AR1308" s="227"/>
    </row>
    <row r="1309" spans="1:44" x14ac:dyDescent="0.2">
      <c r="A1309" s="227"/>
      <c r="B1309" s="227"/>
      <c r="C1309" s="227"/>
      <c r="D1309" s="227"/>
      <c r="E1309" s="227"/>
      <c r="F1309" s="227"/>
      <c r="G1309" s="227"/>
      <c r="H1309" s="1207"/>
      <c r="I1309" s="1207"/>
      <c r="J1309" s="227"/>
      <c r="K1309" s="227"/>
      <c r="L1309" s="227"/>
      <c r="M1309" s="227"/>
      <c r="N1309" s="227"/>
      <c r="O1309" s="227"/>
      <c r="P1309" s="227"/>
      <c r="Q1309" s="227"/>
      <c r="R1309" s="227"/>
      <c r="S1309" s="227"/>
      <c r="T1309" s="227"/>
      <c r="U1309" s="227"/>
      <c r="V1309" s="227"/>
      <c r="W1309" s="227"/>
      <c r="X1309" s="227"/>
      <c r="Y1309" s="227"/>
      <c r="Z1309" s="227"/>
      <c r="AA1309" s="227"/>
      <c r="AB1309" s="227"/>
      <c r="AC1309" s="227"/>
      <c r="AD1309" s="227"/>
      <c r="AE1309" s="227"/>
      <c r="AF1309" s="227"/>
      <c r="AG1309" s="227"/>
      <c r="AH1309" s="227"/>
      <c r="AI1309" s="227"/>
      <c r="AJ1309" s="227"/>
      <c r="AK1309" s="227"/>
      <c r="AL1309" s="227"/>
      <c r="AM1309" s="227"/>
      <c r="AN1309" s="227"/>
      <c r="AO1309" s="227"/>
      <c r="AP1309" s="227"/>
      <c r="AQ1309" s="227"/>
      <c r="AR1309" s="227"/>
    </row>
    <row r="1310" spans="1:44" x14ac:dyDescent="0.2">
      <c r="A1310" s="227"/>
      <c r="B1310" s="227"/>
      <c r="C1310" s="227"/>
      <c r="D1310" s="227"/>
      <c r="E1310" s="227"/>
      <c r="F1310" s="227"/>
      <c r="G1310" s="227"/>
      <c r="H1310" s="1207"/>
      <c r="I1310" s="1207"/>
      <c r="J1310" s="227"/>
      <c r="K1310" s="227"/>
      <c r="L1310" s="227"/>
      <c r="M1310" s="227"/>
      <c r="N1310" s="227"/>
      <c r="O1310" s="227"/>
      <c r="P1310" s="227"/>
      <c r="Q1310" s="227"/>
      <c r="R1310" s="227"/>
      <c r="S1310" s="227"/>
      <c r="T1310" s="227"/>
      <c r="U1310" s="227"/>
      <c r="V1310" s="227"/>
      <c r="W1310" s="227"/>
      <c r="X1310" s="227"/>
      <c r="Y1310" s="227"/>
      <c r="Z1310" s="227"/>
      <c r="AA1310" s="227"/>
      <c r="AB1310" s="227"/>
      <c r="AC1310" s="227"/>
      <c r="AD1310" s="227"/>
      <c r="AE1310" s="227"/>
      <c r="AF1310" s="227"/>
      <c r="AG1310" s="227"/>
      <c r="AH1310" s="227"/>
      <c r="AI1310" s="227"/>
      <c r="AJ1310" s="227"/>
      <c r="AK1310" s="227"/>
      <c r="AL1310" s="227"/>
      <c r="AM1310" s="227"/>
      <c r="AN1310" s="227"/>
      <c r="AO1310" s="227"/>
      <c r="AP1310" s="227"/>
      <c r="AQ1310" s="227"/>
      <c r="AR1310" s="227"/>
    </row>
    <row r="1311" spans="1:44" x14ac:dyDescent="0.2">
      <c r="A1311" s="227"/>
      <c r="B1311" s="227"/>
      <c r="C1311" s="227"/>
      <c r="D1311" s="227"/>
      <c r="E1311" s="227"/>
      <c r="F1311" s="227"/>
      <c r="G1311" s="227"/>
      <c r="H1311" s="1207"/>
      <c r="I1311" s="1207"/>
      <c r="J1311" s="227"/>
      <c r="K1311" s="227"/>
      <c r="L1311" s="227"/>
      <c r="M1311" s="227"/>
      <c r="N1311" s="227"/>
      <c r="O1311" s="227"/>
      <c r="P1311" s="227"/>
      <c r="Q1311" s="227"/>
      <c r="R1311" s="227"/>
      <c r="S1311" s="227"/>
      <c r="T1311" s="227"/>
      <c r="U1311" s="227"/>
      <c r="V1311" s="227"/>
      <c r="W1311" s="227"/>
      <c r="X1311" s="227"/>
      <c r="Y1311" s="227"/>
      <c r="Z1311" s="227"/>
      <c r="AA1311" s="227"/>
      <c r="AB1311" s="227"/>
      <c r="AC1311" s="227"/>
      <c r="AD1311" s="227"/>
      <c r="AE1311" s="227"/>
      <c r="AF1311" s="227"/>
      <c r="AG1311" s="227"/>
      <c r="AH1311" s="227"/>
      <c r="AI1311" s="227"/>
      <c r="AJ1311" s="227"/>
      <c r="AK1311" s="227"/>
      <c r="AL1311" s="227"/>
      <c r="AM1311" s="227"/>
      <c r="AN1311" s="227"/>
      <c r="AO1311" s="227"/>
      <c r="AP1311" s="227"/>
      <c r="AQ1311" s="227"/>
      <c r="AR1311" s="227"/>
    </row>
    <row r="1312" spans="1:44" x14ac:dyDescent="0.2">
      <c r="A1312" s="227"/>
      <c r="B1312" s="227"/>
      <c r="C1312" s="227"/>
      <c r="D1312" s="227"/>
      <c r="E1312" s="227"/>
      <c r="F1312" s="227"/>
      <c r="G1312" s="227"/>
      <c r="H1312" s="1207"/>
      <c r="I1312" s="1207"/>
      <c r="J1312" s="227"/>
      <c r="K1312" s="227"/>
      <c r="L1312" s="227"/>
      <c r="M1312" s="227"/>
      <c r="N1312" s="227"/>
      <c r="O1312" s="227"/>
      <c r="P1312" s="227"/>
      <c r="Q1312" s="227"/>
      <c r="R1312" s="227"/>
      <c r="S1312" s="227"/>
      <c r="T1312" s="227"/>
      <c r="U1312" s="227"/>
      <c r="V1312" s="227"/>
      <c r="W1312" s="227"/>
      <c r="X1312" s="227"/>
      <c r="Y1312" s="227"/>
      <c r="Z1312" s="227"/>
      <c r="AA1312" s="227"/>
      <c r="AB1312" s="227"/>
      <c r="AC1312" s="227"/>
      <c r="AD1312" s="227"/>
      <c r="AE1312" s="227"/>
      <c r="AF1312" s="227"/>
      <c r="AG1312" s="227"/>
      <c r="AH1312" s="227"/>
      <c r="AI1312" s="227"/>
      <c r="AJ1312" s="227"/>
      <c r="AK1312" s="227"/>
      <c r="AL1312" s="227"/>
      <c r="AM1312" s="227"/>
      <c r="AN1312" s="227"/>
      <c r="AO1312" s="227"/>
      <c r="AP1312" s="227"/>
      <c r="AQ1312" s="227"/>
      <c r="AR1312" s="227"/>
    </row>
    <row r="1313" spans="1:44" x14ac:dyDescent="0.2">
      <c r="A1313" s="227"/>
      <c r="B1313" s="227"/>
      <c r="C1313" s="227"/>
      <c r="D1313" s="227"/>
      <c r="E1313" s="227"/>
      <c r="F1313" s="227"/>
      <c r="G1313" s="227"/>
      <c r="H1313" s="1207"/>
      <c r="I1313" s="1207"/>
      <c r="J1313" s="227"/>
      <c r="K1313" s="227"/>
      <c r="L1313" s="227"/>
      <c r="M1313" s="227"/>
      <c r="N1313" s="227"/>
      <c r="O1313" s="227"/>
      <c r="P1313" s="227"/>
      <c r="Q1313" s="227"/>
      <c r="R1313" s="227"/>
      <c r="S1313" s="227"/>
      <c r="T1313" s="227"/>
      <c r="U1313" s="227"/>
      <c r="V1313" s="227"/>
      <c r="W1313" s="227"/>
      <c r="X1313" s="227"/>
      <c r="Y1313" s="227"/>
      <c r="Z1313" s="227"/>
      <c r="AA1313" s="227"/>
      <c r="AB1313" s="227"/>
      <c r="AC1313" s="227"/>
      <c r="AD1313" s="227"/>
      <c r="AE1313" s="227"/>
      <c r="AF1313" s="227"/>
      <c r="AG1313" s="227"/>
      <c r="AH1313" s="227"/>
      <c r="AI1313" s="227"/>
      <c r="AJ1313" s="227"/>
      <c r="AK1313" s="227"/>
      <c r="AL1313" s="227"/>
      <c r="AM1313" s="227"/>
      <c r="AN1313" s="227"/>
      <c r="AO1313" s="227"/>
      <c r="AP1313" s="227"/>
      <c r="AQ1313" s="227"/>
      <c r="AR1313" s="227"/>
    </row>
    <row r="1314" spans="1:44" x14ac:dyDescent="0.2">
      <c r="A1314" s="227"/>
      <c r="B1314" s="227"/>
      <c r="C1314" s="227"/>
      <c r="D1314" s="227"/>
      <c r="E1314" s="227"/>
      <c r="F1314" s="227"/>
      <c r="G1314" s="227"/>
      <c r="H1314" s="1207"/>
      <c r="I1314" s="1207"/>
      <c r="J1314" s="227"/>
      <c r="K1314" s="227"/>
      <c r="L1314" s="227"/>
      <c r="M1314" s="227"/>
      <c r="N1314" s="227"/>
      <c r="O1314" s="227"/>
      <c r="P1314" s="227"/>
      <c r="Q1314" s="227"/>
      <c r="R1314" s="227"/>
      <c r="S1314" s="227"/>
      <c r="T1314" s="227"/>
      <c r="U1314" s="227"/>
      <c r="V1314" s="227"/>
      <c r="W1314" s="227"/>
      <c r="X1314" s="227"/>
      <c r="Y1314" s="227"/>
      <c r="Z1314" s="227"/>
      <c r="AA1314" s="227"/>
      <c r="AB1314" s="227"/>
      <c r="AC1314" s="227"/>
      <c r="AD1314" s="227"/>
      <c r="AE1314" s="227"/>
      <c r="AF1314" s="227"/>
      <c r="AG1314" s="227"/>
      <c r="AH1314" s="227"/>
      <c r="AI1314" s="227"/>
      <c r="AJ1314" s="227"/>
      <c r="AK1314" s="227"/>
      <c r="AL1314" s="227"/>
      <c r="AM1314" s="227"/>
      <c r="AN1314" s="227"/>
      <c r="AO1314" s="227"/>
      <c r="AP1314" s="227"/>
      <c r="AQ1314" s="227"/>
      <c r="AR1314" s="227"/>
    </row>
    <row r="1315" spans="1:44" x14ac:dyDescent="0.2">
      <c r="A1315" s="227"/>
      <c r="B1315" s="227"/>
      <c r="C1315" s="227"/>
      <c r="D1315" s="227"/>
      <c r="E1315" s="227"/>
      <c r="F1315" s="227"/>
      <c r="G1315" s="227"/>
      <c r="H1315" s="1207"/>
      <c r="I1315" s="1207"/>
      <c r="J1315" s="227"/>
      <c r="K1315" s="227"/>
      <c r="L1315" s="227"/>
      <c r="M1315" s="227"/>
      <c r="N1315" s="227"/>
      <c r="O1315" s="227"/>
      <c r="P1315" s="227"/>
      <c r="Q1315" s="227"/>
      <c r="R1315" s="227"/>
      <c r="S1315" s="227"/>
      <c r="T1315" s="227"/>
      <c r="U1315" s="227"/>
      <c r="V1315" s="227"/>
      <c r="W1315" s="227"/>
      <c r="X1315" s="227"/>
      <c r="Y1315" s="227"/>
      <c r="Z1315" s="227"/>
      <c r="AA1315" s="227"/>
      <c r="AB1315" s="227"/>
      <c r="AC1315" s="227"/>
      <c r="AD1315" s="227"/>
      <c r="AE1315" s="227"/>
      <c r="AF1315" s="227"/>
      <c r="AG1315" s="227"/>
      <c r="AH1315" s="227"/>
      <c r="AI1315" s="227"/>
      <c r="AJ1315" s="227"/>
      <c r="AK1315" s="227"/>
      <c r="AL1315" s="227"/>
      <c r="AM1315" s="227"/>
      <c r="AN1315" s="227"/>
      <c r="AO1315" s="227"/>
      <c r="AP1315" s="227"/>
      <c r="AQ1315" s="227"/>
      <c r="AR1315" s="227"/>
    </row>
    <row r="1316" spans="1:44" x14ac:dyDescent="0.2">
      <c r="A1316" s="227"/>
      <c r="B1316" s="227"/>
      <c r="C1316" s="227"/>
      <c r="D1316" s="227"/>
      <c r="E1316" s="227"/>
      <c r="F1316" s="227"/>
      <c r="G1316" s="227"/>
      <c r="H1316" s="1207"/>
      <c r="I1316" s="1207"/>
      <c r="J1316" s="227"/>
      <c r="K1316" s="227"/>
      <c r="L1316" s="227"/>
      <c r="M1316" s="227"/>
      <c r="N1316" s="227"/>
      <c r="O1316" s="227"/>
      <c r="P1316" s="227"/>
      <c r="Q1316" s="227"/>
      <c r="R1316" s="227"/>
      <c r="S1316" s="227"/>
      <c r="T1316" s="227"/>
      <c r="U1316" s="227"/>
      <c r="V1316" s="227"/>
      <c r="W1316" s="227"/>
      <c r="X1316" s="227"/>
      <c r="Y1316" s="227"/>
      <c r="Z1316" s="227"/>
      <c r="AA1316" s="227"/>
      <c r="AB1316" s="227"/>
      <c r="AC1316" s="227"/>
      <c r="AD1316" s="227"/>
      <c r="AE1316" s="227"/>
      <c r="AF1316" s="227"/>
      <c r="AG1316" s="227"/>
      <c r="AH1316" s="227"/>
      <c r="AI1316" s="227"/>
      <c r="AJ1316" s="227"/>
      <c r="AK1316" s="227"/>
      <c r="AL1316" s="227"/>
      <c r="AM1316" s="227"/>
      <c r="AN1316" s="227"/>
      <c r="AO1316" s="227"/>
      <c r="AP1316" s="227"/>
      <c r="AQ1316" s="227"/>
      <c r="AR1316" s="227"/>
    </row>
    <row r="1317" spans="1:44" x14ac:dyDescent="0.2">
      <c r="A1317" s="227"/>
      <c r="B1317" s="227"/>
      <c r="C1317" s="227"/>
      <c r="D1317" s="227"/>
      <c r="E1317" s="227"/>
      <c r="F1317" s="227"/>
      <c r="G1317" s="227"/>
      <c r="H1317" s="1207"/>
      <c r="I1317" s="1207"/>
      <c r="J1317" s="227"/>
      <c r="K1317" s="227"/>
      <c r="L1317" s="227"/>
      <c r="M1317" s="227"/>
      <c r="N1317" s="227"/>
      <c r="O1317" s="227"/>
      <c r="P1317" s="227"/>
      <c r="Q1317" s="227"/>
      <c r="R1317" s="227"/>
      <c r="S1317" s="227"/>
      <c r="T1317" s="227"/>
      <c r="U1317" s="227"/>
      <c r="V1317" s="227"/>
      <c r="W1317" s="227"/>
      <c r="X1317" s="227"/>
      <c r="Y1317" s="227"/>
      <c r="Z1317" s="227"/>
      <c r="AA1317" s="227"/>
      <c r="AB1317" s="227"/>
      <c r="AC1317" s="227"/>
      <c r="AD1317" s="227"/>
      <c r="AE1317" s="227"/>
      <c r="AF1317" s="227"/>
      <c r="AG1317" s="227"/>
      <c r="AH1317" s="227"/>
      <c r="AI1317" s="227"/>
      <c r="AJ1317" s="227"/>
      <c r="AK1317" s="227"/>
      <c r="AL1317" s="227"/>
      <c r="AM1317" s="227"/>
      <c r="AN1317" s="227"/>
      <c r="AO1317" s="227"/>
      <c r="AP1317" s="227"/>
      <c r="AQ1317" s="227"/>
      <c r="AR1317" s="227"/>
    </row>
    <row r="1318" spans="1:44" x14ac:dyDescent="0.2">
      <c r="A1318" s="227"/>
      <c r="B1318" s="227"/>
      <c r="C1318" s="227"/>
      <c r="D1318" s="227"/>
      <c r="E1318" s="227"/>
      <c r="F1318" s="227"/>
      <c r="G1318" s="227"/>
      <c r="H1318" s="1207"/>
      <c r="I1318" s="1207"/>
      <c r="J1318" s="227"/>
      <c r="K1318" s="227"/>
      <c r="L1318" s="227"/>
      <c r="M1318" s="227"/>
      <c r="N1318" s="227"/>
      <c r="O1318" s="227"/>
      <c r="P1318" s="227"/>
      <c r="Q1318" s="227"/>
      <c r="R1318" s="227"/>
      <c r="S1318" s="227"/>
      <c r="T1318" s="227"/>
      <c r="U1318" s="227"/>
      <c r="V1318" s="227"/>
      <c r="W1318" s="227"/>
      <c r="X1318" s="227"/>
      <c r="Y1318" s="227"/>
      <c r="Z1318" s="227"/>
      <c r="AA1318" s="227"/>
      <c r="AB1318" s="227"/>
      <c r="AC1318" s="227"/>
      <c r="AD1318" s="227"/>
      <c r="AE1318" s="227"/>
      <c r="AF1318" s="227"/>
      <c r="AG1318" s="227"/>
      <c r="AH1318" s="227"/>
      <c r="AI1318" s="227"/>
      <c r="AJ1318" s="227"/>
      <c r="AK1318" s="227"/>
      <c r="AL1318" s="227"/>
      <c r="AM1318" s="227"/>
      <c r="AN1318" s="227"/>
      <c r="AO1318" s="227"/>
      <c r="AP1318" s="227"/>
      <c r="AQ1318" s="227"/>
      <c r="AR1318" s="227"/>
    </row>
    <row r="1319" spans="1:44" x14ac:dyDescent="0.2">
      <c r="A1319" s="227"/>
      <c r="B1319" s="227"/>
      <c r="C1319" s="227"/>
      <c r="D1319" s="227"/>
      <c r="E1319" s="227"/>
      <c r="F1319" s="227"/>
      <c r="G1319" s="227"/>
      <c r="H1319" s="1207"/>
      <c r="I1319" s="1207"/>
      <c r="J1319" s="227"/>
      <c r="K1319" s="227"/>
      <c r="L1319" s="227"/>
      <c r="M1319" s="227"/>
      <c r="N1319" s="227"/>
      <c r="O1319" s="227"/>
      <c r="P1319" s="227"/>
      <c r="Q1319" s="227"/>
      <c r="R1319" s="227"/>
      <c r="S1319" s="227"/>
      <c r="T1319" s="227"/>
      <c r="U1319" s="227"/>
      <c r="V1319" s="227"/>
      <c r="W1319" s="227"/>
      <c r="X1319" s="227"/>
      <c r="Y1319" s="227"/>
      <c r="Z1319" s="227"/>
      <c r="AA1319" s="227"/>
      <c r="AB1319" s="227"/>
      <c r="AC1319" s="227"/>
      <c r="AD1319" s="227"/>
      <c r="AE1319" s="227"/>
      <c r="AF1319" s="227"/>
      <c r="AG1319" s="227"/>
      <c r="AH1319" s="227"/>
      <c r="AI1319" s="227"/>
      <c r="AJ1319" s="227"/>
      <c r="AK1319" s="227"/>
      <c r="AL1319" s="227"/>
      <c r="AM1319" s="227"/>
      <c r="AN1319" s="227"/>
      <c r="AO1319" s="227"/>
      <c r="AP1319" s="227"/>
      <c r="AQ1319" s="227"/>
      <c r="AR1319" s="227"/>
    </row>
    <row r="1320" spans="1:44" x14ac:dyDescent="0.2">
      <c r="A1320" s="227"/>
      <c r="B1320" s="227"/>
      <c r="C1320" s="227"/>
      <c r="D1320" s="227"/>
      <c r="E1320" s="227"/>
      <c r="F1320" s="227"/>
      <c r="G1320" s="227"/>
      <c r="H1320" s="1207"/>
      <c r="I1320" s="1207"/>
      <c r="J1320" s="227"/>
      <c r="K1320" s="227"/>
      <c r="L1320" s="227"/>
      <c r="M1320" s="227"/>
      <c r="N1320" s="227"/>
      <c r="O1320" s="227"/>
      <c r="P1320" s="227"/>
      <c r="Q1320" s="227"/>
      <c r="R1320" s="227"/>
      <c r="S1320" s="227"/>
      <c r="T1320" s="227"/>
      <c r="U1320" s="227"/>
      <c r="V1320" s="227"/>
      <c r="W1320" s="227"/>
      <c r="X1320" s="227"/>
      <c r="Y1320" s="227"/>
      <c r="Z1320" s="227"/>
      <c r="AA1320" s="227"/>
      <c r="AB1320" s="227"/>
      <c r="AC1320" s="227"/>
      <c r="AD1320" s="227"/>
      <c r="AE1320" s="227"/>
      <c r="AF1320" s="227"/>
      <c r="AG1320" s="227"/>
      <c r="AH1320" s="227"/>
      <c r="AI1320" s="227"/>
      <c r="AJ1320" s="227"/>
      <c r="AK1320" s="227"/>
      <c r="AL1320" s="227"/>
      <c r="AM1320" s="227"/>
      <c r="AN1320" s="227"/>
      <c r="AO1320" s="227"/>
      <c r="AP1320" s="227"/>
      <c r="AQ1320" s="227"/>
      <c r="AR1320" s="227"/>
    </row>
    <row r="1321" spans="1:44" x14ac:dyDescent="0.2">
      <c r="A1321" s="227"/>
      <c r="B1321" s="227"/>
      <c r="C1321" s="227"/>
      <c r="D1321" s="227"/>
      <c r="E1321" s="227"/>
      <c r="F1321" s="227"/>
      <c r="G1321" s="227"/>
      <c r="H1321" s="1207"/>
      <c r="I1321" s="1207"/>
      <c r="J1321" s="227"/>
      <c r="K1321" s="227"/>
      <c r="L1321" s="227"/>
      <c r="M1321" s="227"/>
      <c r="N1321" s="227"/>
      <c r="O1321" s="227"/>
      <c r="P1321" s="227"/>
      <c r="Q1321" s="227"/>
      <c r="R1321" s="227"/>
      <c r="S1321" s="227"/>
      <c r="T1321" s="227"/>
      <c r="U1321" s="227"/>
      <c r="V1321" s="227"/>
      <c r="W1321" s="227"/>
      <c r="X1321" s="227"/>
      <c r="Y1321" s="227"/>
      <c r="Z1321" s="227"/>
      <c r="AA1321" s="227"/>
      <c r="AB1321" s="227"/>
      <c r="AC1321" s="227"/>
      <c r="AD1321" s="227"/>
      <c r="AE1321" s="227"/>
      <c r="AF1321" s="227"/>
      <c r="AG1321" s="227"/>
      <c r="AH1321" s="227"/>
      <c r="AI1321" s="227"/>
      <c r="AJ1321" s="227"/>
      <c r="AK1321" s="227"/>
      <c r="AL1321" s="227"/>
      <c r="AM1321" s="227"/>
      <c r="AN1321" s="227"/>
      <c r="AO1321" s="227"/>
      <c r="AP1321" s="227"/>
      <c r="AQ1321" s="227"/>
      <c r="AR1321" s="227"/>
    </row>
    <row r="1322" spans="1:44" x14ac:dyDescent="0.2">
      <c r="A1322" s="227"/>
      <c r="B1322" s="227"/>
      <c r="C1322" s="227"/>
      <c r="D1322" s="227"/>
      <c r="E1322" s="227"/>
      <c r="F1322" s="227"/>
      <c r="G1322" s="227"/>
      <c r="H1322" s="1207"/>
      <c r="I1322" s="1207"/>
      <c r="J1322" s="227"/>
      <c r="K1322" s="227"/>
      <c r="L1322" s="227"/>
      <c r="M1322" s="227"/>
      <c r="N1322" s="227"/>
      <c r="O1322" s="227"/>
      <c r="P1322" s="227"/>
      <c r="Q1322" s="227"/>
      <c r="R1322" s="227"/>
      <c r="S1322" s="227"/>
      <c r="T1322" s="227"/>
      <c r="U1322" s="227"/>
      <c r="V1322" s="227"/>
      <c r="W1322" s="227"/>
      <c r="X1322" s="227"/>
      <c r="Y1322" s="227"/>
      <c r="Z1322" s="227"/>
      <c r="AA1322" s="227"/>
      <c r="AB1322" s="227"/>
      <c r="AC1322" s="227"/>
      <c r="AD1322" s="227"/>
      <c r="AE1322" s="227"/>
      <c r="AF1322" s="227"/>
      <c r="AG1322" s="227"/>
      <c r="AH1322" s="227"/>
      <c r="AI1322" s="227"/>
      <c r="AJ1322" s="227"/>
      <c r="AK1322" s="227"/>
      <c r="AL1322" s="227"/>
      <c r="AM1322" s="227"/>
      <c r="AN1322" s="227"/>
      <c r="AO1322" s="227"/>
      <c r="AP1322" s="227"/>
      <c r="AQ1322" s="227"/>
      <c r="AR1322" s="227"/>
    </row>
    <row r="1323" spans="1:44" x14ac:dyDescent="0.2">
      <c r="A1323" s="227"/>
      <c r="B1323" s="227"/>
      <c r="C1323" s="227"/>
      <c r="D1323" s="227"/>
      <c r="E1323" s="227"/>
      <c r="F1323" s="227"/>
      <c r="G1323" s="227"/>
      <c r="H1323" s="1207"/>
      <c r="I1323" s="1207"/>
      <c r="J1323" s="227"/>
      <c r="K1323" s="227"/>
      <c r="L1323" s="227"/>
      <c r="M1323" s="227"/>
      <c r="N1323" s="227"/>
      <c r="O1323" s="227"/>
      <c r="P1323" s="227"/>
      <c r="Q1323" s="227"/>
      <c r="R1323" s="227"/>
      <c r="S1323" s="227"/>
      <c r="T1323" s="227"/>
      <c r="U1323" s="227"/>
      <c r="V1323" s="227"/>
      <c r="W1323" s="227"/>
      <c r="X1323" s="227"/>
      <c r="Y1323" s="227"/>
      <c r="Z1323" s="227"/>
      <c r="AA1323" s="227"/>
      <c r="AB1323" s="227"/>
      <c r="AC1323" s="227"/>
      <c r="AD1323" s="227"/>
      <c r="AE1323" s="227"/>
      <c r="AF1323" s="227"/>
      <c r="AG1323" s="227"/>
      <c r="AH1323" s="227"/>
      <c r="AI1323" s="227"/>
      <c r="AJ1323" s="227"/>
      <c r="AK1323" s="227"/>
      <c r="AL1323" s="227"/>
      <c r="AM1323" s="227"/>
      <c r="AN1323" s="227"/>
      <c r="AO1323" s="227"/>
      <c r="AP1323" s="227"/>
      <c r="AQ1323" s="227"/>
      <c r="AR1323" s="227"/>
    </row>
    <row r="1324" spans="1:44" x14ac:dyDescent="0.2">
      <c r="A1324" s="227"/>
      <c r="B1324" s="227"/>
      <c r="C1324" s="227"/>
      <c r="D1324" s="227"/>
      <c r="E1324" s="227"/>
      <c r="F1324" s="227"/>
      <c r="G1324" s="227"/>
      <c r="H1324" s="1207"/>
      <c r="I1324" s="1207"/>
      <c r="J1324" s="227"/>
      <c r="K1324" s="227"/>
      <c r="L1324" s="227"/>
      <c r="M1324" s="227"/>
      <c r="N1324" s="227"/>
      <c r="O1324" s="227"/>
      <c r="P1324" s="227"/>
      <c r="Q1324" s="227"/>
      <c r="R1324" s="227"/>
      <c r="S1324" s="227"/>
      <c r="T1324" s="227"/>
      <c r="U1324" s="227"/>
      <c r="V1324" s="227"/>
      <c r="W1324" s="227"/>
      <c r="X1324" s="227"/>
      <c r="Y1324" s="227"/>
      <c r="Z1324" s="227"/>
      <c r="AA1324" s="227"/>
      <c r="AB1324" s="227"/>
      <c r="AC1324" s="227"/>
      <c r="AD1324" s="227"/>
      <c r="AE1324" s="227"/>
      <c r="AF1324" s="227"/>
      <c r="AG1324" s="227"/>
      <c r="AH1324" s="227"/>
      <c r="AI1324" s="227"/>
      <c r="AJ1324" s="227"/>
      <c r="AK1324" s="227"/>
      <c r="AL1324" s="227"/>
      <c r="AM1324" s="227"/>
      <c r="AN1324" s="227"/>
      <c r="AO1324" s="227"/>
      <c r="AP1324" s="227"/>
      <c r="AQ1324" s="227"/>
      <c r="AR1324" s="227"/>
    </row>
    <row r="1325" spans="1:44" x14ac:dyDescent="0.2">
      <c r="A1325" s="227"/>
      <c r="B1325" s="227"/>
      <c r="C1325" s="227"/>
      <c r="D1325" s="227"/>
      <c r="E1325" s="227"/>
      <c r="F1325" s="227"/>
      <c r="G1325" s="227"/>
      <c r="H1325" s="1207"/>
      <c r="I1325" s="1207"/>
      <c r="J1325" s="227"/>
      <c r="K1325" s="227"/>
      <c r="L1325" s="227"/>
      <c r="M1325" s="227"/>
      <c r="N1325" s="227"/>
      <c r="O1325" s="227"/>
      <c r="P1325" s="227"/>
      <c r="Q1325" s="227"/>
      <c r="R1325" s="227"/>
      <c r="S1325" s="227"/>
      <c r="T1325" s="227"/>
      <c r="U1325" s="227"/>
      <c r="V1325" s="227"/>
      <c r="W1325" s="227"/>
      <c r="X1325" s="227"/>
      <c r="Y1325" s="227"/>
      <c r="Z1325" s="227"/>
      <c r="AA1325" s="227"/>
      <c r="AB1325" s="227"/>
      <c r="AC1325" s="227"/>
      <c r="AD1325" s="227"/>
      <c r="AE1325" s="227"/>
      <c r="AF1325" s="227"/>
      <c r="AG1325" s="227"/>
      <c r="AH1325" s="227"/>
      <c r="AI1325" s="227"/>
      <c r="AJ1325" s="227"/>
      <c r="AK1325" s="227"/>
      <c r="AL1325" s="227"/>
      <c r="AM1325" s="227"/>
      <c r="AN1325" s="227"/>
      <c r="AO1325" s="227"/>
      <c r="AP1325" s="227"/>
      <c r="AQ1325" s="227"/>
      <c r="AR1325" s="227"/>
    </row>
    <row r="1326" spans="1:44" x14ac:dyDescent="0.2">
      <c r="A1326" s="227"/>
      <c r="B1326" s="227"/>
      <c r="C1326" s="227"/>
      <c r="D1326" s="227"/>
      <c r="E1326" s="227"/>
      <c r="F1326" s="227"/>
      <c r="G1326" s="227"/>
      <c r="H1326" s="1207"/>
      <c r="I1326" s="1207"/>
      <c r="J1326" s="227"/>
      <c r="K1326" s="227"/>
      <c r="L1326" s="227"/>
      <c r="M1326" s="227"/>
      <c r="N1326" s="227"/>
      <c r="O1326" s="227"/>
      <c r="P1326" s="227"/>
      <c r="Q1326" s="227"/>
      <c r="R1326" s="227"/>
      <c r="S1326" s="227"/>
      <c r="T1326" s="227"/>
      <c r="U1326" s="227"/>
      <c r="V1326" s="227"/>
      <c r="W1326" s="227"/>
      <c r="X1326" s="227"/>
      <c r="Y1326" s="227"/>
      <c r="Z1326" s="227"/>
      <c r="AA1326" s="227"/>
      <c r="AB1326" s="227"/>
      <c r="AC1326" s="227"/>
      <c r="AD1326" s="227"/>
      <c r="AE1326" s="227"/>
      <c r="AF1326" s="227"/>
      <c r="AG1326" s="227"/>
      <c r="AH1326" s="227"/>
      <c r="AI1326" s="227"/>
      <c r="AJ1326" s="227"/>
      <c r="AK1326" s="227"/>
      <c r="AL1326" s="227"/>
      <c r="AM1326" s="227"/>
      <c r="AN1326" s="227"/>
      <c r="AO1326" s="227"/>
      <c r="AP1326" s="227"/>
      <c r="AQ1326" s="227"/>
      <c r="AR1326" s="227"/>
    </row>
    <row r="1327" spans="1:44" x14ac:dyDescent="0.2">
      <c r="A1327" s="227"/>
      <c r="B1327" s="227"/>
      <c r="C1327" s="227"/>
      <c r="D1327" s="227"/>
      <c r="E1327" s="227"/>
      <c r="F1327" s="227"/>
      <c r="G1327" s="227"/>
      <c r="H1327" s="1207"/>
      <c r="I1327" s="1207"/>
      <c r="J1327" s="227"/>
      <c r="K1327" s="227"/>
      <c r="L1327" s="227"/>
      <c r="M1327" s="227"/>
      <c r="N1327" s="227"/>
      <c r="O1327" s="227"/>
      <c r="P1327" s="227"/>
      <c r="Q1327" s="227"/>
      <c r="R1327" s="227"/>
      <c r="S1327" s="227"/>
      <c r="T1327" s="227"/>
      <c r="U1327" s="227"/>
      <c r="V1327" s="227"/>
      <c r="W1327" s="227"/>
      <c r="X1327" s="227"/>
      <c r="Y1327" s="227"/>
      <c r="Z1327" s="227"/>
      <c r="AA1327" s="227"/>
      <c r="AB1327" s="227"/>
      <c r="AC1327" s="227"/>
      <c r="AD1327" s="227"/>
      <c r="AE1327" s="227"/>
      <c r="AF1327" s="227"/>
      <c r="AG1327" s="227"/>
      <c r="AH1327" s="227"/>
      <c r="AI1327" s="227"/>
      <c r="AJ1327" s="227"/>
      <c r="AK1327" s="227"/>
      <c r="AL1327" s="227"/>
      <c r="AM1327" s="227"/>
      <c r="AN1327" s="227"/>
      <c r="AO1327" s="227"/>
      <c r="AP1327" s="227"/>
      <c r="AQ1327" s="227"/>
      <c r="AR1327" s="227"/>
    </row>
    <row r="1328" spans="1:44" x14ac:dyDescent="0.2">
      <c r="A1328" s="227"/>
      <c r="B1328" s="227"/>
      <c r="C1328" s="227"/>
      <c r="D1328" s="227"/>
      <c r="E1328" s="227"/>
      <c r="F1328" s="227"/>
      <c r="G1328" s="227"/>
      <c r="H1328" s="1207"/>
      <c r="I1328" s="1207"/>
      <c r="J1328" s="227"/>
      <c r="K1328" s="227"/>
      <c r="L1328" s="227"/>
      <c r="M1328" s="227"/>
      <c r="N1328" s="227"/>
      <c r="O1328" s="227"/>
      <c r="P1328" s="227"/>
      <c r="Q1328" s="227"/>
      <c r="R1328" s="227"/>
      <c r="S1328" s="227"/>
      <c r="T1328" s="227"/>
      <c r="U1328" s="227"/>
      <c r="V1328" s="227"/>
      <c r="W1328" s="227"/>
      <c r="X1328" s="227"/>
      <c r="Y1328" s="227"/>
      <c r="Z1328" s="227"/>
      <c r="AA1328" s="227"/>
      <c r="AB1328" s="227"/>
      <c r="AC1328" s="227"/>
      <c r="AD1328" s="227"/>
      <c r="AE1328" s="227"/>
      <c r="AF1328" s="227"/>
      <c r="AG1328" s="227"/>
      <c r="AH1328" s="227"/>
      <c r="AI1328" s="227"/>
      <c r="AJ1328" s="227"/>
      <c r="AK1328" s="227"/>
      <c r="AL1328" s="227"/>
      <c r="AM1328" s="227"/>
      <c r="AN1328" s="227"/>
      <c r="AO1328" s="227"/>
      <c r="AP1328" s="227"/>
      <c r="AQ1328" s="227"/>
      <c r="AR1328" s="227"/>
    </row>
    <row r="1329" spans="1:44" x14ac:dyDescent="0.2">
      <c r="A1329" s="227"/>
      <c r="B1329" s="227"/>
      <c r="C1329" s="227"/>
      <c r="D1329" s="227"/>
      <c r="E1329" s="227"/>
      <c r="F1329" s="227"/>
      <c r="G1329" s="227"/>
      <c r="H1329" s="1207"/>
      <c r="I1329" s="1207"/>
      <c r="J1329" s="227"/>
      <c r="K1329" s="227"/>
      <c r="L1329" s="227"/>
      <c r="M1329" s="227"/>
      <c r="N1329" s="227"/>
      <c r="O1329" s="227"/>
      <c r="P1329" s="227"/>
      <c r="Q1329" s="227"/>
      <c r="R1329" s="227"/>
      <c r="S1329" s="227"/>
      <c r="T1329" s="227"/>
      <c r="U1329" s="227"/>
      <c r="V1329" s="227"/>
      <c r="W1329" s="227"/>
      <c r="X1329" s="227"/>
      <c r="Y1329" s="227"/>
      <c r="Z1329" s="227"/>
      <c r="AA1329" s="227"/>
      <c r="AB1329" s="227"/>
      <c r="AC1329" s="227"/>
      <c r="AD1329" s="227"/>
      <c r="AE1329" s="227"/>
      <c r="AF1329" s="227"/>
      <c r="AG1329" s="227"/>
      <c r="AH1329" s="227"/>
      <c r="AI1329" s="227"/>
      <c r="AJ1329" s="227"/>
      <c r="AK1329" s="227"/>
      <c r="AL1329" s="227"/>
      <c r="AM1329" s="227"/>
      <c r="AN1329" s="227"/>
      <c r="AO1329" s="227"/>
      <c r="AP1329" s="227"/>
      <c r="AQ1329" s="227"/>
      <c r="AR1329" s="227"/>
    </row>
    <row r="1330" spans="1:44" x14ac:dyDescent="0.2">
      <c r="A1330" s="227"/>
      <c r="B1330" s="227"/>
      <c r="C1330" s="227"/>
      <c r="D1330" s="227"/>
      <c r="E1330" s="227"/>
      <c r="F1330" s="227"/>
      <c r="G1330" s="227"/>
      <c r="H1330" s="1207"/>
      <c r="I1330" s="1207"/>
      <c r="J1330" s="227"/>
      <c r="K1330" s="227"/>
      <c r="L1330" s="227"/>
      <c r="M1330" s="227"/>
      <c r="N1330" s="227"/>
      <c r="O1330" s="227"/>
      <c r="P1330" s="227"/>
      <c r="Q1330" s="227"/>
      <c r="R1330" s="227"/>
      <c r="S1330" s="227"/>
      <c r="T1330" s="227"/>
      <c r="U1330" s="227"/>
      <c r="V1330" s="227"/>
      <c r="W1330" s="227"/>
      <c r="X1330" s="227"/>
      <c r="Y1330" s="227"/>
      <c r="Z1330" s="227"/>
      <c r="AA1330" s="227"/>
      <c r="AB1330" s="227"/>
      <c r="AC1330" s="227"/>
      <c r="AD1330" s="227"/>
      <c r="AE1330" s="227"/>
      <c r="AF1330" s="227"/>
      <c r="AG1330" s="227"/>
      <c r="AH1330" s="227"/>
      <c r="AI1330" s="227"/>
      <c r="AJ1330" s="227"/>
      <c r="AK1330" s="227"/>
      <c r="AL1330" s="227"/>
      <c r="AM1330" s="227"/>
      <c r="AN1330" s="227"/>
      <c r="AO1330" s="227"/>
      <c r="AP1330" s="227"/>
      <c r="AQ1330" s="227"/>
      <c r="AR1330" s="227"/>
    </row>
    <row r="1331" spans="1:44" x14ac:dyDescent="0.2">
      <c r="A1331" s="227"/>
      <c r="B1331" s="227"/>
      <c r="C1331" s="227"/>
      <c r="D1331" s="227"/>
      <c r="E1331" s="227"/>
      <c r="F1331" s="227"/>
      <c r="G1331" s="227"/>
      <c r="H1331" s="1207"/>
      <c r="I1331" s="1207"/>
      <c r="J1331" s="227"/>
      <c r="K1331" s="227"/>
      <c r="L1331" s="227"/>
      <c r="M1331" s="227"/>
      <c r="N1331" s="227"/>
      <c r="O1331" s="227"/>
      <c r="P1331" s="227"/>
      <c r="Q1331" s="227"/>
      <c r="R1331" s="227"/>
      <c r="S1331" s="227"/>
      <c r="T1331" s="227"/>
      <c r="U1331" s="227"/>
      <c r="V1331" s="227"/>
      <c r="W1331" s="227"/>
      <c r="X1331" s="227"/>
      <c r="Y1331" s="227"/>
      <c r="Z1331" s="227"/>
      <c r="AA1331" s="227"/>
      <c r="AB1331" s="227"/>
      <c r="AC1331" s="227"/>
      <c r="AD1331" s="227"/>
      <c r="AE1331" s="227"/>
      <c r="AF1331" s="227"/>
      <c r="AG1331" s="227"/>
      <c r="AH1331" s="227"/>
      <c r="AI1331" s="227"/>
      <c r="AJ1331" s="227"/>
      <c r="AK1331" s="227"/>
      <c r="AL1331" s="227"/>
      <c r="AM1331" s="227"/>
      <c r="AN1331" s="227"/>
      <c r="AO1331" s="227"/>
      <c r="AP1331" s="227"/>
      <c r="AQ1331" s="227"/>
      <c r="AR1331" s="227"/>
    </row>
    <row r="1332" spans="1:44" x14ac:dyDescent="0.2">
      <c r="A1332" s="227"/>
      <c r="B1332" s="227"/>
      <c r="C1332" s="227"/>
      <c r="D1332" s="227"/>
      <c r="E1332" s="227"/>
      <c r="F1332" s="227"/>
      <c r="G1332" s="227"/>
      <c r="H1332" s="1207"/>
      <c r="I1332" s="1207"/>
      <c r="J1332" s="227"/>
      <c r="K1332" s="227"/>
      <c r="L1332" s="227"/>
      <c r="M1332" s="227"/>
      <c r="N1332" s="227"/>
      <c r="O1332" s="227"/>
      <c r="P1332" s="227"/>
      <c r="Q1332" s="227"/>
      <c r="R1332" s="227"/>
      <c r="S1332" s="227"/>
      <c r="T1332" s="227"/>
      <c r="U1332" s="227"/>
      <c r="V1332" s="227"/>
      <c r="W1332" s="227"/>
      <c r="X1332" s="227"/>
      <c r="Y1332" s="227"/>
      <c r="Z1332" s="227"/>
      <c r="AA1332" s="227"/>
      <c r="AB1332" s="227"/>
      <c r="AC1332" s="227"/>
      <c r="AD1332" s="227"/>
      <c r="AE1332" s="227"/>
      <c r="AF1332" s="227"/>
      <c r="AG1332" s="227"/>
      <c r="AH1332" s="227"/>
      <c r="AI1332" s="227"/>
      <c r="AJ1332" s="227"/>
      <c r="AK1332" s="227"/>
      <c r="AL1332" s="227"/>
      <c r="AM1332" s="227"/>
      <c r="AN1332" s="227"/>
      <c r="AO1332" s="227"/>
      <c r="AP1332" s="227"/>
      <c r="AQ1332" s="227"/>
      <c r="AR1332" s="227"/>
    </row>
    <row r="1333" spans="1:44" x14ac:dyDescent="0.2">
      <c r="A1333" s="227"/>
      <c r="B1333" s="227"/>
      <c r="C1333" s="227"/>
      <c r="D1333" s="227"/>
      <c r="E1333" s="227"/>
      <c r="F1333" s="227"/>
      <c r="G1333" s="227"/>
      <c r="H1333" s="1207"/>
      <c r="I1333" s="1207"/>
      <c r="J1333" s="227"/>
      <c r="K1333" s="227"/>
      <c r="L1333" s="227"/>
      <c r="M1333" s="227"/>
      <c r="N1333" s="227"/>
      <c r="O1333" s="227"/>
      <c r="P1333" s="227"/>
      <c r="Q1333" s="227"/>
      <c r="R1333" s="227"/>
      <c r="S1333" s="227"/>
      <c r="T1333" s="227"/>
      <c r="U1333" s="227"/>
      <c r="V1333" s="227"/>
      <c r="W1333" s="227"/>
      <c r="X1333" s="227"/>
      <c r="Y1333" s="227"/>
      <c r="Z1333" s="227"/>
      <c r="AA1333" s="227"/>
      <c r="AB1333" s="227"/>
      <c r="AC1333" s="227"/>
      <c r="AD1333" s="227"/>
      <c r="AE1333" s="227"/>
      <c r="AF1333" s="227"/>
      <c r="AG1333" s="227"/>
      <c r="AH1333" s="227"/>
      <c r="AI1333" s="227"/>
      <c r="AJ1333" s="227"/>
      <c r="AK1333" s="227"/>
      <c r="AL1333" s="227"/>
      <c r="AM1333" s="227"/>
      <c r="AN1333" s="227"/>
      <c r="AO1333" s="227"/>
      <c r="AP1333" s="227"/>
      <c r="AQ1333" s="227"/>
      <c r="AR1333" s="227"/>
    </row>
    <row r="1334" spans="1:44" x14ac:dyDescent="0.2">
      <c r="A1334" s="227"/>
      <c r="B1334" s="227"/>
      <c r="C1334" s="227"/>
      <c r="D1334" s="227"/>
      <c r="E1334" s="227"/>
      <c r="F1334" s="227"/>
      <c r="G1334" s="227"/>
      <c r="H1334" s="1207"/>
      <c r="I1334" s="1207"/>
      <c r="J1334" s="227"/>
      <c r="K1334" s="227"/>
      <c r="L1334" s="227"/>
      <c r="M1334" s="227"/>
      <c r="N1334" s="227"/>
      <c r="O1334" s="227"/>
      <c r="P1334" s="227"/>
      <c r="Q1334" s="227"/>
      <c r="R1334" s="227"/>
      <c r="S1334" s="227"/>
      <c r="T1334" s="227"/>
      <c r="U1334" s="227"/>
      <c r="V1334" s="227"/>
      <c r="W1334" s="227"/>
      <c r="X1334" s="227"/>
      <c r="Y1334" s="227"/>
      <c r="Z1334" s="227"/>
      <c r="AA1334" s="227"/>
      <c r="AB1334" s="227"/>
      <c r="AC1334" s="227"/>
      <c r="AD1334" s="227"/>
      <c r="AE1334" s="227"/>
      <c r="AF1334" s="227"/>
      <c r="AG1334" s="227"/>
      <c r="AH1334" s="227"/>
      <c r="AI1334" s="227"/>
      <c r="AJ1334" s="227"/>
      <c r="AK1334" s="227"/>
      <c r="AL1334" s="227"/>
      <c r="AM1334" s="227"/>
      <c r="AN1334" s="227"/>
      <c r="AO1334" s="227"/>
      <c r="AP1334" s="227"/>
      <c r="AQ1334" s="227"/>
      <c r="AR1334" s="227"/>
    </row>
    <row r="1335" spans="1:44" x14ac:dyDescent="0.2">
      <c r="A1335" s="227"/>
      <c r="B1335" s="227"/>
      <c r="C1335" s="227"/>
      <c r="D1335" s="227"/>
      <c r="E1335" s="227"/>
      <c r="F1335" s="227"/>
      <c r="G1335" s="227"/>
      <c r="H1335" s="1207"/>
      <c r="I1335" s="1207"/>
      <c r="J1335" s="227"/>
      <c r="K1335" s="227"/>
      <c r="L1335" s="227"/>
      <c r="M1335" s="227"/>
      <c r="N1335" s="227"/>
      <c r="O1335" s="227"/>
      <c r="P1335" s="227"/>
      <c r="Q1335" s="227"/>
      <c r="R1335" s="227"/>
      <c r="S1335" s="227"/>
      <c r="T1335" s="227"/>
      <c r="U1335" s="227"/>
      <c r="V1335" s="227"/>
      <c r="W1335" s="227"/>
      <c r="X1335" s="227"/>
      <c r="Y1335" s="227"/>
      <c r="Z1335" s="227"/>
      <c r="AA1335" s="227"/>
      <c r="AB1335" s="227"/>
      <c r="AC1335" s="227"/>
      <c r="AD1335" s="227"/>
      <c r="AE1335" s="227"/>
      <c r="AF1335" s="227"/>
      <c r="AG1335" s="227"/>
      <c r="AH1335" s="227"/>
      <c r="AI1335" s="227"/>
      <c r="AJ1335" s="227"/>
      <c r="AK1335" s="227"/>
      <c r="AL1335" s="227"/>
      <c r="AM1335" s="227"/>
      <c r="AN1335" s="227"/>
      <c r="AO1335" s="227"/>
      <c r="AP1335" s="227"/>
      <c r="AQ1335" s="227"/>
      <c r="AR1335" s="227"/>
    </row>
    <row r="1336" spans="1:44" x14ac:dyDescent="0.2">
      <c r="A1336" s="227"/>
      <c r="B1336" s="227"/>
      <c r="C1336" s="227"/>
      <c r="D1336" s="227"/>
      <c r="E1336" s="227"/>
      <c r="F1336" s="227"/>
      <c r="G1336" s="227"/>
      <c r="H1336" s="1207"/>
      <c r="I1336" s="1207"/>
      <c r="J1336" s="227"/>
      <c r="K1336" s="227"/>
      <c r="L1336" s="227"/>
      <c r="M1336" s="227"/>
      <c r="N1336" s="227"/>
      <c r="O1336" s="227"/>
      <c r="P1336" s="227"/>
      <c r="Q1336" s="227"/>
      <c r="R1336" s="227"/>
      <c r="S1336" s="227"/>
      <c r="T1336" s="227"/>
      <c r="U1336" s="227"/>
      <c r="V1336" s="227"/>
      <c r="W1336" s="227"/>
      <c r="X1336" s="227"/>
      <c r="Y1336" s="227"/>
      <c r="Z1336" s="227"/>
      <c r="AA1336" s="227"/>
      <c r="AB1336" s="227"/>
      <c r="AC1336" s="227"/>
      <c r="AD1336" s="227"/>
      <c r="AE1336" s="227"/>
      <c r="AF1336" s="227"/>
      <c r="AG1336" s="227"/>
      <c r="AH1336" s="227"/>
      <c r="AI1336" s="227"/>
      <c r="AJ1336" s="227"/>
      <c r="AK1336" s="227"/>
      <c r="AL1336" s="227"/>
      <c r="AM1336" s="227"/>
      <c r="AN1336" s="227"/>
      <c r="AO1336" s="227"/>
      <c r="AP1336" s="227"/>
      <c r="AQ1336" s="227"/>
      <c r="AR1336" s="227"/>
    </row>
    <row r="1337" spans="1:44" x14ac:dyDescent="0.2">
      <c r="A1337" s="227"/>
      <c r="B1337" s="227"/>
      <c r="C1337" s="227"/>
      <c r="D1337" s="227"/>
      <c r="E1337" s="227"/>
      <c r="F1337" s="227"/>
      <c r="G1337" s="227"/>
      <c r="H1337" s="1207"/>
      <c r="I1337" s="1207"/>
      <c r="J1337" s="227"/>
      <c r="K1337" s="227"/>
      <c r="L1337" s="227"/>
      <c r="M1337" s="227"/>
      <c r="N1337" s="227"/>
      <c r="O1337" s="227"/>
      <c r="P1337" s="227"/>
      <c r="Q1337" s="227"/>
      <c r="R1337" s="227"/>
      <c r="S1337" s="227"/>
      <c r="T1337" s="227"/>
      <c r="U1337" s="227"/>
      <c r="V1337" s="227"/>
      <c r="W1337" s="227"/>
      <c r="X1337" s="227"/>
      <c r="Y1337" s="227"/>
      <c r="Z1337" s="227"/>
      <c r="AA1337" s="227"/>
      <c r="AB1337" s="227"/>
      <c r="AC1337" s="227"/>
      <c r="AD1337" s="227"/>
      <c r="AE1337" s="227"/>
      <c r="AF1337" s="227"/>
      <c r="AG1337" s="227"/>
      <c r="AH1337" s="227"/>
      <c r="AI1337" s="227"/>
      <c r="AJ1337" s="227"/>
      <c r="AK1337" s="227"/>
      <c r="AL1337" s="227"/>
      <c r="AM1337" s="227"/>
      <c r="AN1337" s="227"/>
      <c r="AO1337" s="227"/>
      <c r="AP1337" s="227"/>
      <c r="AQ1337" s="227"/>
      <c r="AR1337" s="227"/>
    </row>
    <row r="1338" spans="1:44" x14ac:dyDescent="0.2">
      <c r="A1338" s="227"/>
      <c r="B1338" s="227"/>
      <c r="C1338" s="227"/>
      <c r="D1338" s="227"/>
      <c r="E1338" s="227"/>
      <c r="F1338" s="227"/>
      <c r="G1338" s="227"/>
      <c r="H1338" s="1207"/>
      <c r="I1338" s="1207"/>
      <c r="J1338" s="227"/>
      <c r="K1338" s="227"/>
      <c r="L1338" s="227"/>
      <c r="M1338" s="227"/>
      <c r="N1338" s="227"/>
      <c r="O1338" s="227"/>
      <c r="P1338" s="227"/>
      <c r="Q1338" s="227"/>
      <c r="R1338" s="227"/>
      <c r="S1338" s="227"/>
      <c r="T1338" s="227"/>
      <c r="U1338" s="227"/>
      <c r="V1338" s="227"/>
      <c r="W1338" s="227"/>
      <c r="X1338" s="227"/>
      <c r="Y1338" s="227"/>
      <c r="Z1338" s="227"/>
      <c r="AA1338" s="227"/>
      <c r="AB1338" s="227"/>
      <c r="AC1338" s="227"/>
      <c r="AD1338" s="227"/>
      <c r="AE1338" s="227"/>
      <c r="AF1338" s="227"/>
      <c r="AG1338" s="227"/>
      <c r="AH1338" s="227"/>
      <c r="AI1338" s="227"/>
      <c r="AJ1338" s="227"/>
      <c r="AK1338" s="227"/>
      <c r="AL1338" s="227"/>
      <c r="AM1338" s="227"/>
      <c r="AN1338" s="227"/>
      <c r="AO1338" s="227"/>
      <c r="AP1338" s="227"/>
      <c r="AQ1338" s="227"/>
      <c r="AR1338" s="227"/>
    </row>
    <row r="1339" spans="1:44" x14ac:dyDescent="0.2">
      <c r="A1339" s="227"/>
      <c r="B1339" s="227"/>
      <c r="C1339" s="227"/>
      <c r="D1339" s="227"/>
      <c r="E1339" s="227"/>
      <c r="F1339" s="227"/>
      <c r="G1339" s="227"/>
      <c r="H1339" s="1207"/>
      <c r="I1339" s="1207"/>
      <c r="J1339" s="227"/>
      <c r="K1339" s="227"/>
      <c r="L1339" s="227"/>
      <c r="M1339" s="227"/>
      <c r="N1339" s="227"/>
      <c r="O1339" s="227"/>
      <c r="P1339" s="227"/>
      <c r="Q1339" s="227"/>
      <c r="R1339" s="227"/>
      <c r="S1339" s="227"/>
      <c r="T1339" s="227"/>
      <c r="U1339" s="227"/>
      <c r="V1339" s="227"/>
      <c r="W1339" s="227"/>
      <c r="X1339" s="227"/>
      <c r="Y1339" s="227"/>
      <c r="Z1339" s="227"/>
      <c r="AA1339" s="227"/>
      <c r="AB1339" s="227"/>
      <c r="AC1339" s="227"/>
      <c r="AD1339" s="227"/>
      <c r="AE1339" s="227"/>
      <c r="AF1339" s="227"/>
      <c r="AG1339" s="227"/>
      <c r="AH1339" s="227"/>
      <c r="AI1339" s="227"/>
      <c r="AJ1339" s="227"/>
      <c r="AK1339" s="227"/>
      <c r="AL1339" s="227"/>
      <c r="AM1339" s="227"/>
      <c r="AN1339" s="227"/>
      <c r="AO1339" s="227"/>
      <c r="AP1339" s="227"/>
      <c r="AQ1339" s="227"/>
      <c r="AR1339" s="227"/>
    </row>
    <row r="1340" spans="1:44" x14ac:dyDescent="0.2">
      <c r="A1340" s="227"/>
      <c r="B1340" s="227"/>
      <c r="C1340" s="227"/>
      <c r="D1340" s="227"/>
      <c r="E1340" s="227"/>
      <c r="F1340" s="227"/>
      <c r="G1340" s="227"/>
      <c r="H1340" s="1207"/>
      <c r="I1340" s="1207"/>
      <c r="J1340" s="227"/>
      <c r="K1340" s="227"/>
      <c r="L1340" s="227"/>
      <c r="M1340" s="227"/>
      <c r="N1340" s="227"/>
      <c r="O1340" s="227"/>
      <c r="P1340" s="227"/>
      <c r="Q1340" s="227"/>
      <c r="R1340" s="227"/>
      <c r="S1340" s="227"/>
      <c r="T1340" s="227"/>
      <c r="U1340" s="227"/>
      <c r="V1340" s="227"/>
      <c r="W1340" s="227"/>
      <c r="X1340" s="227"/>
      <c r="Y1340" s="227"/>
      <c r="Z1340" s="227"/>
      <c r="AA1340" s="227"/>
      <c r="AB1340" s="227"/>
      <c r="AC1340" s="227"/>
      <c r="AD1340" s="227"/>
      <c r="AE1340" s="227"/>
      <c r="AF1340" s="227"/>
      <c r="AG1340" s="227"/>
      <c r="AH1340" s="227"/>
      <c r="AI1340" s="227"/>
      <c r="AJ1340" s="227"/>
      <c r="AK1340" s="227"/>
      <c r="AL1340" s="227"/>
      <c r="AM1340" s="227"/>
      <c r="AN1340" s="227"/>
      <c r="AO1340" s="227"/>
      <c r="AP1340" s="227"/>
      <c r="AQ1340" s="227"/>
      <c r="AR1340" s="227"/>
    </row>
    <row r="1341" spans="1:44" x14ac:dyDescent="0.2">
      <c r="A1341" s="227"/>
      <c r="B1341" s="227"/>
      <c r="C1341" s="227"/>
      <c r="D1341" s="227"/>
      <c r="E1341" s="227"/>
      <c r="F1341" s="227"/>
      <c r="G1341" s="227"/>
      <c r="H1341" s="1207"/>
      <c r="I1341" s="1207"/>
      <c r="J1341" s="227"/>
      <c r="K1341" s="227"/>
      <c r="L1341" s="227"/>
      <c r="M1341" s="227"/>
      <c r="N1341" s="227"/>
      <c r="O1341" s="227"/>
      <c r="P1341" s="227"/>
      <c r="Q1341" s="227"/>
      <c r="R1341" s="227"/>
      <c r="S1341" s="227"/>
      <c r="T1341" s="227"/>
      <c r="U1341" s="227"/>
      <c r="V1341" s="227"/>
      <c r="W1341" s="227"/>
      <c r="X1341" s="227"/>
      <c r="Y1341" s="227"/>
      <c r="Z1341" s="227"/>
      <c r="AA1341" s="227"/>
      <c r="AB1341" s="227"/>
      <c r="AC1341" s="227"/>
      <c r="AD1341" s="227"/>
      <c r="AE1341" s="227"/>
      <c r="AF1341" s="227"/>
      <c r="AG1341" s="227"/>
      <c r="AH1341" s="227"/>
      <c r="AI1341" s="227"/>
      <c r="AJ1341" s="227"/>
      <c r="AK1341" s="227"/>
      <c r="AL1341" s="227"/>
      <c r="AM1341" s="227"/>
      <c r="AN1341" s="227"/>
      <c r="AO1341" s="227"/>
      <c r="AP1341" s="227"/>
      <c r="AQ1341" s="227"/>
      <c r="AR1341" s="227"/>
    </row>
    <row r="1342" spans="1:44" x14ac:dyDescent="0.2">
      <c r="A1342" s="227"/>
      <c r="B1342" s="227"/>
      <c r="C1342" s="227"/>
      <c r="D1342" s="227"/>
      <c r="E1342" s="227"/>
      <c r="F1342" s="227"/>
      <c r="G1342" s="227"/>
      <c r="H1342" s="1207"/>
      <c r="I1342" s="1207"/>
      <c r="J1342" s="227"/>
      <c r="K1342" s="227"/>
      <c r="L1342" s="227"/>
      <c r="M1342" s="227"/>
      <c r="N1342" s="227"/>
      <c r="O1342" s="227"/>
      <c r="P1342" s="227"/>
      <c r="Q1342" s="227"/>
      <c r="R1342" s="227"/>
      <c r="S1342" s="227"/>
      <c r="T1342" s="227"/>
      <c r="U1342" s="227"/>
      <c r="V1342" s="227"/>
      <c r="W1342" s="227"/>
      <c r="X1342" s="227"/>
      <c r="Y1342" s="227"/>
      <c r="Z1342" s="227"/>
      <c r="AA1342" s="227"/>
      <c r="AB1342" s="227"/>
      <c r="AC1342" s="227"/>
      <c r="AD1342" s="227"/>
      <c r="AE1342" s="227"/>
      <c r="AF1342" s="227"/>
      <c r="AG1342" s="227"/>
      <c r="AH1342" s="227"/>
      <c r="AI1342" s="227"/>
      <c r="AJ1342" s="227"/>
      <c r="AK1342" s="227"/>
      <c r="AL1342" s="227"/>
      <c r="AM1342" s="227"/>
      <c r="AN1342" s="227"/>
      <c r="AO1342" s="227"/>
      <c r="AP1342" s="227"/>
      <c r="AQ1342" s="227"/>
      <c r="AR1342" s="227"/>
    </row>
    <row r="1343" spans="1:44" x14ac:dyDescent="0.2">
      <c r="A1343" s="227"/>
      <c r="B1343" s="227"/>
      <c r="C1343" s="227"/>
      <c r="D1343" s="227"/>
      <c r="E1343" s="227"/>
      <c r="F1343" s="227"/>
      <c r="G1343" s="227"/>
      <c r="H1343" s="1207"/>
      <c r="I1343" s="1207"/>
      <c r="J1343" s="227"/>
      <c r="K1343" s="227"/>
      <c r="L1343" s="227"/>
      <c r="M1343" s="227"/>
      <c r="N1343" s="227"/>
      <c r="O1343" s="227"/>
      <c r="P1343" s="227"/>
      <c r="Q1343" s="227"/>
      <c r="R1343" s="227"/>
      <c r="S1343" s="227"/>
      <c r="T1343" s="227"/>
      <c r="U1343" s="227"/>
      <c r="V1343" s="227"/>
      <c r="W1343" s="227"/>
      <c r="X1343" s="227"/>
      <c r="Y1343" s="227"/>
      <c r="Z1343" s="227"/>
      <c r="AA1343" s="227"/>
      <c r="AB1343" s="227"/>
      <c r="AC1343" s="227"/>
      <c r="AD1343" s="227"/>
      <c r="AE1343" s="227"/>
      <c r="AF1343" s="227"/>
      <c r="AG1343" s="227"/>
      <c r="AH1343" s="227"/>
      <c r="AI1343" s="227"/>
      <c r="AJ1343" s="227"/>
      <c r="AK1343" s="227"/>
      <c r="AL1343" s="227"/>
      <c r="AM1343" s="227"/>
      <c r="AN1343" s="227"/>
      <c r="AO1343" s="227"/>
      <c r="AP1343" s="227"/>
      <c r="AQ1343" s="227"/>
      <c r="AR1343" s="227"/>
    </row>
    <row r="1344" spans="1:44" x14ac:dyDescent="0.2">
      <c r="A1344" s="227"/>
      <c r="B1344" s="227"/>
      <c r="C1344" s="227"/>
      <c r="D1344" s="227"/>
      <c r="E1344" s="227"/>
      <c r="F1344" s="227"/>
      <c r="G1344" s="227"/>
      <c r="H1344" s="1207"/>
      <c r="I1344" s="1207"/>
      <c r="J1344" s="227"/>
      <c r="K1344" s="227"/>
      <c r="L1344" s="227"/>
      <c r="M1344" s="227"/>
      <c r="N1344" s="227"/>
      <c r="O1344" s="227"/>
      <c r="P1344" s="227"/>
      <c r="Q1344" s="227"/>
      <c r="R1344" s="227"/>
      <c r="S1344" s="227"/>
      <c r="T1344" s="227"/>
      <c r="U1344" s="227"/>
      <c r="V1344" s="227"/>
      <c r="W1344" s="227"/>
      <c r="X1344" s="227"/>
      <c r="Y1344" s="227"/>
      <c r="Z1344" s="227"/>
      <c r="AA1344" s="227"/>
      <c r="AB1344" s="227"/>
      <c r="AC1344" s="227"/>
      <c r="AD1344" s="227"/>
      <c r="AE1344" s="227"/>
      <c r="AF1344" s="227"/>
      <c r="AG1344" s="227"/>
      <c r="AH1344" s="227"/>
      <c r="AI1344" s="227"/>
      <c r="AJ1344" s="227"/>
      <c r="AK1344" s="227"/>
      <c r="AL1344" s="227"/>
      <c r="AM1344" s="227"/>
      <c r="AN1344" s="227"/>
      <c r="AO1344" s="227"/>
      <c r="AP1344" s="227"/>
      <c r="AQ1344" s="227"/>
      <c r="AR1344" s="227"/>
    </row>
    <row r="1345" spans="1:44" x14ac:dyDescent="0.2">
      <c r="A1345" s="227"/>
      <c r="B1345" s="227"/>
      <c r="C1345" s="227"/>
      <c r="D1345" s="227"/>
      <c r="E1345" s="227"/>
      <c r="F1345" s="227"/>
      <c r="G1345" s="227"/>
      <c r="H1345" s="1207"/>
      <c r="I1345" s="1207"/>
      <c r="J1345" s="227"/>
      <c r="K1345" s="227"/>
      <c r="L1345" s="227"/>
      <c r="M1345" s="227"/>
      <c r="N1345" s="227"/>
      <c r="O1345" s="227"/>
      <c r="P1345" s="227"/>
      <c r="Q1345" s="227"/>
      <c r="R1345" s="227"/>
      <c r="S1345" s="227"/>
      <c r="T1345" s="227"/>
      <c r="U1345" s="227"/>
      <c r="V1345" s="227"/>
      <c r="W1345" s="227"/>
      <c r="X1345" s="227"/>
      <c r="Y1345" s="227"/>
      <c r="Z1345" s="227"/>
      <c r="AA1345" s="227"/>
      <c r="AB1345" s="227"/>
      <c r="AC1345" s="227"/>
      <c r="AD1345" s="227"/>
      <c r="AE1345" s="227"/>
      <c r="AF1345" s="227"/>
      <c r="AG1345" s="227"/>
      <c r="AH1345" s="227"/>
      <c r="AI1345" s="227"/>
      <c r="AJ1345" s="227"/>
      <c r="AK1345" s="227"/>
      <c r="AL1345" s="227"/>
      <c r="AM1345" s="227"/>
      <c r="AN1345" s="227"/>
      <c r="AO1345" s="227"/>
      <c r="AP1345" s="227"/>
      <c r="AQ1345" s="227"/>
      <c r="AR1345" s="227"/>
    </row>
    <row r="1346" spans="1:44" x14ac:dyDescent="0.2">
      <c r="A1346" s="227"/>
      <c r="B1346" s="227"/>
      <c r="C1346" s="227"/>
      <c r="D1346" s="227"/>
      <c r="E1346" s="227"/>
      <c r="F1346" s="227"/>
      <c r="G1346" s="227"/>
      <c r="H1346" s="1207"/>
      <c r="I1346" s="1207"/>
      <c r="J1346" s="227"/>
      <c r="K1346" s="227"/>
      <c r="L1346" s="227"/>
      <c r="M1346" s="227"/>
      <c r="N1346" s="227"/>
      <c r="O1346" s="227"/>
      <c r="P1346" s="227"/>
      <c r="Q1346" s="227"/>
      <c r="R1346" s="227"/>
      <c r="S1346" s="227"/>
      <c r="T1346" s="227"/>
      <c r="U1346" s="227"/>
      <c r="V1346" s="227"/>
      <c r="W1346" s="227"/>
      <c r="X1346" s="227"/>
      <c r="Y1346" s="227"/>
      <c r="Z1346" s="227"/>
      <c r="AA1346" s="227"/>
      <c r="AB1346" s="227"/>
      <c r="AC1346" s="227"/>
      <c r="AD1346" s="227"/>
      <c r="AE1346" s="227"/>
      <c r="AF1346" s="227"/>
      <c r="AG1346" s="227"/>
      <c r="AH1346" s="227"/>
      <c r="AI1346" s="227"/>
      <c r="AJ1346" s="227"/>
      <c r="AK1346" s="227"/>
      <c r="AL1346" s="227"/>
      <c r="AM1346" s="227"/>
      <c r="AN1346" s="227"/>
      <c r="AO1346" s="227"/>
      <c r="AP1346" s="227"/>
      <c r="AQ1346" s="227"/>
      <c r="AR1346" s="227"/>
    </row>
    <row r="1347" spans="1:44" x14ac:dyDescent="0.2">
      <c r="A1347" s="227"/>
      <c r="B1347" s="227"/>
      <c r="C1347" s="227"/>
      <c r="D1347" s="227"/>
      <c r="E1347" s="227"/>
      <c r="F1347" s="227"/>
      <c r="G1347" s="227"/>
      <c r="H1347" s="1207"/>
      <c r="I1347" s="1207"/>
      <c r="J1347" s="227"/>
      <c r="K1347" s="227"/>
      <c r="L1347" s="227"/>
      <c r="M1347" s="227"/>
      <c r="N1347" s="227"/>
      <c r="O1347" s="227"/>
      <c r="P1347" s="227"/>
      <c r="Q1347" s="227"/>
      <c r="R1347" s="227"/>
      <c r="S1347" s="227"/>
      <c r="T1347" s="227"/>
      <c r="U1347" s="227"/>
      <c r="V1347" s="227"/>
      <c r="W1347" s="227"/>
      <c r="X1347" s="227"/>
      <c r="Y1347" s="227"/>
      <c r="Z1347" s="227"/>
      <c r="AA1347" s="227"/>
      <c r="AB1347" s="227"/>
      <c r="AC1347" s="227"/>
      <c r="AD1347" s="227"/>
      <c r="AE1347" s="227"/>
      <c r="AF1347" s="227"/>
      <c r="AG1347" s="227"/>
      <c r="AH1347" s="227"/>
      <c r="AI1347" s="227"/>
      <c r="AJ1347" s="227"/>
      <c r="AK1347" s="227"/>
      <c r="AL1347" s="227"/>
      <c r="AM1347" s="227"/>
      <c r="AN1347" s="227"/>
      <c r="AO1347" s="227"/>
      <c r="AP1347" s="227"/>
      <c r="AQ1347" s="227"/>
      <c r="AR1347" s="227"/>
    </row>
    <row r="1348" spans="1:44" x14ac:dyDescent="0.2">
      <c r="A1348" s="227"/>
      <c r="B1348" s="227"/>
      <c r="C1348" s="227"/>
      <c r="D1348" s="227"/>
      <c r="E1348" s="227"/>
      <c r="F1348" s="227"/>
      <c r="G1348" s="227"/>
      <c r="H1348" s="1207"/>
      <c r="I1348" s="1207"/>
      <c r="J1348" s="227"/>
      <c r="K1348" s="227"/>
      <c r="L1348" s="227"/>
      <c r="M1348" s="227"/>
      <c r="N1348" s="227"/>
      <c r="O1348" s="227"/>
      <c r="P1348" s="227"/>
      <c r="Q1348" s="227"/>
      <c r="R1348" s="227"/>
      <c r="S1348" s="227"/>
      <c r="T1348" s="227"/>
      <c r="U1348" s="227"/>
      <c r="V1348" s="227"/>
      <c r="W1348" s="227"/>
      <c r="X1348" s="227"/>
      <c r="Y1348" s="227"/>
      <c r="Z1348" s="227"/>
      <c r="AA1348" s="227"/>
      <c r="AB1348" s="227"/>
      <c r="AC1348" s="227"/>
      <c r="AD1348" s="227"/>
      <c r="AE1348" s="227"/>
      <c r="AF1348" s="227"/>
      <c r="AG1348" s="227"/>
      <c r="AH1348" s="227"/>
      <c r="AI1348" s="227"/>
      <c r="AJ1348" s="227"/>
      <c r="AK1348" s="227"/>
      <c r="AL1348" s="227"/>
      <c r="AM1348" s="227"/>
      <c r="AN1348" s="227"/>
      <c r="AO1348" s="227"/>
      <c r="AP1348" s="227"/>
      <c r="AQ1348" s="227"/>
      <c r="AR1348" s="227"/>
    </row>
    <row r="1349" spans="1:44" x14ac:dyDescent="0.2">
      <c r="A1349" s="227"/>
      <c r="B1349" s="227"/>
      <c r="C1349" s="227"/>
      <c r="D1349" s="227"/>
      <c r="E1349" s="227"/>
      <c r="F1349" s="227"/>
      <c r="G1349" s="227"/>
      <c r="H1349" s="1207"/>
      <c r="I1349" s="1207"/>
      <c r="J1349" s="227"/>
      <c r="K1349" s="227"/>
      <c r="L1349" s="227"/>
      <c r="M1349" s="227"/>
      <c r="N1349" s="227"/>
      <c r="O1349" s="227"/>
      <c r="P1349" s="227"/>
      <c r="Q1349" s="227"/>
      <c r="R1349" s="227"/>
      <c r="S1349" s="227"/>
      <c r="T1349" s="227"/>
      <c r="U1349" s="227"/>
      <c r="V1349" s="227"/>
      <c r="W1349" s="227"/>
      <c r="X1349" s="227"/>
      <c r="Y1349" s="227"/>
      <c r="Z1349" s="227"/>
      <c r="AA1349" s="227"/>
      <c r="AB1349" s="227"/>
      <c r="AC1349" s="227"/>
      <c r="AD1349" s="227"/>
      <c r="AE1349" s="227"/>
      <c r="AF1349" s="227"/>
      <c r="AG1349" s="227"/>
      <c r="AH1349" s="227"/>
      <c r="AI1349" s="227"/>
      <c r="AJ1349" s="227"/>
      <c r="AK1349" s="227"/>
      <c r="AL1349" s="227"/>
      <c r="AM1349" s="227"/>
      <c r="AN1349" s="227"/>
      <c r="AO1349" s="227"/>
      <c r="AP1349" s="227"/>
      <c r="AQ1349" s="227"/>
      <c r="AR1349" s="227"/>
    </row>
    <row r="1350" spans="1:44" x14ac:dyDescent="0.2">
      <c r="A1350" s="227"/>
      <c r="B1350" s="227"/>
      <c r="C1350" s="227"/>
      <c r="D1350" s="227"/>
      <c r="E1350" s="227"/>
      <c r="F1350" s="227"/>
      <c r="G1350" s="227"/>
      <c r="H1350" s="1207"/>
      <c r="I1350" s="1207"/>
      <c r="J1350" s="227"/>
      <c r="K1350" s="227"/>
      <c r="L1350" s="227"/>
      <c r="M1350" s="227"/>
      <c r="N1350" s="227"/>
      <c r="O1350" s="227"/>
      <c r="P1350" s="227"/>
      <c r="Q1350" s="227"/>
      <c r="R1350" s="227"/>
      <c r="S1350" s="227"/>
      <c r="T1350" s="227"/>
      <c r="U1350" s="227"/>
      <c r="V1350" s="227"/>
      <c r="W1350" s="227"/>
      <c r="X1350" s="227"/>
      <c r="Y1350" s="227"/>
      <c r="Z1350" s="227"/>
      <c r="AA1350" s="227"/>
      <c r="AB1350" s="227"/>
      <c r="AC1350" s="227"/>
      <c r="AD1350" s="227"/>
      <c r="AE1350" s="227"/>
      <c r="AF1350" s="227"/>
      <c r="AG1350" s="227"/>
      <c r="AH1350" s="227"/>
      <c r="AI1350" s="227"/>
      <c r="AJ1350" s="227"/>
      <c r="AK1350" s="227"/>
      <c r="AL1350" s="227"/>
      <c r="AM1350" s="227"/>
      <c r="AN1350" s="227"/>
      <c r="AO1350" s="227"/>
      <c r="AP1350" s="227"/>
      <c r="AQ1350" s="227"/>
      <c r="AR1350" s="227"/>
    </row>
    <row r="1351" spans="1:44" x14ac:dyDescent="0.2">
      <c r="A1351" s="227"/>
      <c r="B1351" s="227"/>
      <c r="C1351" s="227"/>
      <c r="D1351" s="227"/>
      <c r="E1351" s="227"/>
      <c r="F1351" s="227"/>
      <c r="G1351" s="227"/>
      <c r="H1351" s="1207"/>
      <c r="I1351" s="1207"/>
      <c r="J1351" s="227"/>
      <c r="K1351" s="227"/>
      <c r="L1351" s="227"/>
      <c r="M1351" s="227"/>
      <c r="N1351" s="227"/>
      <c r="O1351" s="227"/>
      <c r="P1351" s="227"/>
      <c r="Q1351" s="227"/>
      <c r="R1351" s="227"/>
      <c r="S1351" s="227"/>
      <c r="T1351" s="227"/>
      <c r="U1351" s="227"/>
      <c r="V1351" s="227"/>
      <c r="W1351" s="227"/>
      <c r="X1351" s="227"/>
      <c r="Y1351" s="227"/>
      <c r="Z1351" s="227"/>
      <c r="AA1351" s="227"/>
      <c r="AB1351" s="227"/>
      <c r="AC1351" s="227"/>
      <c r="AD1351" s="227"/>
      <c r="AE1351" s="227"/>
      <c r="AF1351" s="227"/>
      <c r="AG1351" s="227"/>
      <c r="AH1351" s="227"/>
      <c r="AI1351" s="227"/>
      <c r="AJ1351" s="227"/>
      <c r="AK1351" s="227"/>
      <c r="AL1351" s="227"/>
      <c r="AM1351" s="227"/>
      <c r="AN1351" s="227"/>
      <c r="AO1351" s="227"/>
      <c r="AP1351" s="227"/>
      <c r="AQ1351" s="227"/>
      <c r="AR1351" s="227"/>
    </row>
    <row r="1352" spans="1:44" x14ac:dyDescent="0.2">
      <c r="A1352" s="227"/>
      <c r="B1352" s="227"/>
      <c r="C1352" s="227"/>
      <c r="D1352" s="227"/>
      <c r="E1352" s="227"/>
      <c r="F1352" s="227"/>
      <c r="G1352" s="227"/>
      <c r="H1352" s="1207"/>
      <c r="I1352" s="1207"/>
      <c r="J1352" s="227"/>
      <c r="K1352" s="227"/>
      <c r="L1352" s="227"/>
      <c r="M1352" s="227"/>
      <c r="N1352" s="227"/>
      <c r="O1352" s="227"/>
      <c r="P1352" s="227"/>
      <c r="Q1352" s="227"/>
      <c r="R1352" s="227"/>
      <c r="S1352" s="227"/>
      <c r="T1352" s="227"/>
      <c r="U1352" s="227"/>
      <c r="V1352" s="227"/>
      <c r="W1352" s="227"/>
      <c r="X1352" s="227"/>
      <c r="Y1352" s="227"/>
      <c r="Z1352" s="227"/>
      <c r="AA1352" s="227"/>
      <c r="AB1352" s="227"/>
      <c r="AC1352" s="227"/>
      <c r="AD1352" s="227"/>
      <c r="AE1352" s="227"/>
      <c r="AF1352" s="227"/>
      <c r="AG1352" s="227"/>
      <c r="AH1352" s="227"/>
      <c r="AI1352" s="227"/>
      <c r="AJ1352" s="227"/>
      <c r="AK1352" s="227"/>
      <c r="AL1352" s="227"/>
      <c r="AM1352" s="227"/>
      <c r="AN1352" s="227"/>
      <c r="AO1352" s="227"/>
      <c r="AP1352" s="227"/>
      <c r="AQ1352" s="227"/>
      <c r="AR1352" s="227"/>
    </row>
    <row r="1353" spans="1:44" x14ac:dyDescent="0.2">
      <c r="A1353" s="227"/>
      <c r="B1353" s="227"/>
      <c r="C1353" s="227"/>
      <c r="D1353" s="227"/>
      <c r="E1353" s="227"/>
      <c r="F1353" s="227"/>
      <c r="G1353" s="227"/>
      <c r="H1353" s="1207"/>
      <c r="I1353" s="1207"/>
      <c r="J1353" s="227"/>
      <c r="K1353" s="227"/>
      <c r="L1353" s="227"/>
      <c r="M1353" s="227"/>
      <c r="N1353" s="227"/>
      <c r="O1353" s="227"/>
      <c r="P1353" s="227"/>
      <c r="Q1353" s="227"/>
      <c r="R1353" s="227"/>
      <c r="S1353" s="227"/>
      <c r="T1353" s="227"/>
      <c r="U1353" s="227"/>
      <c r="V1353" s="227"/>
      <c r="W1353" s="227"/>
      <c r="X1353" s="227"/>
      <c r="Y1353" s="227"/>
      <c r="Z1353" s="227"/>
      <c r="AA1353" s="227"/>
      <c r="AB1353" s="227"/>
      <c r="AC1353" s="227"/>
      <c r="AD1353" s="227"/>
      <c r="AE1353" s="227"/>
      <c r="AF1353" s="227"/>
      <c r="AG1353" s="227"/>
      <c r="AH1353" s="227"/>
      <c r="AI1353" s="227"/>
      <c r="AJ1353" s="227"/>
      <c r="AK1353" s="227"/>
      <c r="AL1353" s="227"/>
      <c r="AM1353" s="227"/>
      <c r="AN1353" s="227"/>
      <c r="AO1353" s="227"/>
      <c r="AP1353" s="227"/>
      <c r="AQ1353" s="227"/>
      <c r="AR1353" s="227"/>
    </row>
    <row r="1354" spans="1:44" x14ac:dyDescent="0.2">
      <c r="A1354" s="227"/>
      <c r="B1354" s="227"/>
      <c r="C1354" s="227"/>
      <c r="D1354" s="227"/>
      <c r="E1354" s="227"/>
      <c r="F1354" s="227"/>
      <c r="G1354" s="227"/>
      <c r="H1354" s="1207"/>
      <c r="I1354" s="1207"/>
      <c r="J1354" s="227"/>
      <c r="K1354" s="227"/>
      <c r="L1354" s="227"/>
      <c r="M1354" s="227"/>
      <c r="N1354" s="227"/>
      <c r="O1354" s="227"/>
      <c r="P1354" s="227"/>
      <c r="Q1354" s="227"/>
      <c r="R1354" s="227"/>
      <c r="S1354" s="227"/>
      <c r="T1354" s="227"/>
      <c r="U1354" s="227"/>
      <c r="V1354" s="227"/>
      <c r="W1354" s="227"/>
      <c r="X1354" s="227"/>
      <c r="Y1354" s="227"/>
      <c r="Z1354" s="227"/>
      <c r="AA1354" s="227"/>
      <c r="AB1354" s="227"/>
      <c r="AC1354" s="227"/>
      <c r="AD1354" s="227"/>
      <c r="AE1354" s="227"/>
      <c r="AF1354" s="227"/>
      <c r="AG1354" s="227"/>
      <c r="AH1354" s="227"/>
      <c r="AI1354" s="227"/>
      <c r="AJ1354" s="227"/>
      <c r="AK1354" s="227"/>
      <c r="AL1354" s="227"/>
      <c r="AM1354" s="227"/>
      <c r="AN1354" s="227"/>
      <c r="AO1354" s="227"/>
      <c r="AP1354" s="227"/>
      <c r="AQ1354" s="227"/>
      <c r="AR1354" s="227"/>
    </row>
    <row r="1355" spans="1:44" x14ac:dyDescent="0.2">
      <c r="A1355" s="227"/>
      <c r="B1355" s="227"/>
      <c r="C1355" s="227"/>
      <c r="D1355" s="227"/>
      <c r="E1355" s="227"/>
      <c r="F1355" s="227"/>
      <c r="G1355" s="227"/>
      <c r="H1355" s="1207"/>
      <c r="I1355" s="1207"/>
      <c r="J1355" s="227"/>
      <c r="K1355" s="227"/>
      <c r="L1355" s="227"/>
      <c r="M1355" s="227"/>
      <c r="N1355" s="227"/>
      <c r="O1355" s="227"/>
      <c r="P1355" s="227"/>
      <c r="Q1355" s="227"/>
      <c r="R1355" s="227"/>
      <c r="S1355" s="227"/>
      <c r="T1355" s="227"/>
      <c r="U1355" s="227"/>
      <c r="V1355" s="227"/>
      <c r="W1355" s="227"/>
      <c r="X1355" s="227"/>
      <c r="Y1355" s="227"/>
      <c r="Z1355" s="227"/>
      <c r="AA1355" s="227"/>
      <c r="AB1355" s="227"/>
      <c r="AC1355" s="227"/>
      <c r="AD1355" s="227"/>
      <c r="AE1355" s="227"/>
      <c r="AF1355" s="227"/>
      <c r="AG1355" s="227"/>
      <c r="AH1355" s="227"/>
      <c r="AI1355" s="227"/>
      <c r="AJ1355" s="227"/>
      <c r="AK1355" s="227"/>
      <c r="AL1355" s="227"/>
      <c r="AM1355" s="227"/>
      <c r="AN1355" s="227"/>
      <c r="AO1355" s="227"/>
      <c r="AP1355" s="227"/>
      <c r="AQ1355" s="227"/>
      <c r="AR1355" s="227"/>
    </row>
    <row r="1356" spans="1:44" x14ac:dyDescent="0.2">
      <c r="A1356" s="227"/>
      <c r="B1356" s="227"/>
      <c r="C1356" s="227"/>
      <c r="D1356" s="227"/>
      <c r="E1356" s="227"/>
      <c r="F1356" s="227"/>
      <c r="G1356" s="227"/>
      <c r="H1356" s="1207"/>
      <c r="I1356" s="1207"/>
      <c r="J1356" s="227"/>
      <c r="K1356" s="227"/>
      <c r="L1356" s="227"/>
      <c r="M1356" s="227"/>
      <c r="N1356" s="227"/>
      <c r="O1356" s="227"/>
      <c r="P1356" s="227"/>
      <c r="Q1356" s="227"/>
      <c r="R1356" s="227"/>
      <c r="S1356" s="227"/>
      <c r="T1356" s="227"/>
      <c r="U1356" s="227"/>
      <c r="V1356" s="227"/>
      <c r="W1356" s="227"/>
      <c r="X1356" s="227"/>
      <c r="Y1356" s="227"/>
      <c r="Z1356" s="227"/>
      <c r="AA1356" s="227"/>
      <c r="AB1356" s="227"/>
      <c r="AC1356" s="227"/>
      <c r="AD1356" s="227"/>
      <c r="AE1356" s="227"/>
      <c r="AF1356" s="227"/>
      <c r="AG1356" s="227"/>
      <c r="AH1356" s="227"/>
      <c r="AI1356" s="227"/>
      <c r="AJ1356" s="227"/>
      <c r="AK1356" s="227"/>
      <c r="AL1356" s="227"/>
      <c r="AM1356" s="227"/>
      <c r="AN1356" s="227"/>
      <c r="AO1356" s="227"/>
      <c r="AP1356" s="227"/>
      <c r="AQ1356" s="227"/>
      <c r="AR1356" s="227"/>
    </row>
    <row r="1357" spans="1:44" x14ac:dyDescent="0.2">
      <c r="A1357" s="227"/>
      <c r="B1357" s="227"/>
      <c r="C1357" s="227"/>
      <c r="D1357" s="227"/>
      <c r="E1357" s="227"/>
      <c r="F1357" s="227"/>
      <c r="G1357" s="227"/>
      <c r="H1357" s="1207"/>
      <c r="I1357" s="1207"/>
      <c r="J1357" s="227"/>
      <c r="K1357" s="227"/>
      <c r="L1357" s="227"/>
      <c r="M1357" s="227"/>
      <c r="N1357" s="227"/>
      <c r="O1357" s="227"/>
      <c r="P1357" s="227"/>
      <c r="Q1357" s="227"/>
      <c r="R1357" s="227"/>
      <c r="S1357" s="227"/>
      <c r="T1357" s="227"/>
      <c r="U1357" s="227"/>
      <c r="V1357" s="227"/>
      <c r="W1357" s="227"/>
      <c r="X1357" s="227"/>
      <c r="Y1357" s="227"/>
      <c r="Z1357" s="227"/>
      <c r="AA1357" s="227"/>
      <c r="AB1357" s="227"/>
      <c r="AC1357" s="227"/>
      <c r="AD1357" s="227"/>
      <c r="AE1357" s="227"/>
      <c r="AF1357" s="227"/>
      <c r="AG1357" s="227"/>
      <c r="AH1357" s="227"/>
      <c r="AI1357" s="227"/>
      <c r="AJ1357" s="227"/>
      <c r="AK1357" s="227"/>
      <c r="AL1357" s="227"/>
      <c r="AM1357" s="227"/>
      <c r="AN1357" s="227"/>
      <c r="AO1357" s="227"/>
      <c r="AP1357" s="227"/>
      <c r="AQ1357" s="227"/>
      <c r="AR1357" s="227"/>
    </row>
    <row r="1358" spans="1:44" x14ac:dyDescent="0.2">
      <c r="A1358" s="227"/>
      <c r="B1358" s="227"/>
      <c r="C1358" s="227"/>
      <c r="D1358" s="227"/>
      <c r="E1358" s="227"/>
      <c r="F1358" s="227"/>
      <c r="G1358" s="227"/>
      <c r="H1358" s="1207"/>
      <c r="I1358" s="1207"/>
      <c r="J1358" s="227"/>
      <c r="K1358" s="227"/>
      <c r="L1358" s="227"/>
      <c r="M1358" s="227"/>
      <c r="N1358" s="227"/>
      <c r="O1358" s="227"/>
      <c r="P1358" s="227"/>
      <c r="Q1358" s="227"/>
      <c r="R1358" s="227"/>
      <c r="S1358" s="227"/>
      <c r="T1358" s="227"/>
      <c r="U1358" s="227"/>
      <c r="V1358" s="227"/>
      <c r="W1358" s="227"/>
      <c r="X1358" s="227"/>
      <c r="Y1358" s="227"/>
      <c r="Z1358" s="227"/>
      <c r="AA1358" s="227"/>
      <c r="AB1358" s="227"/>
      <c r="AC1358" s="227"/>
      <c r="AD1358" s="227"/>
      <c r="AE1358" s="227"/>
      <c r="AF1358" s="227"/>
      <c r="AG1358" s="227"/>
      <c r="AH1358" s="227"/>
      <c r="AI1358" s="227"/>
      <c r="AJ1358" s="227"/>
      <c r="AK1358" s="227"/>
      <c r="AL1358" s="227"/>
      <c r="AM1358" s="227"/>
      <c r="AN1358" s="227"/>
      <c r="AO1358" s="227"/>
      <c r="AP1358" s="227"/>
      <c r="AQ1358" s="227"/>
      <c r="AR1358" s="227"/>
    </row>
    <row r="1359" spans="1:44" x14ac:dyDescent="0.2">
      <c r="A1359" s="227"/>
      <c r="B1359" s="227"/>
      <c r="C1359" s="227"/>
      <c r="D1359" s="227"/>
      <c r="E1359" s="227"/>
      <c r="F1359" s="227"/>
      <c r="G1359" s="227"/>
      <c r="H1359" s="1207"/>
      <c r="I1359" s="1207"/>
      <c r="J1359" s="227"/>
      <c r="K1359" s="227"/>
      <c r="L1359" s="227"/>
      <c r="M1359" s="227"/>
      <c r="N1359" s="227"/>
      <c r="O1359" s="227"/>
      <c r="P1359" s="227"/>
      <c r="Q1359" s="227"/>
      <c r="R1359" s="227"/>
      <c r="S1359" s="227"/>
      <c r="T1359" s="227"/>
      <c r="U1359" s="227"/>
      <c r="V1359" s="227"/>
      <c r="W1359" s="227"/>
      <c r="X1359" s="227"/>
      <c r="Y1359" s="227"/>
      <c r="Z1359" s="227"/>
      <c r="AA1359" s="227"/>
      <c r="AB1359" s="227"/>
      <c r="AC1359" s="227"/>
      <c r="AD1359" s="227"/>
      <c r="AE1359" s="227"/>
      <c r="AF1359" s="227"/>
      <c r="AG1359" s="227"/>
      <c r="AH1359" s="227"/>
      <c r="AI1359" s="227"/>
      <c r="AJ1359" s="227"/>
      <c r="AK1359" s="227"/>
      <c r="AL1359" s="227"/>
      <c r="AM1359" s="227"/>
      <c r="AN1359" s="227"/>
      <c r="AO1359" s="227"/>
      <c r="AP1359" s="227"/>
      <c r="AQ1359" s="227"/>
      <c r="AR1359" s="227"/>
    </row>
    <row r="1360" spans="1:44" x14ac:dyDescent="0.2">
      <c r="A1360" s="227"/>
      <c r="B1360" s="227"/>
      <c r="C1360" s="227"/>
      <c r="D1360" s="227"/>
      <c r="E1360" s="227"/>
      <c r="F1360" s="227"/>
      <c r="G1360" s="227"/>
      <c r="H1360" s="1207"/>
      <c r="I1360" s="1207"/>
      <c r="J1360" s="227"/>
      <c r="K1360" s="227"/>
      <c r="L1360" s="227"/>
      <c r="M1360" s="227"/>
      <c r="N1360" s="227"/>
      <c r="O1360" s="227"/>
      <c r="P1360" s="227"/>
      <c r="Q1360" s="227"/>
      <c r="R1360" s="227"/>
      <c r="S1360" s="227"/>
      <c r="T1360" s="227"/>
      <c r="U1360" s="227"/>
      <c r="V1360" s="227"/>
      <c r="W1360" s="227"/>
      <c r="X1360" s="227"/>
      <c r="Y1360" s="227"/>
      <c r="Z1360" s="227"/>
      <c r="AA1360" s="227"/>
      <c r="AB1360" s="227"/>
      <c r="AC1360" s="227"/>
      <c r="AD1360" s="227"/>
      <c r="AE1360" s="227"/>
      <c r="AF1360" s="227"/>
      <c r="AG1360" s="227"/>
      <c r="AH1360" s="227"/>
      <c r="AI1360" s="227"/>
      <c r="AJ1360" s="227"/>
      <c r="AK1360" s="227"/>
      <c r="AL1360" s="227"/>
      <c r="AM1360" s="227"/>
      <c r="AN1360" s="227"/>
      <c r="AO1360" s="227"/>
      <c r="AP1360" s="227"/>
      <c r="AQ1360" s="227"/>
      <c r="AR1360" s="227"/>
    </row>
    <row r="1361" spans="1:44" x14ac:dyDescent="0.2">
      <c r="A1361" s="227"/>
      <c r="B1361" s="227"/>
      <c r="C1361" s="227"/>
      <c r="D1361" s="227"/>
      <c r="E1361" s="227"/>
      <c r="F1361" s="227"/>
      <c r="G1361" s="227"/>
      <c r="H1361" s="1207"/>
      <c r="I1361" s="1207"/>
      <c r="J1361" s="227"/>
      <c r="K1361" s="227"/>
      <c r="L1361" s="227"/>
      <c r="M1361" s="227"/>
      <c r="N1361" s="227"/>
      <c r="O1361" s="227"/>
      <c r="P1361" s="227"/>
      <c r="Q1361" s="227"/>
      <c r="R1361" s="227"/>
      <c r="S1361" s="227"/>
      <c r="T1361" s="227"/>
      <c r="U1361" s="227"/>
      <c r="V1361" s="227"/>
      <c r="W1361" s="227"/>
      <c r="X1361" s="227"/>
      <c r="Y1361" s="227"/>
      <c r="Z1361" s="227"/>
      <c r="AA1361" s="227"/>
      <c r="AB1361" s="227"/>
      <c r="AC1361" s="227"/>
      <c r="AD1361" s="227"/>
      <c r="AE1361" s="227"/>
      <c r="AF1361" s="227"/>
      <c r="AG1361" s="227"/>
      <c r="AH1361" s="227"/>
      <c r="AI1361" s="227"/>
      <c r="AJ1361" s="227"/>
      <c r="AK1361" s="227"/>
      <c r="AL1361" s="227"/>
      <c r="AM1361" s="227"/>
      <c r="AN1361" s="227"/>
      <c r="AO1361" s="227"/>
      <c r="AP1361" s="227"/>
      <c r="AQ1361" s="227"/>
      <c r="AR1361" s="227"/>
    </row>
    <row r="1362" spans="1:44" x14ac:dyDescent="0.2">
      <c r="A1362" s="227"/>
      <c r="B1362" s="227"/>
      <c r="C1362" s="227"/>
      <c r="D1362" s="227"/>
      <c r="E1362" s="227"/>
      <c r="F1362" s="227"/>
      <c r="G1362" s="227"/>
      <c r="H1362" s="1207"/>
      <c r="I1362" s="1207"/>
      <c r="J1362" s="227"/>
      <c r="K1362" s="227"/>
      <c r="L1362" s="227"/>
      <c r="M1362" s="227"/>
      <c r="N1362" s="227"/>
      <c r="O1362" s="227"/>
      <c r="P1362" s="227"/>
      <c r="Q1362" s="227"/>
      <c r="R1362" s="227"/>
      <c r="S1362" s="227"/>
      <c r="T1362" s="227"/>
      <c r="U1362" s="227"/>
      <c r="V1362" s="227"/>
      <c r="W1362" s="227"/>
      <c r="X1362" s="227"/>
      <c r="Y1362" s="227"/>
      <c r="Z1362" s="227"/>
      <c r="AA1362" s="227"/>
      <c r="AB1362" s="227"/>
      <c r="AC1362" s="227"/>
      <c r="AD1362" s="227"/>
      <c r="AE1362" s="227"/>
      <c r="AF1362" s="227"/>
      <c r="AG1362" s="227"/>
      <c r="AH1362" s="227"/>
      <c r="AI1362" s="227"/>
      <c r="AJ1362" s="227"/>
      <c r="AK1362" s="227"/>
      <c r="AL1362" s="227"/>
      <c r="AM1362" s="227"/>
      <c r="AN1362" s="227"/>
      <c r="AO1362" s="227"/>
      <c r="AP1362" s="227"/>
      <c r="AQ1362" s="227"/>
      <c r="AR1362" s="227"/>
    </row>
    <row r="1363" spans="1:44" x14ac:dyDescent="0.2">
      <c r="A1363" s="227"/>
      <c r="B1363" s="227"/>
      <c r="C1363" s="227"/>
      <c r="D1363" s="227"/>
      <c r="E1363" s="227"/>
      <c r="F1363" s="227"/>
      <c r="G1363" s="227"/>
      <c r="H1363" s="1207"/>
      <c r="I1363" s="1207"/>
      <c r="J1363" s="227"/>
      <c r="K1363" s="227"/>
      <c r="L1363" s="227"/>
      <c r="M1363" s="227"/>
      <c r="N1363" s="227"/>
      <c r="O1363" s="227"/>
      <c r="P1363" s="227"/>
      <c r="Q1363" s="227"/>
      <c r="R1363" s="227"/>
      <c r="S1363" s="227"/>
      <c r="T1363" s="227"/>
      <c r="U1363" s="227"/>
      <c r="V1363" s="227"/>
      <c r="W1363" s="227"/>
      <c r="X1363" s="227"/>
      <c r="Y1363" s="227"/>
      <c r="Z1363" s="227"/>
      <c r="AA1363" s="227"/>
      <c r="AB1363" s="227"/>
      <c r="AC1363" s="227"/>
      <c r="AD1363" s="227"/>
      <c r="AE1363" s="227"/>
      <c r="AF1363" s="227"/>
      <c r="AG1363" s="227"/>
      <c r="AH1363" s="227"/>
      <c r="AI1363" s="227"/>
      <c r="AJ1363" s="227"/>
      <c r="AK1363" s="227"/>
      <c r="AL1363" s="227"/>
      <c r="AM1363" s="227"/>
      <c r="AN1363" s="227"/>
      <c r="AO1363" s="227"/>
      <c r="AP1363" s="227"/>
      <c r="AQ1363" s="227"/>
      <c r="AR1363" s="227"/>
    </row>
    <row r="1364" spans="1:44" x14ac:dyDescent="0.2">
      <c r="A1364" s="227"/>
      <c r="B1364" s="227"/>
      <c r="C1364" s="227"/>
      <c r="D1364" s="227"/>
      <c r="E1364" s="227"/>
      <c r="F1364" s="227"/>
      <c r="G1364" s="226"/>
      <c r="H1364" s="1207"/>
      <c r="I1364" s="1207"/>
      <c r="J1364" s="227"/>
      <c r="K1364" s="227"/>
      <c r="L1364" s="227"/>
      <c r="M1364" s="227"/>
      <c r="N1364" s="227"/>
      <c r="O1364" s="227"/>
      <c r="P1364" s="227"/>
      <c r="Q1364" s="227"/>
      <c r="R1364" s="227"/>
      <c r="S1364" s="227"/>
      <c r="T1364" s="227"/>
      <c r="U1364" s="227"/>
      <c r="V1364" s="227"/>
      <c r="W1364" s="227"/>
      <c r="X1364" s="227"/>
      <c r="Y1364" s="227"/>
      <c r="Z1364" s="227"/>
      <c r="AA1364" s="227"/>
      <c r="AB1364" s="227"/>
      <c r="AC1364" s="227"/>
      <c r="AD1364" s="227"/>
      <c r="AE1364" s="227"/>
      <c r="AF1364" s="227"/>
      <c r="AG1364" s="227"/>
      <c r="AH1364" s="227"/>
      <c r="AI1364" s="227"/>
      <c r="AJ1364" s="227"/>
      <c r="AK1364" s="227"/>
      <c r="AL1364" s="227"/>
      <c r="AM1364" s="227"/>
      <c r="AN1364" s="227"/>
      <c r="AO1364" s="227"/>
      <c r="AP1364" s="227"/>
      <c r="AQ1364" s="227"/>
      <c r="AR1364" s="227"/>
    </row>
    <row r="1365" spans="1:44" x14ac:dyDescent="0.2">
      <c r="A1365" s="227"/>
      <c r="B1365" s="227"/>
      <c r="C1365" s="227"/>
      <c r="D1365" s="227"/>
      <c r="E1365" s="227"/>
      <c r="F1365" s="227"/>
      <c r="G1365" s="226"/>
      <c r="H1365" s="1207"/>
      <c r="I1365" s="1207"/>
      <c r="J1365" s="227"/>
      <c r="K1365" s="227"/>
      <c r="L1365" s="227"/>
      <c r="M1365" s="227"/>
      <c r="N1365" s="227"/>
      <c r="O1365" s="227"/>
      <c r="P1365" s="227"/>
      <c r="Q1365" s="227"/>
      <c r="R1365" s="227"/>
      <c r="S1365" s="227"/>
      <c r="T1365" s="227"/>
      <c r="U1365" s="227"/>
      <c r="V1365" s="227"/>
      <c r="W1365" s="227"/>
      <c r="X1365" s="227"/>
      <c r="Y1365" s="227"/>
      <c r="Z1365" s="227"/>
      <c r="AA1365" s="227"/>
      <c r="AB1365" s="227"/>
      <c r="AC1365" s="227"/>
      <c r="AD1365" s="227"/>
      <c r="AE1365" s="227"/>
      <c r="AF1365" s="227"/>
      <c r="AG1365" s="227"/>
      <c r="AH1365" s="227"/>
      <c r="AI1365" s="227"/>
      <c r="AJ1365" s="227"/>
      <c r="AK1365" s="227"/>
      <c r="AL1365" s="227"/>
      <c r="AM1365" s="227"/>
      <c r="AN1365" s="227"/>
      <c r="AO1365" s="227"/>
      <c r="AP1365" s="227"/>
      <c r="AQ1365" s="227"/>
      <c r="AR1365" s="227"/>
    </row>
    <row r="1366" spans="1:44" x14ac:dyDescent="0.2">
      <c r="A1366" s="227"/>
      <c r="B1366" s="227"/>
      <c r="C1366" s="227"/>
      <c r="D1366" s="227"/>
      <c r="E1366" s="227"/>
      <c r="F1366" s="227"/>
      <c r="G1366" s="226"/>
      <c r="H1366" s="1207"/>
      <c r="I1366" s="1207"/>
      <c r="J1366" s="227"/>
      <c r="K1366" s="227"/>
      <c r="L1366" s="227"/>
      <c r="M1366" s="227"/>
      <c r="N1366" s="227"/>
      <c r="O1366" s="227"/>
      <c r="P1366" s="227"/>
      <c r="Q1366" s="227"/>
      <c r="R1366" s="227"/>
      <c r="S1366" s="227"/>
      <c r="T1366" s="227"/>
      <c r="U1366" s="227"/>
      <c r="V1366" s="227"/>
      <c r="W1366" s="227"/>
      <c r="X1366" s="227"/>
      <c r="Y1366" s="227"/>
      <c r="Z1366" s="227"/>
      <c r="AA1366" s="227"/>
      <c r="AB1366" s="227"/>
      <c r="AC1366" s="227"/>
      <c r="AD1366" s="227"/>
      <c r="AE1366" s="227"/>
      <c r="AF1366" s="227"/>
      <c r="AG1366" s="227"/>
      <c r="AH1366" s="227"/>
      <c r="AI1366" s="227"/>
      <c r="AJ1366" s="227"/>
      <c r="AK1366" s="227"/>
      <c r="AL1366" s="227"/>
      <c r="AM1366" s="227"/>
      <c r="AN1366" s="227"/>
      <c r="AO1366" s="227"/>
      <c r="AP1366" s="227"/>
      <c r="AQ1366" s="227"/>
      <c r="AR1366" s="227"/>
    </row>
    <row r="1367" spans="1:44" x14ac:dyDescent="0.2">
      <c r="A1367" s="227"/>
      <c r="B1367" s="227"/>
      <c r="C1367" s="227"/>
      <c r="D1367" s="227"/>
      <c r="E1367" s="227"/>
      <c r="F1367" s="227"/>
      <c r="G1367" s="226"/>
      <c r="H1367" s="1207"/>
      <c r="I1367" s="1207"/>
      <c r="J1367" s="227"/>
      <c r="K1367" s="227"/>
      <c r="L1367" s="227"/>
      <c r="M1367" s="227"/>
      <c r="N1367" s="227"/>
      <c r="O1367" s="227"/>
      <c r="P1367" s="227"/>
      <c r="Q1367" s="227"/>
      <c r="R1367" s="227"/>
      <c r="S1367" s="227"/>
      <c r="T1367" s="227"/>
      <c r="U1367" s="227"/>
      <c r="V1367" s="227"/>
      <c r="W1367" s="227"/>
      <c r="X1367" s="227"/>
      <c r="Y1367" s="227"/>
      <c r="Z1367" s="227"/>
      <c r="AA1367" s="227"/>
      <c r="AB1367" s="227"/>
      <c r="AC1367" s="227"/>
      <c r="AD1367" s="227"/>
      <c r="AE1367" s="227"/>
      <c r="AF1367" s="227"/>
      <c r="AG1367" s="227"/>
      <c r="AH1367" s="227"/>
      <c r="AI1367" s="227"/>
      <c r="AJ1367" s="227"/>
      <c r="AK1367" s="227"/>
      <c r="AL1367" s="227"/>
      <c r="AM1367" s="227"/>
      <c r="AN1367" s="227"/>
      <c r="AO1367" s="227"/>
      <c r="AP1367" s="227"/>
      <c r="AQ1367" s="227"/>
      <c r="AR1367" s="227"/>
    </row>
    <row r="1368" spans="1:44" x14ac:dyDescent="0.2">
      <c r="A1368" s="227"/>
      <c r="B1368" s="227"/>
      <c r="C1368" s="227"/>
      <c r="D1368" s="227"/>
      <c r="E1368" s="227"/>
      <c r="F1368" s="227"/>
      <c r="G1368" s="226"/>
      <c r="H1368" s="1207"/>
      <c r="I1368" s="1207"/>
      <c r="J1368" s="227"/>
      <c r="K1368" s="227"/>
      <c r="L1368" s="227"/>
      <c r="M1368" s="227"/>
      <c r="N1368" s="227"/>
      <c r="O1368" s="227"/>
      <c r="P1368" s="227"/>
      <c r="Q1368" s="227"/>
      <c r="R1368" s="227"/>
      <c r="S1368" s="227"/>
      <c r="T1368" s="227"/>
      <c r="U1368" s="227"/>
      <c r="V1368" s="227"/>
      <c r="W1368" s="227"/>
      <c r="X1368" s="227"/>
      <c r="Y1368" s="227"/>
      <c r="Z1368" s="227"/>
      <c r="AA1368" s="227"/>
      <c r="AB1368" s="227"/>
      <c r="AC1368" s="227"/>
      <c r="AD1368" s="227"/>
      <c r="AE1368" s="227"/>
      <c r="AF1368" s="227"/>
      <c r="AG1368" s="227"/>
      <c r="AH1368" s="227"/>
      <c r="AI1368" s="227"/>
      <c r="AJ1368" s="227"/>
      <c r="AK1368" s="227"/>
      <c r="AL1368" s="227"/>
      <c r="AM1368" s="227"/>
      <c r="AN1368" s="227"/>
      <c r="AO1368" s="227"/>
      <c r="AP1368" s="227"/>
      <c r="AQ1368" s="227"/>
      <c r="AR1368" s="227"/>
    </row>
    <row r="1369" spans="1:44" x14ac:dyDescent="0.2">
      <c r="A1369" s="227"/>
      <c r="B1369" s="227"/>
      <c r="C1369" s="227"/>
      <c r="D1369" s="227"/>
      <c r="E1369" s="227"/>
      <c r="F1369" s="227"/>
      <c r="G1369" s="226"/>
      <c r="H1369" s="1207"/>
      <c r="I1369" s="1207"/>
      <c r="J1369" s="227"/>
      <c r="K1369" s="227"/>
      <c r="L1369" s="227"/>
      <c r="M1369" s="227"/>
      <c r="N1369" s="227"/>
      <c r="O1369" s="227"/>
      <c r="P1369" s="227"/>
      <c r="Q1369" s="227"/>
      <c r="R1369" s="227"/>
      <c r="S1369" s="227"/>
      <c r="T1369" s="227"/>
      <c r="U1369" s="227"/>
      <c r="V1369" s="227"/>
      <c r="W1369" s="227"/>
      <c r="X1369" s="227"/>
      <c r="Y1369" s="227"/>
      <c r="Z1369" s="227"/>
      <c r="AA1369" s="227"/>
      <c r="AB1369" s="227"/>
      <c r="AC1369" s="227"/>
      <c r="AD1369" s="227"/>
      <c r="AE1369" s="227"/>
      <c r="AF1369" s="227"/>
      <c r="AG1369" s="227"/>
      <c r="AH1369" s="227"/>
      <c r="AI1369" s="227"/>
      <c r="AJ1369" s="227"/>
      <c r="AK1369" s="227"/>
      <c r="AL1369" s="227"/>
      <c r="AM1369" s="227"/>
      <c r="AN1369" s="227"/>
      <c r="AO1369" s="227"/>
      <c r="AP1369" s="227"/>
      <c r="AQ1369" s="227"/>
      <c r="AR1369" s="227"/>
    </row>
    <row r="1370" spans="1:44" x14ac:dyDescent="0.2">
      <c r="A1370" s="227"/>
      <c r="B1370" s="227"/>
      <c r="C1370" s="227"/>
      <c r="D1370" s="227"/>
      <c r="E1370" s="227"/>
      <c r="F1370" s="227"/>
      <c r="G1370" s="226"/>
      <c r="H1370" s="1207"/>
      <c r="I1370" s="1207"/>
      <c r="J1370" s="227"/>
      <c r="K1370" s="227"/>
      <c r="L1370" s="227"/>
      <c r="M1370" s="227"/>
      <c r="N1370" s="227"/>
      <c r="O1370" s="227"/>
      <c r="P1370" s="227"/>
      <c r="Q1370" s="227"/>
      <c r="R1370" s="227"/>
      <c r="S1370" s="227"/>
      <c r="T1370" s="227"/>
      <c r="U1370" s="227"/>
      <c r="V1370" s="227"/>
      <c r="W1370" s="227"/>
      <c r="X1370" s="227"/>
      <c r="Y1370" s="227"/>
      <c r="Z1370" s="227"/>
      <c r="AA1370" s="227"/>
      <c r="AB1370" s="227"/>
      <c r="AC1370" s="227"/>
      <c r="AD1370" s="227"/>
      <c r="AE1370" s="227"/>
      <c r="AF1370" s="227"/>
      <c r="AG1370" s="227"/>
      <c r="AH1370" s="227"/>
      <c r="AI1370" s="227"/>
      <c r="AJ1370" s="227"/>
      <c r="AK1370" s="227"/>
      <c r="AL1370" s="227"/>
      <c r="AM1370" s="227"/>
      <c r="AN1370" s="227"/>
      <c r="AO1370" s="227"/>
      <c r="AP1370" s="227"/>
      <c r="AQ1370" s="227"/>
      <c r="AR1370" s="227"/>
    </row>
    <row r="1371" spans="1:44" x14ac:dyDescent="0.2">
      <c r="A1371" s="227"/>
      <c r="B1371" s="227"/>
      <c r="C1371" s="227"/>
      <c r="D1371" s="227"/>
      <c r="E1371" s="227"/>
      <c r="F1371" s="227"/>
      <c r="G1371" s="226"/>
      <c r="H1371" s="1207"/>
      <c r="I1371" s="1207"/>
      <c r="J1371" s="227"/>
      <c r="K1371" s="227"/>
      <c r="L1371" s="227"/>
      <c r="M1371" s="227"/>
      <c r="N1371" s="227"/>
      <c r="O1371" s="227"/>
      <c r="P1371" s="227"/>
      <c r="Q1371" s="227"/>
      <c r="R1371" s="227"/>
      <c r="S1371" s="227"/>
      <c r="T1371" s="227"/>
      <c r="U1371" s="227"/>
      <c r="V1371" s="227"/>
      <c r="W1371" s="227"/>
      <c r="X1371" s="227"/>
      <c r="Y1371" s="227"/>
      <c r="Z1371" s="227"/>
      <c r="AA1371" s="227"/>
      <c r="AB1371" s="227"/>
      <c r="AC1371" s="227"/>
      <c r="AD1371" s="227"/>
      <c r="AE1371" s="227"/>
      <c r="AF1371" s="227"/>
      <c r="AG1371" s="227"/>
      <c r="AH1371" s="227"/>
      <c r="AI1371" s="227"/>
      <c r="AJ1371" s="227"/>
      <c r="AK1371" s="227"/>
      <c r="AL1371" s="227"/>
      <c r="AM1371" s="227"/>
      <c r="AN1371" s="227"/>
      <c r="AO1371" s="227"/>
      <c r="AP1371" s="227"/>
      <c r="AQ1371" s="227"/>
      <c r="AR1371" s="227"/>
    </row>
    <row r="1372" spans="1:44" x14ac:dyDescent="0.2">
      <c r="A1372" s="227"/>
      <c r="B1372" s="227"/>
      <c r="C1372" s="227"/>
      <c r="D1372" s="227"/>
      <c r="E1372" s="227"/>
      <c r="F1372" s="227"/>
      <c r="G1372" s="226"/>
      <c r="H1372" s="1207"/>
      <c r="I1372" s="1207"/>
      <c r="J1372" s="227"/>
      <c r="K1372" s="227"/>
      <c r="L1372" s="227"/>
      <c r="M1372" s="227"/>
      <c r="N1372" s="227"/>
      <c r="O1372" s="227"/>
      <c r="P1372" s="227"/>
      <c r="Q1372" s="227"/>
      <c r="R1372" s="227"/>
      <c r="S1372" s="227"/>
      <c r="T1372" s="227"/>
      <c r="U1372" s="227"/>
      <c r="V1372" s="227"/>
      <c r="W1372" s="227"/>
      <c r="X1372" s="227"/>
      <c r="Y1372" s="227"/>
      <c r="Z1372" s="227"/>
      <c r="AA1372" s="227"/>
      <c r="AB1372" s="227"/>
      <c r="AC1372" s="227"/>
      <c r="AD1372" s="227"/>
      <c r="AE1372" s="227"/>
      <c r="AF1372" s="227"/>
      <c r="AG1372" s="227"/>
      <c r="AH1372" s="227"/>
      <c r="AI1372" s="227"/>
      <c r="AJ1372" s="227"/>
      <c r="AK1372" s="227"/>
      <c r="AL1372" s="227"/>
      <c r="AM1372" s="227"/>
      <c r="AN1372" s="227"/>
      <c r="AO1372" s="227"/>
      <c r="AP1372" s="227"/>
      <c r="AQ1372" s="227"/>
      <c r="AR1372" s="227"/>
    </row>
    <row r="1373" spans="1:44" x14ac:dyDescent="0.2">
      <c r="A1373" s="227"/>
      <c r="B1373" s="227"/>
      <c r="C1373" s="227"/>
      <c r="D1373" s="227"/>
      <c r="E1373" s="227"/>
      <c r="F1373" s="227"/>
      <c r="G1373" s="226"/>
      <c r="H1373" s="1207"/>
      <c r="I1373" s="1207"/>
      <c r="J1373" s="227"/>
      <c r="K1373" s="227"/>
      <c r="L1373" s="227"/>
      <c r="M1373" s="227"/>
      <c r="N1373" s="227"/>
      <c r="O1373" s="227"/>
      <c r="P1373" s="227"/>
      <c r="Q1373" s="227"/>
      <c r="R1373" s="227"/>
      <c r="S1373" s="227"/>
      <c r="T1373" s="227"/>
      <c r="U1373" s="227"/>
      <c r="V1373" s="227"/>
      <c r="W1373" s="227"/>
      <c r="X1373" s="227"/>
      <c r="Y1373" s="227"/>
      <c r="Z1373" s="227"/>
      <c r="AA1373" s="227"/>
      <c r="AB1373" s="227"/>
      <c r="AC1373" s="227"/>
      <c r="AD1373" s="227"/>
      <c r="AE1373" s="227"/>
      <c r="AF1373" s="227"/>
      <c r="AG1373" s="227"/>
      <c r="AH1373" s="227"/>
      <c r="AI1373" s="227"/>
      <c r="AJ1373" s="227"/>
      <c r="AK1373" s="227"/>
      <c r="AL1373" s="227"/>
      <c r="AM1373" s="227"/>
      <c r="AN1373" s="227"/>
      <c r="AO1373" s="227"/>
      <c r="AP1373" s="227"/>
      <c r="AQ1373" s="227"/>
      <c r="AR1373" s="227"/>
    </row>
    <row r="1374" spans="1:44" x14ac:dyDescent="0.2">
      <c r="A1374" s="227"/>
      <c r="B1374" s="227"/>
      <c r="C1374" s="227"/>
      <c r="D1374" s="227"/>
      <c r="E1374" s="227"/>
      <c r="F1374" s="227"/>
      <c r="G1374" s="226"/>
      <c r="H1374" s="1207"/>
      <c r="I1374" s="1207"/>
      <c r="J1374" s="227"/>
      <c r="K1374" s="227"/>
      <c r="L1374" s="227"/>
      <c r="M1374" s="227"/>
      <c r="N1374" s="227"/>
      <c r="O1374" s="227"/>
      <c r="P1374" s="227"/>
      <c r="Q1374" s="227"/>
      <c r="R1374" s="227"/>
      <c r="S1374" s="227"/>
      <c r="T1374" s="227"/>
      <c r="U1374" s="227"/>
      <c r="V1374" s="227"/>
      <c r="W1374" s="227"/>
      <c r="X1374" s="227"/>
      <c r="Y1374" s="227"/>
      <c r="Z1374" s="227"/>
      <c r="AA1374" s="227"/>
      <c r="AB1374" s="227"/>
      <c r="AC1374" s="227"/>
      <c r="AD1374" s="227"/>
      <c r="AE1374" s="227"/>
      <c r="AF1374" s="227"/>
      <c r="AG1374" s="227"/>
      <c r="AH1374" s="227"/>
      <c r="AI1374" s="227"/>
      <c r="AJ1374" s="227"/>
      <c r="AK1374" s="227"/>
      <c r="AL1374" s="227"/>
      <c r="AM1374" s="227"/>
      <c r="AN1374" s="227"/>
      <c r="AO1374" s="227"/>
      <c r="AP1374" s="227"/>
      <c r="AQ1374" s="227"/>
      <c r="AR1374" s="227"/>
    </row>
    <row r="1375" spans="1:44" x14ac:dyDescent="0.2">
      <c r="A1375" s="227"/>
      <c r="B1375" s="227"/>
      <c r="C1375" s="227"/>
      <c r="D1375" s="227"/>
      <c r="E1375" s="227"/>
      <c r="F1375" s="227"/>
      <c r="G1375" s="226"/>
      <c r="H1375" s="1207"/>
      <c r="I1375" s="1207"/>
      <c r="J1375" s="227"/>
      <c r="K1375" s="227"/>
      <c r="L1375" s="227"/>
      <c r="M1375" s="227"/>
      <c r="N1375" s="227"/>
      <c r="O1375" s="227"/>
      <c r="P1375" s="227"/>
      <c r="Q1375" s="227"/>
      <c r="R1375" s="227"/>
      <c r="S1375" s="227"/>
      <c r="T1375" s="227"/>
      <c r="U1375" s="227"/>
      <c r="V1375" s="227"/>
      <c r="W1375" s="227"/>
      <c r="X1375" s="227"/>
      <c r="Y1375" s="227"/>
      <c r="Z1375" s="227"/>
      <c r="AA1375" s="227"/>
      <c r="AB1375" s="227"/>
      <c r="AC1375" s="227"/>
      <c r="AD1375" s="227"/>
      <c r="AE1375" s="227"/>
      <c r="AF1375" s="227"/>
      <c r="AG1375" s="227"/>
      <c r="AH1375" s="227"/>
      <c r="AI1375" s="227"/>
      <c r="AJ1375" s="227"/>
      <c r="AK1375" s="227"/>
      <c r="AL1375" s="227"/>
      <c r="AM1375" s="227"/>
      <c r="AN1375" s="227"/>
      <c r="AO1375" s="227"/>
      <c r="AP1375" s="227"/>
      <c r="AQ1375" s="227"/>
      <c r="AR1375" s="227"/>
    </row>
    <row r="1376" spans="1:44" x14ac:dyDescent="0.2">
      <c r="A1376" s="227"/>
      <c r="B1376" s="227"/>
      <c r="C1376" s="227"/>
      <c r="D1376" s="227"/>
      <c r="E1376" s="227"/>
      <c r="F1376" s="227"/>
      <c r="G1376" s="226"/>
      <c r="H1376" s="1207"/>
      <c r="I1376" s="1207"/>
      <c r="J1376" s="227"/>
      <c r="K1376" s="227"/>
      <c r="L1376" s="227"/>
      <c r="M1376" s="227"/>
      <c r="N1376" s="227"/>
      <c r="O1376" s="227"/>
      <c r="P1376" s="227"/>
      <c r="Q1376" s="227"/>
      <c r="R1376" s="227"/>
      <c r="S1376" s="227"/>
      <c r="T1376" s="227"/>
      <c r="U1376" s="227"/>
      <c r="V1376" s="227"/>
      <c r="W1376" s="227"/>
      <c r="X1376" s="227"/>
      <c r="Y1376" s="227"/>
      <c r="Z1376" s="227"/>
      <c r="AA1376" s="227"/>
      <c r="AB1376" s="227"/>
      <c r="AC1376" s="227"/>
      <c r="AD1376" s="227"/>
      <c r="AE1376" s="227"/>
      <c r="AF1376" s="227"/>
      <c r="AG1376" s="227"/>
      <c r="AH1376" s="227"/>
      <c r="AI1376" s="227"/>
      <c r="AJ1376" s="227"/>
      <c r="AK1376" s="227"/>
      <c r="AL1376" s="227"/>
      <c r="AM1376" s="227"/>
      <c r="AN1376" s="227"/>
      <c r="AO1376" s="227"/>
      <c r="AP1376" s="227"/>
      <c r="AQ1376" s="227"/>
      <c r="AR1376" s="227"/>
    </row>
    <row r="1377" spans="1:44" x14ac:dyDescent="0.2">
      <c r="A1377" s="227"/>
      <c r="B1377" s="227"/>
      <c r="C1377" s="227"/>
      <c r="D1377" s="227"/>
      <c r="E1377" s="227"/>
      <c r="F1377" s="227"/>
      <c r="G1377" s="226"/>
      <c r="H1377" s="1207"/>
      <c r="I1377" s="1207"/>
      <c r="J1377" s="227"/>
      <c r="K1377" s="227"/>
      <c r="L1377" s="227"/>
      <c r="M1377" s="227"/>
      <c r="N1377" s="227"/>
      <c r="O1377" s="227"/>
      <c r="P1377" s="227"/>
      <c r="Q1377" s="227"/>
      <c r="R1377" s="227"/>
      <c r="S1377" s="227"/>
      <c r="T1377" s="227"/>
      <c r="U1377" s="227"/>
      <c r="V1377" s="227"/>
      <c r="W1377" s="227"/>
      <c r="X1377" s="227"/>
      <c r="Y1377" s="227"/>
      <c r="Z1377" s="227"/>
      <c r="AA1377" s="227"/>
      <c r="AB1377" s="227"/>
      <c r="AC1377" s="227"/>
      <c r="AD1377" s="227"/>
      <c r="AE1377" s="227"/>
      <c r="AF1377" s="227"/>
      <c r="AG1377" s="227"/>
      <c r="AH1377" s="227"/>
      <c r="AI1377" s="227"/>
      <c r="AJ1377" s="227"/>
      <c r="AK1377" s="227"/>
      <c r="AL1377" s="227"/>
      <c r="AM1377" s="227"/>
      <c r="AN1377" s="227"/>
      <c r="AO1377" s="227"/>
      <c r="AP1377" s="227"/>
      <c r="AQ1377" s="227"/>
      <c r="AR1377" s="227"/>
    </row>
    <row r="1378" spans="1:44" x14ac:dyDescent="0.2">
      <c r="A1378" s="227"/>
      <c r="B1378" s="227"/>
      <c r="C1378" s="227"/>
      <c r="D1378" s="227"/>
      <c r="E1378" s="227"/>
      <c r="F1378" s="227"/>
      <c r="G1378" s="226"/>
      <c r="H1378" s="1207"/>
      <c r="I1378" s="1207"/>
      <c r="J1378" s="227"/>
      <c r="K1378" s="227"/>
      <c r="L1378" s="227"/>
      <c r="M1378" s="227"/>
      <c r="N1378" s="227"/>
      <c r="O1378" s="227"/>
      <c r="P1378" s="227"/>
      <c r="Q1378" s="227"/>
      <c r="R1378" s="227"/>
      <c r="S1378" s="227"/>
      <c r="T1378" s="227"/>
      <c r="U1378" s="227"/>
      <c r="V1378" s="227"/>
      <c r="W1378" s="227"/>
      <c r="X1378" s="227"/>
      <c r="Y1378" s="227"/>
      <c r="Z1378" s="227"/>
      <c r="AA1378" s="227"/>
      <c r="AB1378" s="227"/>
      <c r="AC1378" s="227"/>
      <c r="AD1378" s="227"/>
      <c r="AE1378" s="227"/>
      <c r="AF1378" s="227"/>
      <c r="AG1378" s="227"/>
      <c r="AH1378" s="227"/>
      <c r="AI1378" s="227"/>
      <c r="AJ1378" s="227"/>
      <c r="AK1378" s="227"/>
      <c r="AL1378" s="227"/>
      <c r="AM1378" s="227"/>
      <c r="AN1378" s="227"/>
      <c r="AO1378" s="227"/>
      <c r="AP1378" s="227"/>
      <c r="AQ1378" s="227"/>
      <c r="AR1378" s="227"/>
    </row>
    <row r="1379" spans="1:44" x14ac:dyDescent="0.2">
      <c r="A1379" s="227"/>
      <c r="B1379" s="227"/>
      <c r="C1379" s="227"/>
      <c r="D1379" s="227"/>
      <c r="E1379" s="227"/>
      <c r="F1379" s="227"/>
      <c r="G1379" s="226"/>
      <c r="H1379" s="1207"/>
      <c r="I1379" s="1207"/>
      <c r="J1379" s="227"/>
      <c r="K1379" s="227"/>
      <c r="L1379" s="227"/>
      <c r="M1379" s="227"/>
      <c r="N1379" s="227"/>
      <c r="O1379" s="227"/>
      <c r="P1379" s="227"/>
      <c r="Q1379" s="227"/>
      <c r="R1379" s="227"/>
      <c r="S1379" s="227"/>
      <c r="T1379" s="227"/>
      <c r="U1379" s="227"/>
      <c r="V1379" s="227"/>
      <c r="W1379" s="227"/>
      <c r="X1379" s="227"/>
      <c r="Y1379" s="227"/>
      <c r="Z1379" s="227"/>
      <c r="AA1379" s="227"/>
      <c r="AB1379" s="227"/>
      <c r="AC1379" s="227"/>
      <c r="AD1379" s="227"/>
      <c r="AE1379" s="227"/>
      <c r="AF1379" s="227"/>
      <c r="AG1379" s="227"/>
      <c r="AH1379" s="227"/>
      <c r="AI1379" s="227"/>
      <c r="AJ1379" s="227"/>
      <c r="AK1379" s="227"/>
      <c r="AL1379" s="227"/>
      <c r="AM1379" s="227"/>
      <c r="AN1379" s="227"/>
      <c r="AO1379" s="227"/>
      <c r="AP1379" s="227"/>
      <c r="AQ1379" s="227"/>
      <c r="AR1379" s="227"/>
    </row>
    <row r="1380" spans="1:44" x14ac:dyDescent="0.2">
      <c r="A1380" s="227"/>
      <c r="B1380" s="227"/>
      <c r="C1380" s="227"/>
      <c r="D1380" s="227"/>
      <c r="E1380" s="227"/>
      <c r="F1380" s="227"/>
      <c r="G1380" s="226"/>
      <c r="H1380" s="1207"/>
      <c r="I1380" s="1207"/>
      <c r="J1380" s="227"/>
      <c r="K1380" s="227"/>
      <c r="L1380" s="227"/>
      <c r="M1380" s="227"/>
      <c r="N1380" s="227"/>
      <c r="O1380" s="227"/>
      <c r="P1380" s="227"/>
      <c r="Q1380" s="227"/>
      <c r="R1380" s="227"/>
      <c r="S1380" s="227"/>
      <c r="T1380" s="227"/>
      <c r="U1380" s="227"/>
      <c r="V1380" s="227"/>
      <c r="W1380" s="227"/>
      <c r="X1380" s="227"/>
      <c r="Y1380" s="227"/>
      <c r="Z1380" s="227"/>
      <c r="AA1380" s="227"/>
      <c r="AB1380" s="227"/>
      <c r="AC1380" s="227"/>
      <c r="AD1380" s="227"/>
      <c r="AE1380" s="227"/>
      <c r="AF1380" s="227"/>
      <c r="AG1380" s="227"/>
      <c r="AH1380" s="227"/>
      <c r="AI1380" s="227"/>
      <c r="AJ1380" s="227"/>
      <c r="AK1380" s="227"/>
      <c r="AL1380" s="227"/>
      <c r="AM1380" s="227"/>
      <c r="AN1380" s="227"/>
      <c r="AO1380" s="227"/>
      <c r="AP1380" s="227"/>
      <c r="AQ1380" s="227"/>
      <c r="AR1380" s="227"/>
    </row>
    <row r="1381" spans="1:44" x14ac:dyDescent="0.2">
      <c r="A1381" s="227"/>
      <c r="B1381" s="227"/>
      <c r="C1381" s="227"/>
      <c r="D1381" s="227"/>
      <c r="E1381" s="227"/>
      <c r="F1381" s="227"/>
      <c r="G1381" s="226"/>
      <c r="H1381" s="1207"/>
      <c r="I1381" s="1207"/>
      <c r="J1381" s="227"/>
      <c r="K1381" s="227"/>
      <c r="L1381" s="227"/>
      <c r="M1381" s="227"/>
      <c r="N1381" s="227"/>
      <c r="O1381" s="227"/>
      <c r="P1381" s="227"/>
      <c r="Q1381" s="227"/>
      <c r="R1381" s="227"/>
      <c r="S1381" s="227"/>
      <c r="T1381" s="227"/>
      <c r="U1381" s="227"/>
      <c r="V1381" s="227"/>
      <c r="W1381" s="227"/>
      <c r="X1381" s="227"/>
      <c r="Y1381" s="227"/>
      <c r="Z1381" s="227"/>
      <c r="AA1381" s="227"/>
      <c r="AB1381" s="227"/>
      <c r="AC1381" s="227"/>
      <c r="AD1381" s="227"/>
      <c r="AE1381" s="227"/>
      <c r="AF1381" s="227"/>
      <c r="AG1381" s="227"/>
      <c r="AH1381" s="227"/>
      <c r="AI1381" s="227"/>
      <c r="AJ1381" s="227"/>
      <c r="AK1381" s="227"/>
      <c r="AL1381" s="227"/>
      <c r="AM1381" s="227"/>
      <c r="AN1381" s="227"/>
      <c r="AO1381" s="227"/>
      <c r="AP1381" s="227"/>
      <c r="AQ1381" s="227"/>
      <c r="AR1381" s="227"/>
    </row>
    <row r="1382" spans="1:44" x14ac:dyDescent="0.2">
      <c r="A1382" s="227"/>
      <c r="B1382" s="227"/>
      <c r="C1382" s="227"/>
      <c r="D1382" s="227"/>
      <c r="E1382" s="227"/>
      <c r="F1382" s="227"/>
      <c r="G1382" s="226"/>
      <c r="H1382" s="1207"/>
      <c r="I1382" s="1207"/>
      <c r="J1382" s="227"/>
      <c r="K1382" s="227"/>
      <c r="L1382" s="227"/>
      <c r="M1382" s="227"/>
      <c r="N1382" s="227"/>
      <c r="O1382" s="227"/>
      <c r="P1382" s="227"/>
      <c r="Q1382" s="227"/>
      <c r="R1382" s="227"/>
      <c r="S1382" s="227"/>
      <c r="T1382" s="227"/>
      <c r="U1382" s="227"/>
      <c r="V1382" s="227"/>
      <c r="W1382" s="227"/>
      <c r="X1382" s="227"/>
      <c r="Y1382" s="227"/>
      <c r="Z1382" s="227"/>
      <c r="AA1382" s="227"/>
      <c r="AB1382" s="227"/>
      <c r="AC1382" s="227"/>
      <c r="AD1382" s="227"/>
      <c r="AE1382" s="227"/>
      <c r="AF1382" s="227"/>
      <c r="AG1382" s="227"/>
      <c r="AH1382" s="227"/>
      <c r="AI1382" s="227"/>
      <c r="AJ1382" s="227"/>
      <c r="AK1382" s="227"/>
      <c r="AL1382" s="227"/>
      <c r="AM1382" s="227"/>
      <c r="AN1382" s="227"/>
      <c r="AO1382" s="227"/>
      <c r="AP1382" s="227"/>
      <c r="AQ1382" s="227"/>
      <c r="AR1382" s="227"/>
    </row>
    <row r="1383" spans="1:44" x14ac:dyDescent="0.2">
      <c r="A1383" s="227"/>
      <c r="B1383" s="227"/>
      <c r="C1383" s="227"/>
      <c r="D1383" s="227"/>
      <c r="E1383" s="227"/>
      <c r="F1383" s="227"/>
      <c r="G1383" s="226"/>
      <c r="H1383" s="1207"/>
      <c r="I1383" s="1207"/>
      <c r="J1383" s="227"/>
      <c r="K1383" s="227"/>
      <c r="L1383" s="227"/>
      <c r="M1383" s="227"/>
      <c r="N1383" s="227"/>
      <c r="O1383" s="227"/>
      <c r="P1383" s="227"/>
      <c r="Q1383" s="227"/>
      <c r="R1383" s="227"/>
      <c r="S1383" s="227"/>
      <c r="T1383" s="227"/>
      <c r="U1383" s="227"/>
      <c r="V1383" s="227"/>
      <c r="W1383" s="227"/>
      <c r="X1383" s="227"/>
      <c r="Y1383" s="227"/>
      <c r="Z1383" s="227"/>
      <c r="AA1383" s="227"/>
      <c r="AB1383" s="227"/>
      <c r="AC1383" s="227"/>
      <c r="AD1383" s="227"/>
      <c r="AE1383" s="227"/>
      <c r="AF1383" s="227"/>
      <c r="AG1383" s="227"/>
      <c r="AH1383" s="227"/>
      <c r="AI1383" s="227"/>
      <c r="AJ1383" s="227"/>
      <c r="AK1383" s="227"/>
      <c r="AL1383" s="227"/>
      <c r="AM1383" s="227"/>
      <c r="AN1383" s="227"/>
      <c r="AO1383" s="227"/>
      <c r="AP1383" s="227"/>
      <c r="AQ1383" s="227"/>
      <c r="AR1383" s="227"/>
    </row>
    <row r="1384" spans="1:44" x14ac:dyDescent="0.2">
      <c r="A1384" s="227"/>
      <c r="B1384" s="227"/>
      <c r="C1384" s="227"/>
      <c r="D1384" s="227"/>
      <c r="E1384" s="227"/>
      <c r="F1384" s="227"/>
      <c r="G1384" s="226"/>
      <c r="H1384" s="1207"/>
      <c r="I1384" s="1207"/>
      <c r="J1384" s="227"/>
      <c r="K1384" s="227"/>
      <c r="L1384" s="227"/>
      <c r="M1384" s="227"/>
      <c r="N1384" s="227"/>
      <c r="O1384" s="227"/>
      <c r="P1384" s="227"/>
      <c r="Q1384" s="227"/>
      <c r="R1384" s="227"/>
      <c r="S1384" s="227"/>
      <c r="T1384" s="227"/>
      <c r="U1384" s="227"/>
      <c r="V1384" s="227"/>
      <c r="W1384" s="227"/>
      <c r="X1384" s="227"/>
      <c r="Y1384" s="227"/>
      <c r="Z1384" s="227"/>
      <c r="AA1384" s="227"/>
      <c r="AB1384" s="227"/>
      <c r="AC1384" s="227"/>
      <c r="AD1384" s="227"/>
      <c r="AE1384" s="227"/>
      <c r="AF1384" s="227"/>
      <c r="AG1384" s="227"/>
      <c r="AH1384" s="227"/>
      <c r="AI1384" s="227"/>
      <c r="AJ1384" s="227"/>
      <c r="AK1384" s="227"/>
      <c r="AL1384" s="227"/>
      <c r="AM1384" s="227"/>
      <c r="AN1384" s="227"/>
      <c r="AO1384" s="227"/>
      <c r="AP1384" s="227"/>
      <c r="AQ1384" s="227"/>
      <c r="AR1384" s="227"/>
    </row>
    <row r="1385" spans="1:44" x14ac:dyDescent="0.2">
      <c r="A1385" s="227"/>
      <c r="B1385" s="227"/>
      <c r="C1385" s="227"/>
      <c r="D1385" s="227"/>
      <c r="E1385" s="227"/>
      <c r="F1385" s="227"/>
      <c r="G1385" s="226"/>
      <c r="H1385" s="1207"/>
      <c r="I1385" s="1207"/>
      <c r="J1385" s="227"/>
      <c r="K1385" s="227"/>
      <c r="L1385" s="227"/>
      <c r="M1385" s="227"/>
      <c r="N1385" s="227"/>
      <c r="O1385" s="227"/>
      <c r="P1385" s="227"/>
      <c r="Q1385" s="227"/>
      <c r="R1385" s="227"/>
      <c r="S1385" s="227"/>
      <c r="T1385" s="227"/>
      <c r="U1385" s="227"/>
      <c r="V1385" s="227"/>
      <c r="W1385" s="227"/>
      <c r="X1385" s="227"/>
      <c r="Y1385" s="227"/>
      <c r="Z1385" s="227"/>
      <c r="AA1385" s="227"/>
      <c r="AB1385" s="227"/>
      <c r="AC1385" s="227"/>
      <c r="AD1385" s="227"/>
      <c r="AE1385" s="227"/>
      <c r="AF1385" s="227"/>
      <c r="AG1385" s="227"/>
      <c r="AH1385" s="227"/>
      <c r="AI1385" s="227"/>
      <c r="AJ1385" s="227"/>
      <c r="AK1385" s="227"/>
      <c r="AL1385" s="227"/>
      <c r="AM1385" s="227"/>
      <c r="AN1385" s="227"/>
      <c r="AO1385" s="227"/>
      <c r="AP1385" s="227"/>
      <c r="AQ1385" s="227"/>
      <c r="AR1385" s="227"/>
    </row>
    <row r="1386" spans="1:44" x14ac:dyDescent="0.2">
      <c r="A1386" s="227"/>
      <c r="B1386" s="227"/>
      <c r="C1386" s="227"/>
      <c r="D1386" s="227"/>
      <c r="E1386" s="227"/>
      <c r="F1386" s="227"/>
      <c r="G1386" s="226"/>
      <c r="H1386" s="1207"/>
      <c r="I1386" s="1207"/>
      <c r="J1386" s="227"/>
      <c r="K1386" s="227"/>
      <c r="L1386" s="227"/>
      <c r="M1386" s="227"/>
      <c r="N1386" s="227"/>
      <c r="O1386" s="227"/>
      <c r="P1386" s="227"/>
      <c r="Q1386" s="227"/>
      <c r="R1386" s="227"/>
      <c r="S1386" s="227"/>
      <c r="T1386" s="227"/>
      <c r="U1386" s="227"/>
      <c r="V1386" s="227"/>
      <c r="W1386" s="227"/>
      <c r="X1386" s="227"/>
      <c r="Y1386" s="227"/>
      <c r="Z1386" s="227"/>
      <c r="AA1386" s="227"/>
      <c r="AB1386" s="227"/>
      <c r="AC1386" s="227"/>
      <c r="AD1386" s="227"/>
      <c r="AE1386" s="227"/>
      <c r="AF1386" s="227"/>
      <c r="AG1386" s="227"/>
      <c r="AH1386" s="227"/>
      <c r="AI1386" s="227"/>
      <c r="AJ1386" s="227"/>
      <c r="AK1386" s="227"/>
      <c r="AL1386" s="227"/>
      <c r="AM1386" s="227"/>
      <c r="AN1386" s="227"/>
      <c r="AO1386" s="227"/>
      <c r="AP1386" s="227"/>
      <c r="AQ1386" s="227"/>
      <c r="AR1386" s="227"/>
    </row>
    <row r="1387" spans="1:44" x14ac:dyDescent="0.2">
      <c r="A1387" s="227"/>
      <c r="B1387" s="227"/>
      <c r="C1387" s="227"/>
      <c r="D1387" s="227"/>
      <c r="E1387" s="227"/>
      <c r="F1387" s="227"/>
      <c r="G1387" s="226"/>
      <c r="H1387" s="1207"/>
      <c r="I1387" s="1207"/>
      <c r="J1387" s="227"/>
      <c r="K1387" s="227"/>
      <c r="L1387" s="227"/>
      <c r="M1387" s="227"/>
      <c r="N1387" s="227"/>
      <c r="O1387" s="227"/>
      <c r="P1387" s="227"/>
      <c r="Q1387" s="227"/>
      <c r="R1387" s="227"/>
      <c r="S1387" s="227"/>
      <c r="T1387" s="227"/>
      <c r="U1387" s="227"/>
      <c r="V1387" s="227"/>
      <c r="W1387" s="227"/>
      <c r="X1387" s="227"/>
      <c r="Y1387" s="227"/>
      <c r="Z1387" s="227"/>
      <c r="AA1387" s="227"/>
      <c r="AB1387" s="227"/>
      <c r="AC1387" s="227"/>
      <c r="AD1387" s="227"/>
      <c r="AE1387" s="227"/>
      <c r="AF1387" s="227"/>
      <c r="AG1387" s="227"/>
      <c r="AH1387" s="227"/>
      <c r="AI1387" s="227"/>
      <c r="AJ1387" s="227"/>
      <c r="AK1387" s="227"/>
      <c r="AL1387" s="227"/>
      <c r="AM1387" s="227"/>
      <c r="AN1387" s="227"/>
      <c r="AO1387" s="227"/>
      <c r="AP1387" s="227"/>
      <c r="AQ1387" s="227"/>
      <c r="AR1387" s="227"/>
    </row>
    <row r="1388" spans="1:44" x14ac:dyDescent="0.2">
      <c r="A1388" s="227"/>
      <c r="B1388" s="227"/>
      <c r="C1388" s="227"/>
      <c r="D1388" s="227"/>
      <c r="E1388" s="227"/>
      <c r="F1388" s="227"/>
      <c r="G1388" s="226"/>
      <c r="H1388" s="1207"/>
      <c r="I1388" s="1207"/>
      <c r="J1388" s="227"/>
      <c r="K1388" s="227"/>
      <c r="L1388" s="227"/>
      <c r="M1388" s="227"/>
      <c r="N1388" s="227"/>
      <c r="O1388" s="227"/>
      <c r="P1388" s="227"/>
      <c r="Q1388" s="227"/>
      <c r="R1388" s="227"/>
      <c r="S1388" s="227"/>
      <c r="T1388" s="227"/>
      <c r="U1388" s="227"/>
      <c r="V1388" s="227"/>
      <c r="W1388" s="227"/>
      <c r="X1388" s="227"/>
      <c r="Y1388" s="227"/>
      <c r="Z1388" s="227"/>
      <c r="AA1388" s="227"/>
      <c r="AB1388" s="227"/>
      <c r="AC1388" s="227"/>
      <c r="AD1388" s="227"/>
      <c r="AE1388" s="227"/>
      <c r="AF1388" s="227"/>
      <c r="AG1388" s="227"/>
      <c r="AH1388" s="227"/>
      <c r="AI1388" s="227"/>
      <c r="AJ1388" s="227"/>
      <c r="AK1388" s="227"/>
      <c r="AL1388" s="227"/>
      <c r="AM1388" s="227"/>
      <c r="AN1388" s="227"/>
      <c r="AO1388" s="227"/>
      <c r="AP1388" s="227"/>
      <c r="AQ1388" s="227"/>
      <c r="AR1388" s="227"/>
    </row>
    <row r="1389" spans="1:44" x14ac:dyDescent="0.2">
      <c r="A1389" s="227"/>
      <c r="B1389" s="227"/>
      <c r="C1389" s="227"/>
      <c r="D1389" s="227"/>
      <c r="E1389" s="227"/>
      <c r="F1389" s="227"/>
      <c r="G1389" s="226"/>
      <c r="H1389" s="1207"/>
      <c r="I1389" s="1207"/>
      <c r="J1389" s="227"/>
      <c r="K1389" s="227"/>
      <c r="L1389" s="227"/>
      <c r="M1389" s="227"/>
      <c r="N1389" s="227"/>
      <c r="O1389" s="227"/>
      <c r="P1389" s="227"/>
      <c r="Q1389" s="227"/>
      <c r="R1389" s="227"/>
      <c r="S1389" s="227"/>
      <c r="T1389" s="227"/>
      <c r="U1389" s="227"/>
      <c r="V1389" s="227"/>
      <c r="W1389" s="227"/>
      <c r="X1389" s="227"/>
      <c r="Y1389" s="227"/>
      <c r="Z1389" s="227"/>
      <c r="AA1389" s="227"/>
      <c r="AB1389" s="227"/>
      <c r="AC1389" s="227"/>
      <c r="AD1389" s="227"/>
      <c r="AE1389" s="227"/>
      <c r="AF1389" s="227"/>
      <c r="AG1389" s="227"/>
      <c r="AH1389" s="227"/>
      <c r="AI1389" s="227"/>
      <c r="AJ1389" s="227"/>
      <c r="AK1389" s="227"/>
      <c r="AL1389" s="227"/>
      <c r="AM1389" s="227"/>
      <c r="AN1389" s="227"/>
      <c r="AO1389" s="227"/>
      <c r="AP1389" s="227"/>
      <c r="AQ1389" s="227"/>
      <c r="AR1389" s="227"/>
    </row>
    <row r="1390" spans="1:44" x14ac:dyDescent="0.2">
      <c r="A1390" s="227"/>
      <c r="B1390" s="227"/>
      <c r="C1390" s="227"/>
      <c r="D1390" s="227"/>
      <c r="E1390" s="227"/>
      <c r="F1390" s="227"/>
      <c r="G1390" s="226"/>
      <c r="H1390" s="1207"/>
      <c r="I1390" s="1207"/>
      <c r="J1390" s="227"/>
      <c r="K1390" s="227"/>
      <c r="L1390" s="227"/>
      <c r="M1390" s="227"/>
      <c r="N1390" s="227"/>
      <c r="O1390" s="227"/>
      <c r="P1390" s="227"/>
      <c r="Q1390" s="227"/>
      <c r="R1390" s="227"/>
      <c r="S1390" s="227"/>
      <c r="T1390" s="227"/>
      <c r="U1390" s="227"/>
      <c r="V1390" s="227"/>
      <c r="W1390" s="227"/>
      <c r="X1390" s="227"/>
      <c r="Y1390" s="227"/>
      <c r="Z1390" s="227"/>
      <c r="AA1390" s="227"/>
      <c r="AB1390" s="227"/>
      <c r="AC1390" s="227"/>
      <c r="AD1390" s="227"/>
      <c r="AE1390" s="227"/>
      <c r="AF1390" s="227"/>
      <c r="AG1390" s="227"/>
      <c r="AH1390" s="227"/>
      <c r="AI1390" s="227"/>
      <c r="AJ1390" s="227"/>
      <c r="AK1390" s="227"/>
      <c r="AL1390" s="227"/>
      <c r="AM1390" s="227"/>
      <c r="AN1390" s="227"/>
      <c r="AO1390" s="227"/>
      <c r="AP1390" s="227"/>
      <c r="AQ1390" s="227"/>
      <c r="AR1390" s="227"/>
    </row>
    <row r="1391" spans="1:44" x14ac:dyDescent="0.2">
      <c r="A1391" s="227"/>
      <c r="B1391" s="227"/>
      <c r="C1391" s="227"/>
      <c r="D1391" s="227"/>
      <c r="E1391" s="227"/>
      <c r="F1391" s="227"/>
      <c r="G1391" s="226"/>
      <c r="H1391" s="1207"/>
      <c r="I1391" s="1207"/>
      <c r="J1391" s="227"/>
      <c r="K1391" s="227"/>
      <c r="L1391" s="227"/>
      <c r="M1391" s="227"/>
      <c r="N1391" s="227"/>
      <c r="O1391" s="227"/>
      <c r="P1391" s="227"/>
      <c r="Q1391" s="227"/>
      <c r="R1391" s="227"/>
      <c r="S1391" s="227"/>
      <c r="T1391" s="227"/>
      <c r="U1391" s="227"/>
      <c r="V1391" s="227"/>
      <c r="W1391" s="227"/>
      <c r="X1391" s="227"/>
      <c r="Y1391" s="227"/>
      <c r="Z1391" s="227"/>
      <c r="AA1391" s="227"/>
      <c r="AB1391" s="227"/>
      <c r="AC1391" s="227"/>
      <c r="AD1391" s="227"/>
      <c r="AE1391" s="227"/>
      <c r="AF1391" s="227"/>
      <c r="AG1391" s="227"/>
      <c r="AH1391" s="227"/>
      <c r="AI1391" s="227"/>
      <c r="AJ1391" s="227"/>
      <c r="AK1391" s="227"/>
      <c r="AL1391" s="227"/>
      <c r="AM1391" s="227"/>
      <c r="AN1391" s="227"/>
      <c r="AO1391" s="227"/>
      <c r="AP1391" s="227"/>
      <c r="AQ1391" s="227"/>
      <c r="AR1391" s="227"/>
    </row>
    <row r="1392" spans="1:44" x14ac:dyDescent="0.2">
      <c r="A1392" s="227"/>
      <c r="B1392" s="227"/>
      <c r="C1392" s="227"/>
      <c r="D1392" s="227"/>
      <c r="E1392" s="227"/>
      <c r="F1392" s="227"/>
      <c r="G1392" s="226"/>
      <c r="H1392" s="1207"/>
      <c r="I1392" s="1207"/>
      <c r="J1392" s="227"/>
      <c r="K1392" s="227"/>
      <c r="L1392" s="227"/>
      <c r="M1392" s="227"/>
      <c r="N1392" s="227"/>
      <c r="O1392" s="227"/>
      <c r="P1392" s="227"/>
      <c r="Q1392" s="227"/>
      <c r="R1392" s="227"/>
      <c r="S1392" s="227"/>
      <c r="T1392" s="227"/>
      <c r="U1392" s="227"/>
      <c r="V1392" s="227"/>
      <c r="W1392" s="227"/>
      <c r="X1392" s="227"/>
      <c r="Y1392" s="227"/>
      <c r="Z1392" s="227"/>
      <c r="AA1392" s="227"/>
      <c r="AB1392" s="227"/>
      <c r="AC1392" s="227"/>
      <c r="AD1392" s="227"/>
      <c r="AE1392" s="227"/>
      <c r="AF1392" s="227"/>
      <c r="AG1392" s="227"/>
      <c r="AH1392" s="227"/>
      <c r="AI1392" s="227"/>
      <c r="AJ1392" s="227"/>
      <c r="AK1392" s="227"/>
      <c r="AL1392" s="227"/>
      <c r="AM1392" s="227"/>
      <c r="AN1392" s="227"/>
      <c r="AO1392" s="227"/>
      <c r="AP1392" s="227"/>
      <c r="AQ1392" s="227"/>
      <c r="AR1392" s="227"/>
    </row>
    <row r="1393" spans="1:44" x14ac:dyDescent="0.2">
      <c r="A1393" s="227"/>
      <c r="B1393" s="227"/>
      <c r="C1393" s="227"/>
      <c r="D1393" s="227"/>
      <c r="E1393" s="227"/>
      <c r="F1393" s="227"/>
      <c r="G1393" s="226"/>
      <c r="H1393" s="1207"/>
      <c r="I1393" s="1207"/>
      <c r="J1393" s="227"/>
      <c r="K1393" s="227"/>
      <c r="L1393" s="227"/>
      <c r="M1393" s="227"/>
      <c r="N1393" s="227"/>
      <c r="O1393" s="227"/>
      <c r="P1393" s="227"/>
      <c r="Q1393" s="227"/>
      <c r="R1393" s="227"/>
      <c r="S1393" s="227"/>
      <c r="T1393" s="227"/>
      <c r="U1393" s="227"/>
      <c r="V1393" s="227"/>
      <c r="W1393" s="227"/>
      <c r="X1393" s="227"/>
      <c r="Y1393" s="227"/>
      <c r="Z1393" s="227"/>
      <c r="AA1393" s="227"/>
      <c r="AB1393" s="227"/>
      <c r="AC1393" s="227"/>
      <c r="AD1393" s="227"/>
      <c r="AE1393" s="227"/>
      <c r="AF1393" s="227"/>
      <c r="AG1393" s="227"/>
      <c r="AH1393" s="227"/>
      <c r="AI1393" s="227"/>
      <c r="AJ1393" s="227"/>
      <c r="AK1393" s="227"/>
      <c r="AL1393" s="227"/>
      <c r="AM1393" s="227"/>
      <c r="AN1393" s="227"/>
      <c r="AO1393" s="227"/>
      <c r="AP1393" s="227"/>
      <c r="AQ1393" s="227"/>
      <c r="AR1393" s="227"/>
    </row>
    <row r="1394" spans="1:44" x14ac:dyDescent="0.2">
      <c r="A1394" s="227"/>
      <c r="B1394" s="227"/>
      <c r="C1394" s="227"/>
      <c r="D1394" s="227"/>
      <c r="E1394" s="227"/>
      <c r="F1394" s="227"/>
      <c r="G1394" s="226"/>
      <c r="H1394" s="1207"/>
      <c r="I1394" s="1207"/>
      <c r="J1394" s="227"/>
      <c r="K1394" s="227"/>
      <c r="L1394" s="227"/>
      <c r="M1394" s="227"/>
      <c r="N1394" s="227"/>
      <c r="O1394" s="227"/>
      <c r="P1394" s="227"/>
      <c r="Q1394" s="227"/>
      <c r="R1394" s="227"/>
      <c r="S1394" s="227"/>
      <c r="T1394" s="227"/>
      <c r="U1394" s="227"/>
      <c r="V1394" s="227"/>
      <c r="W1394" s="227"/>
      <c r="X1394" s="227"/>
      <c r="Y1394" s="227"/>
      <c r="Z1394" s="227"/>
      <c r="AA1394" s="227"/>
      <c r="AB1394" s="227"/>
      <c r="AC1394" s="227"/>
      <c r="AD1394" s="227"/>
      <c r="AE1394" s="227"/>
      <c r="AF1394" s="227"/>
      <c r="AG1394" s="227"/>
      <c r="AH1394" s="227"/>
      <c r="AI1394" s="227"/>
      <c r="AJ1394" s="227"/>
      <c r="AK1394" s="227"/>
      <c r="AL1394" s="227"/>
      <c r="AM1394" s="227"/>
      <c r="AN1394" s="227"/>
      <c r="AO1394" s="227"/>
      <c r="AP1394" s="227"/>
      <c r="AQ1394" s="227"/>
      <c r="AR1394" s="227"/>
    </row>
    <row r="1395" spans="1:44" x14ac:dyDescent="0.2">
      <c r="A1395" s="227"/>
      <c r="B1395" s="227"/>
      <c r="C1395" s="227"/>
      <c r="D1395" s="227"/>
      <c r="E1395" s="227"/>
      <c r="F1395" s="227"/>
      <c r="G1395" s="226"/>
      <c r="H1395" s="1207"/>
      <c r="I1395" s="1207"/>
      <c r="J1395" s="227"/>
      <c r="K1395" s="227"/>
      <c r="L1395" s="227"/>
      <c r="M1395" s="227"/>
      <c r="N1395" s="227"/>
      <c r="O1395" s="227"/>
      <c r="P1395" s="227"/>
      <c r="Q1395" s="227"/>
      <c r="R1395" s="227"/>
      <c r="S1395" s="227"/>
      <c r="T1395" s="227"/>
      <c r="U1395" s="227"/>
      <c r="V1395" s="227"/>
      <c r="W1395" s="227"/>
      <c r="X1395" s="227"/>
      <c r="Y1395" s="227"/>
      <c r="Z1395" s="227"/>
      <c r="AA1395" s="227"/>
      <c r="AB1395" s="227"/>
      <c r="AC1395" s="227"/>
      <c r="AD1395" s="227"/>
      <c r="AE1395" s="227"/>
      <c r="AF1395" s="227"/>
      <c r="AG1395" s="227"/>
      <c r="AH1395" s="227"/>
      <c r="AI1395" s="227"/>
      <c r="AJ1395" s="227"/>
      <c r="AK1395" s="227"/>
      <c r="AL1395" s="227"/>
      <c r="AM1395" s="227"/>
      <c r="AN1395" s="227"/>
      <c r="AO1395" s="227"/>
      <c r="AP1395" s="227"/>
      <c r="AQ1395" s="227"/>
      <c r="AR1395" s="227"/>
    </row>
    <row r="1396" spans="1:44" x14ac:dyDescent="0.2">
      <c r="A1396" s="227"/>
      <c r="B1396" s="227"/>
      <c r="C1396" s="227"/>
      <c r="D1396" s="227"/>
      <c r="E1396" s="227"/>
      <c r="F1396" s="227"/>
      <c r="G1396" s="226"/>
      <c r="H1396" s="1207"/>
      <c r="I1396" s="1207"/>
      <c r="J1396" s="227"/>
      <c r="K1396" s="227"/>
      <c r="L1396" s="227"/>
      <c r="M1396" s="227"/>
      <c r="N1396" s="227"/>
      <c r="O1396" s="227"/>
      <c r="P1396" s="227"/>
      <c r="Q1396" s="227"/>
      <c r="R1396" s="227"/>
      <c r="S1396" s="227"/>
      <c r="T1396" s="227"/>
      <c r="U1396" s="227"/>
      <c r="V1396" s="227"/>
      <c r="W1396" s="227"/>
      <c r="X1396" s="227"/>
      <c r="Y1396" s="227"/>
      <c r="Z1396" s="227"/>
      <c r="AA1396" s="227"/>
      <c r="AB1396" s="227"/>
      <c r="AC1396" s="227"/>
      <c r="AD1396" s="227"/>
      <c r="AE1396" s="227"/>
      <c r="AF1396" s="227"/>
      <c r="AG1396" s="227"/>
      <c r="AH1396" s="227"/>
      <c r="AI1396" s="227"/>
      <c r="AJ1396" s="227"/>
      <c r="AK1396" s="227"/>
      <c r="AL1396" s="227"/>
      <c r="AM1396" s="227"/>
      <c r="AN1396" s="227"/>
      <c r="AO1396" s="227"/>
      <c r="AP1396" s="227"/>
      <c r="AQ1396" s="227"/>
      <c r="AR1396" s="227"/>
    </row>
    <row r="1397" spans="1:44" x14ac:dyDescent="0.2">
      <c r="A1397" s="227"/>
      <c r="B1397" s="227"/>
      <c r="C1397" s="227"/>
      <c r="D1397" s="227"/>
      <c r="E1397" s="227"/>
      <c r="F1397" s="227"/>
      <c r="G1397" s="226"/>
      <c r="H1397" s="1207"/>
      <c r="I1397" s="1207"/>
      <c r="J1397" s="227"/>
      <c r="K1397" s="227"/>
      <c r="L1397" s="227"/>
      <c r="M1397" s="227"/>
      <c r="N1397" s="227"/>
      <c r="O1397" s="227"/>
      <c r="P1397" s="227"/>
      <c r="Q1397" s="227"/>
      <c r="R1397" s="227"/>
      <c r="S1397" s="227"/>
      <c r="T1397" s="227"/>
      <c r="U1397" s="227"/>
      <c r="V1397" s="227"/>
      <c r="W1397" s="227"/>
      <c r="X1397" s="227"/>
      <c r="Y1397" s="227"/>
      <c r="Z1397" s="227"/>
      <c r="AA1397" s="227"/>
      <c r="AB1397" s="227"/>
      <c r="AC1397" s="227"/>
      <c r="AD1397" s="227"/>
      <c r="AE1397" s="227"/>
      <c r="AF1397" s="227"/>
      <c r="AG1397" s="227"/>
      <c r="AH1397" s="227"/>
      <c r="AI1397" s="227"/>
      <c r="AJ1397" s="227"/>
      <c r="AK1397" s="227"/>
      <c r="AL1397" s="227"/>
      <c r="AM1397" s="227"/>
      <c r="AN1397" s="227"/>
      <c r="AO1397" s="227"/>
      <c r="AP1397" s="227"/>
      <c r="AQ1397" s="227"/>
      <c r="AR1397" s="227"/>
    </row>
    <row r="1398" spans="1:44" x14ac:dyDescent="0.2">
      <c r="A1398" s="227"/>
      <c r="B1398" s="227"/>
      <c r="C1398" s="227"/>
      <c r="D1398" s="227"/>
      <c r="E1398" s="227"/>
      <c r="F1398" s="227"/>
      <c r="G1398" s="226"/>
      <c r="H1398" s="1207"/>
      <c r="I1398" s="1207"/>
      <c r="J1398" s="227"/>
      <c r="K1398" s="227"/>
      <c r="L1398" s="227"/>
      <c r="M1398" s="227"/>
      <c r="N1398" s="227"/>
      <c r="O1398" s="227"/>
      <c r="P1398" s="227"/>
      <c r="Q1398" s="227"/>
      <c r="R1398" s="227"/>
      <c r="S1398" s="227"/>
      <c r="T1398" s="227"/>
      <c r="U1398" s="227"/>
      <c r="V1398" s="227"/>
      <c r="W1398" s="227"/>
      <c r="X1398" s="227"/>
      <c r="Y1398" s="227"/>
      <c r="Z1398" s="227"/>
      <c r="AA1398" s="227"/>
      <c r="AB1398" s="227"/>
      <c r="AC1398" s="227"/>
      <c r="AD1398" s="227"/>
      <c r="AE1398" s="227"/>
      <c r="AF1398" s="227"/>
      <c r="AG1398" s="227"/>
      <c r="AH1398" s="227"/>
      <c r="AI1398" s="227"/>
      <c r="AJ1398" s="227"/>
      <c r="AK1398" s="227"/>
      <c r="AL1398" s="227"/>
      <c r="AM1398" s="227"/>
      <c r="AN1398" s="227"/>
      <c r="AO1398" s="227"/>
      <c r="AP1398" s="227"/>
      <c r="AQ1398" s="227"/>
      <c r="AR1398" s="227"/>
    </row>
    <row r="1399" spans="1:44" x14ac:dyDescent="0.2">
      <c r="A1399" s="227"/>
      <c r="B1399" s="227"/>
      <c r="C1399" s="227"/>
      <c r="D1399" s="227"/>
      <c r="E1399" s="227"/>
      <c r="F1399" s="227"/>
      <c r="G1399" s="226"/>
      <c r="H1399" s="1207"/>
      <c r="I1399" s="1207"/>
      <c r="J1399" s="227"/>
      <c r="K1399" s="227"/>
      <c r="L1399" s="227"/>
      <c r="M1399" s="227"/>
      <c r="N1399" s="227"/>
      <c r="O1399" s="227"/>
      <c r="P1399" s="227"/>
      <c r="Q1399" s="227"/>
      <c r="R1399" s="227"/>
      <c r="S1399" s="227"/>
      <c r="T1399" s="227"/>
      <c r="U1399" s="227"/>
      <c r="V1399" s="227"/>
      <c r="W1399" s="227"/>
      <c r="X1399" s="227"/>
      <c r="Y1399" s="227"/>
      <c r="Z1399" s="227"/>
      <c r="AA1399" s="227"/>
      <c r="AB1399" s="227"/>
      <c r="AC1399" s="227"/>
      <c r="AD1399" s="227"/>
      <c r="AE1399" s="227"/>
      <c r="AF1399" s="227"/>
      <c r="AG1399" s="227"/>
      <c r="AH1399" s="227"/>
      <c r="AI1399" s="227"/>
      <c r="AJ1399" s="227"/>
      <c r="AK1399" s="227"/>
      <c r="AL1399" s="227"/>
      <c r="AM1399" s="227"/>
      <c r="AN1399" s="227"/>
      <c r="AO1399" s="227"/>
      <c r="AP1399" s="227"/>
      <c r="AQ1399" s="227"/>
      <c r="AR1399" s="227"/>
    </row>
    <row r="1400" spans="1:44" x14ac:dyDescent="0.2">
      <c r="A1400" s="227"/>
      <c r="B1400" s="227"/>
      <c r="C1400" s="227"/>
      <c r="D1400" s="227"/>
      <c r="E1400" s="227"/>
      <c r="F1400" s="227"/>
      <c r="G1400" s="226"/>
      <c r="H1400" s="1207"/>
      <c r="I1400" s="1207"/>
      <c r="J1400" s="227"/>
      <c r="K1400" s="227"/>
      <c r="L1400" s="227"/>
      <c r="M1400" s="227"/>
      <c r="N1400" s="227"/>
      <c r="O1400" s="227"/>
      <c r="P1400" s="227"/>
      <c r="Q1400" s="227"/>
      <c r="R1400" s="227"/>
      <c r="S1400" s="227"/>
      <c r="T1400" s="227"/>
      <c r="U1400" s="227"/>
      <c r="V1400" s="227"/>
      <c r="W1400" s="227"/>
      <c r="X1400" s="227"/>
      <c r="Y1400" s="227"/>
      <c r="Z1400" s="227"/>
      <c r="AA1400" s="227"/>
      <c r="AB1400" s="227"/>
      <c r="AC1400" s="227"/>
      <c r="AD1400" s="227"/>
      <c r="AE1400" s="227"/>
      <c r="AF1400" s="227"/>
      <c r="AG1400" s="227"/>
      <c r="AH1400" s="227"/>
      <c r="AI1400" s="227"/>
      <c r="AJ1400" s="227"/>
      <c r="AK1400" s="227"/>
      <c r="AL1400" s="227"/>
      <c r="AM1400" s="227"/>
      <c r="AN1400" s="227"/>
      <c r="AO1400" s="227"/>
      <c r="AP1400" s="227"/>
      <c r="AQ1400" s="227"/>
      <c r="AR1400" s="227"/>
    </row>
    <row r="1401" spans="1:44" x14ac:dyDescent="0.2">
      <c r="A1401" s="227"/>
      <c r="B1401" s="227"/>
      <c r="C1401" s="227"/>
      <c r="D1401" s="227"/>
      <c r="E1401" s="227"/>
      <c r="F1401" s="227"/>
      <c r="G1401" s="226"/>
      <c r="H1401" s="1207"/>
      <c r="I1401" s="1207"/>
      <c r="J1401" s="227"/>
      <c r="K1401" s="227"/>
      <c r="L1401" s="227"/>
      <c r="M1401" s="227"/>
      <c r="N1401" s="227"/>
      <c r="O1401" s="227"/>
      <c r="P1401" s="227"/>
      <c r="Q1401" s="227"/>
      <c r="R1401" s="227"/>
      <c r="S1401" s="227"/>
      <c r="T1401" s="227"/>
      <c r="U1401" s="227"/>
      <c r="V1401" s="227"/>
      <c r="W1401" s="227"/>
      <c r="X1401" s="227"/>
      <c r="Y1401" s="227"/>
      <c r="Z1401" s="227"/>
      <c r="AA1401" s="227"/>
      <c r="AB1401" s="227"/>
      <c r="AC1401" s="227"/>
      <c r="AD1401" s="227"/>
      <c r="AE1401" s="227"/>
      <c r="AF1401" s="227"/>
      <c r="AG1401" s="227"/>
      <c r="AH1401" s="227"/>
      <c r="AI1401" s="227"/>
      <c r="AJ1401" s="227"/>
      <c r="AK1401" s="227"/>
      <c r="AL1401" s="227"/>
      <c r="AM1401" s="227"/>
      <c r="AN1401" s="227"/>
      <c r="AO1401" s="227"/>
      <c r="AP1401" s="227"/>
      <c r="AQ1401" s="227"/>
      <c r="AR1401" s="227"/>
    </row>
    <row r="1402" spans="1:44" x14ac:dyDescent="0.2">
      <c r="A1402" s="227"/>
      <c r="B1402" s="227"/>
      <c r="C1402" s="227"/>
      <c r="D1402" s="227"/>
      <c r="E1402" s="227"/>
      <c r="F1402" s="227"/>
      <c r="G1402" s="226"/>
      <c r="H1402" s="1207"/>
      <c r="I1402" s="1207"/>
      <c r="J1402" s="227"/>
      <c r="K1402" s="227"/>
      <c r="L1402" s="227"/>
      <c r="M1402" s="227"/>
      <c r="N1402" s="227"/>
      <c r="O1402" s="227"/>
      <c r="P1402" s="227"/>
      <c r="Q1402" s="227"/>
      <c r="R1402" s="227"/>
      <c r="S1402" s="227"/>
      <c r="T1402" s="227"/>
      <c r="U1402" s="227"/>
      <c r="V1402" s="227"/>
      <c r="W1402" s="227"/>
      <c r="X1402" s="227"/>
      <c r="Y1402" s="227"/>
      <c r="Z1402" s="227"/>
      <c r="AA1402" s="227"/>
      <c r="AB1402" s="227"/>
      <c r="AC1402" s="227"/>
      <c r="AD1402" s="227"/>
      <c r="AE1402" s="227"/>
      <c r="AF1402" s="227"/>
      <c r="AG1402" s="227"/>
      <c r="AH1402" s="227"/>
      <c r="AI1402" s="227"/>
      <c r="AJ1402" s="227"/>
      <c r="AK1402" s="227"/>
      <c r="AL1402" s="227"/>
      <c r="AM1402" s="227"/>
      <c r="AN1402" s="227"/>
      <c r="AO1402" s="227"/>
      <c r="AP1402" s="227"/>
      <c r="AQ1402" s="227"/>
      <c r="AR1402" s="227"/>
    </row>
    <row r="1403" spans="1:44" x14ac:dyDescent="0.2">
      <c r="A1403" s="227"/>
      <c r="B1403" s="227"/>
      <c r="C1403" s="227"/>
      <c r="D1403" s="227"/>
      <c r="E1403" s="227"/>
      <c r="F1403" s="227"/>
      <c r="G1403" s="226"/>
      <c r="H1403" s="1207"/>
      <c r="I1403" s="1207"/>
      <c r="J1403" s="227"/>
      <c r="K1403" s="227"/>
      <c r="L1403" s="227"/>
      <c r="M1403" s="227"/>
      <c r="N1403" s="227"/>
      <c r="O1403" s="227"/>
      <c r="P1403" s="227"/>
      <c r="Q1403" s="227"/>
      <c r="R1403" s="227"/>
      <c r="S1403" s="227"/>
      <c r="T1403" s="227"/>
      <c r="U1403" s="227"/>
      <c r="V1403" s="227"/>
      <c r="W1403" s="227"/>
      <c r="X1403" s="227"/>
      <c r="Y1403" s="227"/>
      <c r="Z1403" s="227"/>
      <c r="AA1403" s="227"/>
      <c r="AB1403" s="227"/>
      <c r="AC1403" s="227"/>
      <c r="AD1403" s="227"/>
      <c r="AE1403" s="227"/>
      <c r="AF1403" s="227"/>
      <c r="AG1403" s="227"/>
      <c r="AH1403" s="227"/>
      <c r="AI1403" s="227"/>
      <c r="AJ1403" s="227"/>
      <c r="AK1403" s="227"/>
      <c r="AL1403" s="227"/>
      <c r="AM1403" s="227"/>
      <c r="AN1403" s="227"/>
      <c r="AO1403" s="227"/>
      <c r="AP1403" s="227"/>
      <c r="AQ1403" s="227"/>
      <c r="AR1403" s="227"/>
    </row>
    <row r="1404" spans="1:44" x14ac:dyDescent="0.2">
      <c r="A1404" s="227"/>
      <c r="B1404" s="227"/>
      <c r="C1404" s="227"/>
      <c r="D1404" s="227"/>
      <c r="E1404" s="227"/>
      <c r="F1404" s="227"/>
      <c r="G1404" s="226"/>
      <c r="H1404" s="1207"/>
      <c r="I1404" s="1207"/>
      <c r="J1404" s="227"/>
      <c r="K1404" s="227"/>
      <c r="L1404" s="227"/>
      <c r="M1404" s="227"/>
      <c r="N1404" s="227"/>
      <c r="O1404" s="227"/>
      <c r="P1404" s="227"/>
      <c r="Q1404" s="227"/>
      <c r="R1404" s="227"/>
      <c r="S1404" s="227"/>
      <c r="T1404" s="227"/>
      <c r="U1404" s="227"/>
      <c r="V1404" s="227"/>
      <c r="W1404" s="227"/>
      <c r="X1404" s="227"/>
      <c r="Y1404" s="227"/>
      <c r="Z1404" s="227"/>
      <c r="AA1404" s="227"/>
      <c r="AB1404" s="227"/>
      <c r="AC1404" s="227"/>
      <c r="AD1404" s="227"/>
      <c r="AE1404" s="227"/>
      <c r="AF1404" s="227"/>
      <c r="AG1404" s="227"/>
      <c r="AH1404" s="227"/>
      <c r="AI1404" s="227"/>
      <c r="AJ1404" s="227"/>
      <c r="AK1404" s="227"/>
      <c r="AL1404" s="227"/>
      <c r="AM1404" s="227"/>
      <c r="AN1404" s="227"/>
      <c r="AO1404" s="227"/>
      <c r="AP1404" s="227"/>
      <c r="AQ1404" s="227"/>
      <c r="AR1404" s="227"/>
    </row>
    <row r="1405" spans="1:44" x14ac:dyDescent="0.2">
      <c r="A1405" s="227"/>
      <c r="B1405" s="227"/>
      <c r="C1405" s="227"/>
      <c r="D1405" s="227"/>
      <c r="E1405" s="227"/>
      <c r="F1405" s="227"/>
      <c r="G1405" s="226"/>
      <c r="H1405" s="1207"/>
      <c r="I1405" s="1207"/>
      <c r="J1405" s="227"/>
      <c r="K1405" s="227"/>
      <c r="L1405" s="227"/>
      <c r="M1405" s="227"/>
      <c r="N1405" s="227"/>
      <c r="O1405" s="227"/>
      <c r="P1405" s="227"/>
      <c r="Q1405" s="227"/>
      <c r="R1405" s="227"/>
      <c r="S1405" s="227"/>
      <c r="T1405" s="227"/>
      <c r="U1405" s="227"/>
      <c r="V1405" s="227"/>
      <c r="W1405" s="227"/>
      <c r="X1405" s="227"/>
      <c r="Y1405" s="227"/>
      <c r="Z1405" s="227"/>
      <c r="AA1405" s="227"/>
      <c r="AB1405" s="227"/>
      <c r="AC1405" s="227"/>
      <c r="AD1405" s="227"/>
      <c r="AE1405" s="227"/>
      <c r="AF1405" s="227"/>
      <c r="AG1405" s="227"/>
      <c r="AH1405" s="227"/>
      <c r="AI1405" s="227"/>
      <c r="AJ1405" s="227"/>
      <c r="AK1405" s="227"/>
      <c r="AL1405" s="227"/>
      <c r="AM1405" s="227"/>
      <c r="AN1405" s="227"/>
      <c r="AO1405" s="227"/>
      <c r="AP1405" s="227"/>
      <c r="AQ1405" s="227"/>
      <c r="AR1405" s="227"/>
    </row>
    <row r="1406" spans="1:44" x14ac:dyDescent="0.2">
      <c r="A1406" s="227"/>
      <c r="B1406" s="227"/>
      <c r="C1406" s="227"/>
      <c r="D1406" s="227"/>
      <c r="E1406" s="227"/>
      <c r="F1406" s="227"/>
      <c r="G1406" s="226"/>
      <c r="H1406" s="1207"/>
      <c r="I1406" s="1207"/>
      <c r="J1406" s="227"/>
      <c r="K1406" s="227"/>
      <c r="L1406" s="227"/>
      <c r="M1406" s="227"/>
      <c r="N1406" s="227"/>
      <c r="O1406" s="227"/>
      <c r="P1406" s="227"/>
      <c r="Q1406" s="227"/>
      <c r="R1406" s="227"/>
      <c r="S1406" s="227"/>
      <c r="T1406" s="227"/>
      <c r="U1406" s="227"/>
      <c r="V1406" s="227"/>
      <c r="W1406" s="227"/>
      <c r="X1406" s="227"/>
      <c r="Y1406" s="227"/>
      <c r="Z1406" s="227"/>
      <c r="AA1406" s="227"/>
      <c r="AB1406" s="227"/>
      <c r="AC1406" s="227"/>
      <c r="AD1406" s="227"/>
      <c r="AE1406" s="227"/>
      <c r="AF1406" s="227"/>
      <c r="AG1406" s="227"/>
      <c r="AH1406" s="227"/>
      <c r="AI1406" s="227"/>
      <c r="AJ1406" s="227"/>
      <c r="AK1406" s="227"/>
      <c r="AL1406" s="227"/>
      <c r="AM1406" s="227"/>
      <c r="AN1406" s="227"/>
      <c r="AO1406" s="227"/>
      <c r="AP1406" s="227"/>
      <c r="AQ1406" s="227"/>
      <c r="AR1406" s="227"/>
    </row>
    <row r="1407" spans="1:44" x14ac:dyDescent="0.2">
      <c r="A1407" s="227"/>
      <c r="B1407" s="227"/>
      <c r="C1407" s="227"/>
      <c r="D1407" s="227"/>
      <c r="E1407" s="227"/>
      <c r="F1407" s="227"/>
      <c r="G1407" s="226"/>
      <c r="H1407" s="1207"/>
      <c r="I1407" s="1207"/>
      <c r="J1407" s="227"/>
      <c r="K1407" s="227"/>
      <c r="L1407" s="227"/>
      <c r="M1407" s="227"/>
      <c r="N1407" s="227"/>
      <c r="O1407" s="227"/>
      <c r="P1407" s="227"/>
      <c r="Q1407" s="227"/>
      <c r="R1407" s="227"/>
      <c r="S1407" s="227"/>
      <c r="T1407" s="227"/>
      <c r="U1407" s="227"/>
      <c r="V1407" s="227"/>
      <c r="W1407" s="227"/>
      <c r="X1407" s="227"/>
      <c r="Y1407" s="227"/>
      <c r="Z1407" s="227"/>
      <c r="AA1407" s="227"/>
      <c r="AB1407" s="227"/>
      <c r="AC1407" s="227"/>
      <c r="AD1407" s="227"/>
      <c r="AE1407" s="227"/>
      <c r="AF1407" s="227"/>
      <c r="AG1407" s="227"/>
      <c r="AH1407" s="227"/>
      <c r="AI1407" s="227"/>
      <c r="AJ1407" s="227"/>
      <c r="AK1407" s="227"/>
      <c r="AL1407" s="227"/>
      <c r="AM1407" s="227"/>
      <c r="AN1407" s="227"/>
      <c r="AO1407" s="227"/>
      <c r="AP1407" s="227"/>
      <c r="AQ1407" s="227"/>
      <c r="AR1407" s="227"/>
    </row>
    <row r="1408" spans="1:44" x14ac:dyDescent="0.2">
      <c r="A1408" s="227"/>
      <c r="B1408" s="227"/>
      <c r="C1408" s="227"/>
      <c r="D1408" s="227"/>
      <c r="E1408" s="227"/>
      <c r="F1408" s="227"/>
      <c r="G1408" s="226"/>
      <c r="H1408" s="1207"/>
      <c r="I1408" s="1207"/>
      <c r="J1408" s="227"/>
      <c r="K1408" s="227"/>
      <c r="L1408" s="227"/>
      <c r="M1408" s="227"/>
      <c r="N1408" s="227"/>
      <c r="O1408" s="227"/>
      <c r="P1408" s="227"/>
      <c r="Q1408" s="227"/>
      <c r="R1408" s="227"/>
      <c r="S1408" s="227"/>
      <c r="T1408" s="227"/>
      <c r="U1408" s="227"/>
      <c r="V1408" s="227"/>
      <c r="W1408" s="227"/>
      <c r="X1408" s="227"/>
      <c r="Y1408" s="227"/>
      <c r="Z1408" s="227"/>
      <c r="AA1408" s="227"/>
      <c r="AB1408" s="227"/>
      <c r="AC1408" s="227"/>
      <c r="AD1408" s="227"/>
      <c r="AE1408" s="227"/>
      <c r="AF1408" s="227"/>
      <c r="AG1408" s="227"/>
      <c r="AH1408" s="227"/>
      <c r="AI1408" s="227"/>
      <c r="AJ1408" s="227"/>
      <c r="AK1408" s="227"/>
      <c r="AL1408" s="227"/>
      <c r="AM1408" s="227"/>
      <c r="AN1408" s="227"/>
      <c r="AO1408" s="227"/>
      <c r="AP1408" s="227"/>
      <c r="AQ1408" s="227"/>
      <c r="AR1408" s="227"/>
    </row>
    <row r="1409" spans="1:44" x14ac:dyDescent="0.2">
      <c r="A1409" s="227"/>
      <c r="B1409" s="227"/>
      <c r="C1409" s="227"/>
      <c r="D1409" s="227"/>
      <c r="E1409" s="227"/>
      <c r="F1409" s="227"/>
      <c r="G1409" s="226"/>
      <c r="H1409" s="1207"/>
      <c r="I1409" s="1207"/>
      <c r="J1409" s="227"/>
      <c r="K1409" s="227"/>
      <c r="L1409" s="227"/>
      <c r="M1409" s="227"/>
      <c r="N1409" s="227"/>
      <c r="O1409" s="227"/>
      <c r="P1409" s="227"/>
      <c r="Q1409" s="227"/>
      <c r="R1409" s="227"/>
      <c r="S1409" s="227"/>
      <c r="T1409" s="227"/>
      <c r="U1409" s="227"/>
      <c r="V1409" s="227"/>
      <c r="W1409" s="227"/>
      <c r="X1409" s="227"/>
      <c r="Y1409" s="227"/>
      <c r="Z1409" s="227"/>
      <c r="AA1409" s="227"/>
      <c r="AB1409" s="227"/>
      <c r="AC1409" s="227"/>
      <c r="AD1409" s="227"/>
      <c r="AE1409" s="227"/>
      <c r="AF1409" s="227"/>
      <c r="AG1409" s="227"/>
      <c r="AH1409" s="227"/>
      <c r="AI1409" s="227"/>
      <c r="AJ1409" s="227"/>
      <c r="AK1409" s="227"/>
      <c r="AL1409" s="227"/>
      <c r="AM1409" s="227"/>
      <c r="AN1409" s="227"/>
      <c r="AO1409" s="227"/>
      <c r="AP1409" s="227"/>
      <c r="AQ1409" s="227"/>
      <c r="AR1409" s="227"/>
    </row>
    <row r="1410" spans="1:44" x14ac:dyDescent="0.2">
      <c r="A1410" s="227"/>
      <c r="B1410" s="227"/>
      <c r="C1410" s="227"/>
      <c r="D1410" s="227"/>
      <c r="E1410" s="227"/>
      <c r="F1410" s="227"/>
      <c r="G1410" s="226"/>
      <c r="H1410" s="1207"/>
      <c r="I1410" s="1207"/>
      <c r="J1410" s="227"/>
      <c r="K1410" s="227"/>
      <c r="L1410" s="227"/>
      <c r="M1410" s="227"/>
      <c r="N1410" s="227"/>
      <c r="O1410" s="227"/>
      <c r="P1410" s="227"/>
      <c r="Q1410" s="227"/>
      <c r="R1410" s="227"/>
      <c r="S1410" s="227"/>
      <c r="T1410" s="227"/>
      <c r="U1410" s="227"/>
      <c r="V1410" s="227"/>
      <c r="W1410" s="227"/>
      <c r="X1410" s="227"/>
      <c r="Y1410" s="227"/>
      <c r="Z1410" s="227"/>
      <c r="AA1410" s="227"/>
      <c r="AB1410" s="227"/>
      <c r="AC1410" s="227"/>
      <c r="AD1410" s="227"/>
      <c r="AE1410" s="227"/>
      <c r="AF1410" s="227"/>
      <c r="AG1410" s="227"/>
      <c r="AH1410" s="227"/>
      <c r="AI1410" s="227"/>
      <c r="AJ1410" s="227"/>
      <c r="AK1410" s="227"/>
      <c r="AL1410" s="227"/>
      <c r="AM1410" s="227"/>
      <c r="AN1410" s="227"/>
      <c r="AO1410" s="227"/>
      <c r="AP1410" s="227"/>
      <c r="AQ1410" s="227"/>
      <c r="AR1410" s="227"/>
    </row>
    <row r="1411" spans="1:44" x14ac:dyDescent="0.2">
      <c r="A1411" s="227"/>
      <c r="B1411" s="227"/>
      <c r="C1411" s="227"/>
      <c r="D1411" s="227"/>
      <c r="E1411" s="227"/>
      <c r="F1411" s="227"/>
      <c r="G1411" s="226"/>
      <c r="H1411" s="1207"/>
      <c r="I1411" s="1207"/>
      <c r="J1411" s="227"/>
      <c r="K1411" s="227"/>
      <c r="L1411" s="227"/>
      <c r="M1411" s="227"/>
      <c r="N1411" s="227"/>
      <c r="O1411" s="227"/>
      <c r="P1411" s="227"/>
      <c r="Q1411" s="227"/>
      <c r="R1411" s="227"/>
      <c r="S1411" s="227"/>
      <c r="T1411" s="227"/>
      <c r="U1411" s="227"/>
      <c r="V1411" s="227"/>
      <c r="W1411" s="227"/>
      <c r="X1411" s="227"/>
      <c r="Y1411" s="227"/>
      <c r="Z1411" s="227"/>
      <c r="AA1411" s="227"/>
      <c r="AB1411" s="227"/>
      <c r="AC1411" s="227"/>
      <c r="AD1411" s="227"/>
      <c r="AE1411" s="227"/>
      <c r="AF1411" s="227"/>
      <c r="AG1411" s="227"/>
      <c r="AH1411" s="227"/>
      <c r="AI1411" s="227"/>
      <c r="AJ1411" s="227"/>
      <c r="AK1411" s="227"/>
      <c r="AL1411" s="227"/>
      <c r="AM1411" s="227"/>
      <c r="AN1411" s="227"/>
      <c r="AO1411" s="227"/>
      <c r="AP1411" s="227"/>
      <c r="AQ1411" s="227"/>
      <c r="AR1411" s="227"/>
    </row>
    <row r="1412" spans="1:44" x14ac:dyDescent="0.2">
      <c r="A1412" s="227"/>
      <c r="B1412" s="227"/>
      <c r="C1412" s="227"/>
      <c r="D1412" s="227"/>
      <c r="E1412" s="227"/>
      <c r="F1412" s="227"/>
      <c r="G1412" s="226"/>
      <c r="H1412" s="1207"/>
      <c r="I1412" s="1207"/>
      <c r="J1412" s="227"/>
      <c r="K1412" s="227"/>
      <c r="L1412" s="227"/>
      <c r="M1412" s="227"/>
      <c r="N1412" s="227"/>
      <c r="O1412" s="227"/>
      <c r="P1412" s="227"/>
      <c r="Q1412" s="227"/>
      <c r="R1412" s="227"/>
      <c r="S1412" s="227"/>
      <c r="T1412" s="227"/>
      <c r="U1412" s="227"/>
      <c r="V1412" s="227"/>
      <c r="W1412" s="227"/>
      <c r="X1412" s="227"/>
      <c r="Y1412" s="227"/>
      <c r="Z1412" s="227"/>
      <c r="AA1412" s="227"/>
      <c r="AB1412" s="227"/>
      <c r="AC1412" s="227"/>
      <c r="AD1412" s="227"/>
      <c r="AE1412" s="227"/>
      <c r="AF1412" s="227"/>
      <c r="AG1412" s="227"/>
      <c r="AH1412" s="227"/>
      <c r="AI1412" s="227"/>
      <c r="AJ1412" s="227"/>
      <c r="AK1412" s="227"/>
      <c r="AL1412" s="227"/>
      <c r="AM1412" s="227"/>
      <c r="AN1412" s="227"/>
      <c r="AO1412" s="227"/>
      <c r="AP1412" s="227"/>
      <c r="AQ1412" s="227"/>
      <c r="AR1412" s="227"/>
    </row>
    <row r="1413" spans="1:44" x14ac:dyDescent="0.2">
      <c r="A1413" s="227"/>
      <c r="B1413" s="227"/>
      <c r="C1413" s="227"/>
      <c r="D1413" s="227"/>
      <c r="E1413" s="227"/>
      <c r="F1413" s="227"/>
      <c r="G1413" s="226"/>
      <c r="H1413" s="1207"/>
      <c r="I1413" s="1207"/>
      <c r="J1413" s="227"/>
      <c r="K1413" s="227"/>
      <c r="L1413" s="227"/>
      <c r="M1413" s="227"/>
      <c r="N1413" s="227"/>
      <c r="O1413" s="227"/>
      <c r="P1413" s="227"/>
      <c r="Q1413" s="227"/>
      <c r="R1413" s="227"/>
      <c r="S1413" s="227"/>
      <c r="T1413" s="227"/>
      <c r="U1413" s="227"/>
      <c r="V1413" s="227"/>
      <c r="W1413" s="227"/>
      <c r="X1413" s="227"/>
      <c r="Y1413" s="227"/>
      <c r="Z1413" s="227"/>
      <c r="AA1413" s="227"/>
      <c r="AB1413" s="227"/>
      <c r="AC1413" s="227"/>
      <c r="AD1413" s="227"/>
      <c r="AE1413" s="227"/>
      <c r="AF1413" s="227"/>
      <c r="AG1413" s="227"/>
      <c r="AH1413" s="227"/>
      <c r="AI1413" s="227"/>
      <c r="AJ1413" s="227"/>
      <c r="AK1413" s="227"/>
      <c r="AL1413" s="227"/>
      <c r="AM1413" s="227"/>
      <c r="AN1413" s="227"/>
      <c r="AO1413" s="227"/>
      <c r="AP1413" s="227"/>
      <c r="AQ1413" s="227"/>
      <c r="AR1413" s="227"/>
    </row>
    <row r="1414" spans="1:44" x14ac:dyDescent="0.2">
      <c r="A1414" s="227"/>
      <c r="B1414" s="227"/>
      <c r="C1414" s="227"/>
      <c r="D1414" s="227"/>
      <c r="E1414" s="227"/>
      <c r="F1414" s="227"/>
      <c r="G1414" s="226"/>
      <c r="H1414" s="1207"/>
      <c r="I1414" s="1207"/>
      <c r="J1414" s="227"/>
      <c r="K1414" s="227"/>
      <c r="L1414" s="227"/>
      <c r="M1414" s="227"/>
      <c r="N1414" s="227"/>
      <c r="O1414" s="227"/>
      <c r="P1414" s="227"/>
      <c r="Q1414" s="227"/>
      <c r="R1414" s="227"/>
      <c r="S1414" s="227"/>
      <c r="T1414" s="227"/>
      <c r="U1414" s="227"/>
      <c r="V1414" s="227"/>
      <c r="W1414" s="227"/>
      <c r="X1414" s="227"/>
      <c r="Y1414" s="227"/>
      <c r="Z1414" s="227"/>
      <c r="AA1414" s="227"/>
      <c r="AB1414" s="227"/>
      <c r="AC1414" s="227"/>
      <c r="AD1414" s="227"/>
      <c r="AE1414" s="227"/>
      <c r="AF1414" s="227"/>
      <c r="AG1414" s="227"/>
      <c r="AH1414" s="227"/>
      <c r="AI1414" s="227"/>
      <c r="AJ1414" s="227"/>
      <c r="AK1414" s="227"/>
      <c r="AL1414" s="227"/>
      <c r="AM1414" s="227"/>
      <c r="AN1414" s="227"/>
      <c r="AO1414" s="227"/>
      <c r="AP1414" s="227"/>
      <c r="AQ1414" s="227"/>
      <c r="AR1414" s="227"/>
    </row>
    <row r="1415" spans="1:44" x14ac:dyDescent="0.2">
      <c r="A1415" s="227"/>
      <c r="B1415" s="227"/>
      <c r="C1415" s="227"/>
      <c r="D1415" s="227"/>
      <c r="E1415" s="227"/>
      <c r="F1415" s="227"/>
      <c r="G1415" s="226"/>
      <c r="H1415" s="1207"/>
      <c r="I1415" s="1207"/>
      <c r="J1415" s="227"/>
      <c r="K1415" s="227"/>
      <c r="L1415" s="227"/>
      <c r="M1415" s="227"/>
      <c r="N1415" s="227"/>
      <c r="O1415" s="227"/>
      <c r="P1415" s="227"/>
      <c r="Q1415" s="227"/>
      <c r="R1415" s="227"/>
      <c r="S1415" s="227"/>
      <c r="T1415" s="227"/>
      <c r="U1415" s="227"/>
      <c r="V1415" s="227"/>
      <c r="W1415" s="227"/>
      <c r="X1415" s="227"/>
      <c r="Y1415" s="227"/>
      <c r="Z1415" s="227"/>
      <c r="AA1415" s="227"/>
      <c r="AB1415" s="227"/>
      <c r="AC1415" s="227"/>
      <c r="AD1415" s="227"/>
      <c r="AE1415" s="227"/>
      <c r="AF1415" s="227"/>
      <c r="AG1415" s="227"/>
      <c r="AH1415" s="227"/>
      <c r="AI1415" s="227"/>
      <c r="AJ1415" s="227"/>
      <c r="AK1415" s="227"/>
      <c r="AL1415" s="227"/>
      <c r="AM1415" s="227"/>
      <c r="AN1415" s="227"/>
      <c r="AO1415" s="227"/>
      <c r="AP1415" s="227"/>
      <c r="AQ1415" s="227"/>
      <c r="AR1415" s="227"/>
    </row>
    <row r="1416" spans="1:44" x14ac:dyDescent="0.2">
      <c r="A1416" s="227"/>
      <c r="B1416" s="227"/>
      <c r="C1416" s="227"/>
      <c r="D1416" s="227"/>
      <c r="E1416" s="227"/>
      <c r="F1416" s="227"/>
      <c r="G1416" s="226"/>
      <c r="H1416" s="1207"/>
      <c r="I1416" s="1207"/>
      <c r="J1416" s="227"/>
      <c r="K1416" s="227"/>
      <c r="L1416" s="227"/>
      <c r="M1416" s="227"/>
      <c r="N1416" s="227"/>
      <c r="O1416" s="227"/>
      <c r="P1416" s="227"/>
      <c r="Q1416" s="227"/>
      <c r="R1416" s="227"/>
      <c r="S1416" s="227"/>
      <c r="T1416" s="227"/>
      <c r="U1416" s="227"/>
      <c r="V1416" s="227"/>
      <c r="W1416" s="227"/>
      <c r="X1416" s="227"/>
      <c r="Y1416" s="227"/>
      <c r="Z1416" s="227"/>
      <c r="AA1416" s="227"/>
      <c r="AB1416" s="227"/>
      <c r="AC1416" s="227"/>
      <c r="AD1416" s="227"/>
      <c r="AE1416" s="227"/>
      <c r="AF1416" s="227"/>
      <c r="AG1416" s="227"/>
      <c r="AH1416" s="227"/>
      <c r="AI1416" s="227"/>
      <c r="AJ1416" s="227"/>
      <c r="AK1416" s="227"/>
      <c r="AL1416" s="227"/>
      <c r="AM1416" s="227"/>
      <c r="AN1416" s="227"/>
      <c r="AO1416" s="227"/>
      <c r="AP1416" s="227"/>
      <c r="AQ1416" s="227"/>
      <c r="AR1416" s="227"/>
    </row>
    <row r="1417" spans="1:44" x14ac:dyDescent="0.2">
      <c r="A1417" s="227"/>
      <c r="B1417" s="227"/>
      <c r="C1417" s="227"/>
      <c r="D1417" s="227"/>
      <c r="E1417" s="227"/>
      <c r="F1417" s="227"/>
      <c r="G1417" s="226"/>
      <c r="H1417" s="1207"/>
      <c r="I1417" s="1207"/>
      <c r="J1417" s="227"/>
      <c r="K1417" s="227"/>
      <c r="L1417" s="227"/>
      <c r="M1417" s="227"/>
      <c r="N1417" s="227"/>
      <c r="O1417" s="227"/>
      <c r="P1417" s="227"/>
      <c r="Q1417" s="227"/>
      <c r="R1417" s="227"/>
      <c r="S1417" s="227"/>
      <c r="T1417" s="227"/>
      <c r="U1417" s="227"/>
      <c r="V1417" s="227"/>
      <c r="W1417" s="227"/>
      <c r="X1417" s="227"/>
      <c r="Y1417" s="227"/>
      <c r="Z1417" s="227"/>
      <c r="AA1417" s="227"/>
      <c r="AB1417" s="227"/>
      <c r="AC1417" s="227"/>
      <c r="AD1417" s="227"/>
      <c r="AE1417" s="227"/>
      <c r="AF1417" s="227"/>
      <c r="AG1417" s="227"/>
      <c r="AH1417" s="227"/>
      <c r="AI1417" s="227"/>
      <c r="AJ1417" s="227"/>
      <c r="AK1417" s="227"/>
      <c r="AL1417" s="227"/>
      <c r="AM1417" s="227"/>
      <c r="AN1417" s="227"/>
      <c r="AO1417" s="227"/>
      <c r="AP1417" s="227"/>
      <c r="AQ1417" s="227"/>
      <c r="AR1417" s="227"/>
    </row>
    <row r="1418" spans="1:44" x14ac:dyDescent="0.2">
      <c r="A1418" s="227"/>
      <c r="B1418" s="227"/>
      <c r="C1418" s="227"/>
      <c r="D1418" s="227"/>
      <c r="E1418" s="227"/>
      <c r="F1418" s="227"/>
      <c r="G1418" s="226"/>
      <c r="H1418" s="1207"/>
      <c r="I1418" s="1207"/>
      <c r="J1418" s="227"/>
      <c r="K1418" s="227"/>
      <c r="L1418" s="227"/>
      <c r="M1418" s="227"/>
      <c r="N1418" s="227"/>
      <c r="O1418" s="227"/>
      <c r="P1418" s="227"/>
      <c r="Q1418" s="227"/>
      <c r="R1418" s="227"/>
      <c r="S1418" s="227"/>
      <c r="T1418" s="227"/>
      <c r="U1418" s="227"/>
      <c r="V1418" s="227"/>
      <c r="W1418" s="227"/>
      <c r="X1418" s="227"/>
      <c r="Y1418" s="227"/>
      <c r="Z1418" s="227"/>
      <c r="AA1418" s="227"/>
      <c r="AB1418" s="227"/>
      <c r="AC1418" s="227"/>
      <c r="AD1418" s="227"/>
      <c r="AE1418" s="227"/>
      <c r="AF1418" s="227"/>
      <c r="AG1418" s="227"/>
      <c r="AH1418" s="227"/>
      <c r="AI1418" s="227"/>
      <c r="AJ1418" s="227"/>
      <c r="AK1418" s="227"/>
      <c r="AL1418" s="227"/>
      <c r="AM1418" s="227"/>
      <c r="AN1418" s="227"/>
      <c r="AO1418" s="227"/>
      <c r="AP1418" s="227"/>
      <c r="AQ1418" s="227"/>
      <c r="AR1418" s="227"/>
    </row>
    <row r="1419" spans="1:44" x14ac:dyDescent="0.2">
      <c r="A1419" s="227"/>
      <c r="B1419" s="227"/>
      <c r="C1419" s="227"/>
      <c r="D1419" s="227"/>
      <c r="E1419" s="227"/>
      <c r="F1419" s="227"/>
      <c r="G1419" s="226"/>
      <c r="H1419" s="1207"/>
      <c r="I1419" s="1207"/>
      <c r="J1419" s="227"/>
      <c r="K1419" s="227"/>
      <c r="L1419" s="227"/>
      <c r="M1419" s="227"/>
      <c r="N1419" s="227"/>
      <c r="O1419" s="227"/>
      <c r="P1419" s="227"/>
      <c r="Q1419" s="227"/>
      <c r="R1419" s="227"/>
      <c r="S1419" s="227"/>
      <c r="T1419" s="227"/>
      <c r="U1419" s="227"/>
      <c r="V1419" s="227"/>
      <c r="W1419" s="227"/>
      <c r="X1419" s="227"/>
      <c r="Y1419" s="227"/>
      <c r="Z1419" s="227"/>
      <c r="AA1419" s="227"/>
      <c r="AB1419" s="227"/>
      <c r="AC1419" s="227"/>
      <c r="AD1419" s="227"/>
      <c r="AE1419" s="227"/>
      <c r="AF1419" s="227"/>
      <c r="AG1419" s="227"/>
      <c r="AH1419" s="227"/>
      <c r="AI1419" s="227"/>
      <c r="AJ1419" s="227"/>
      <c r="AK1419" s="227"/>
      <c r="AL1419" s="227"/>
      <c r="AM1419" s="227"/>
      <c r="AN1419" s="227"/>
      <c r="AO1419" s="227"/>
      <c r="AP1419" s="227"/>
      <c r="AQ1419" s="227"/>
      <c r="AR1419" s="227"/>
    </row>
    <row r="1420" spans="1:44" x14ac:dyDescent="0.2">
      <c r="A1420" s="227"/>
      <c r="B1420" s="227"/>
      <c r="C1420" s="227"/>
      <c r="D1420" s="227"/>
      <c r="E1420" s="227"/>
      <c r="F1420" s="227"/>
      <c r="G1420" s="226"/>
      <c r="H1420" s="1207"/>
      <c r="I1420" s="1207"/>
      <c r="J1420" s="227"/>
      <c r="K1420" s="227"/>
      <c r="L1420" s="227"/>
      <c r="M1420" s="227"/>
      <c r="N1420" s="227"/>
      <c r="O1420" s="227"/>
      <c r="P1420" s="227"/>
      <c r="Q1420" s="227"/>
      <c r="R1420" s="227"/>
      <c r="S1420" s="227"/>
      <c r="T1420" s="227"/>
      <c r="U1420" s="227"/>
      <c r="V1420" s="227"/>
      <c r="W1420" s="227"/>
      <c r="X1420" s="227"/>
      <c r="Y1420" s="227"/>
      <c r="Z1420" s="227"/>
      <c r="AA1420" s="227"/>
      <c r="AB1420" s="227"/>
      <c r="AC1420" s="227"/>
      <c r="AD1420" s="227"/>
      <c r="AE1420" s="227"/>
      <c r="AF1420" s="227"/>
      <c r="AG1420" s="227"/>
      <c r="AH1420" s="227"/>
      <c r="AI1420" s="227"/>
      <c r="AJ1420" s="227"/>
      <c r="AK1420" s="227"/>
      <c r="AL1420" s="227"/>
      <c r="AM1420" s="227"/>
      <c r="AN1420" s="227"/>
      <c r="AO1420" s="227"/>
      <c r="AP1420" s="227"/>
      <c r="AQ1420" s="227"/>
      <c r="AR1420" s="227"/>
    </row>
    <row r="1421" spans="1:44" x14ac:dyDescent="0.2">
      <c r="A1421" s="227"/>
      <c r="B1421" s="227"/>
      <c r="C1421" s="227"/>
      <c r="D1421" s="227"/>
      <c r="E1421" s="227"/>
      <c r="F1421" s="227"/>
      <c r="G1421" s="226"/>
      <c r="H1421" s="1207"/>
      <c r="I1421" s="1207"/>
      <c r="J1421" s="227"/>
      <c r="K1421" s="227"/>
      <c r="L1421" s="227"/>
      <c r="M1421" s="227"/>
      <c r="N1421" s="227"/>
      <c r="O1421" s="227"/>
      <c r="P1421" s="227"/>
      <c r="Q1421" s="227"/>
      <c r="R1421" s="227"/>
      <c r="S1421" s="227"/>
      <c r="T1421" s="227"/>
      <c r="U1421" s="227"/>
      <c r="V1421" s="227"/>
      <c r="W1421" s="227"/>
      <c r="X1421" s="227"/>
      <c r="Y1421" s="227"/>
      <c r="Z1421" s="227"/>
      <c r="AA1421" s="227"/>
      <c r="AB1421" s="227"/>
      <c r="AC1421" s="227"/>
      <c r="AD1421" s="227"/>
      <c r="AE1421" s="227"/>
      <c r="AF1421" s="227"/>
      <c r="AG1421" s="227"/>
      <c r="AH1421" s="227"/>
      <c r="AI1421" s="227"/>
      <c r="AJ1421" s="227"/>
      <c r="AK1421" s="227"/>
      <c r="AL1421" s="227"/>
      <c r="AM1421" s="227"/>
      <c r="AN1421" s="227"/>
      <c r="AO1421" s="227"/>
      <c r="AP1421" s="227"/>
      <c r="AQ1421" s="227"/>
      <c r="AR1421" s="227"/>
    </row>
    <row r="1422" spans="1:44" x14ac:dyDescent="0.2">
      <c r="A1422" s="227"/>
      <c r="B1422" s="227"/>
      <c r="C1422" s="227"/>
      <c r="D1422" s="227"/>
      <c r="E1422" s="227"/>
      <c r="F1422" s="227"/>
      <c r="G1422" s="226"/>
      <c r="H1422" s="1207"/>
      <c r="I1422" s="1207"/>
      <c r="J1422" s="227"/>
      <c r="K1422" s="227"/>
      <c r="L1422" s="227"/>
      <c r="M1422" s="227"/>
      <c r="N1422" s="227"/>
      <c r="O1422" s="227"/>
      <c r="P1422" s="227"/>
      <c r="Q1422" s="227"/>
      <c r="R1422" s="227"/>
      <c r="S1422" s="227"/>
      <c r="T1422" s="227"/>
      <c r="U1422" s="227"/>
      <c r="V1422" s="227"/>
      <c r="W1422" s="227"/>
      <c r="X1422" s="227"/>
      <c r="Y1422" s="227"/>
      <c r="Z1422" s="227"/>
      <c r="AA1422" s="227"/>
      <c r="AB1422" s="227"/>
      <c r="AC1422" s="227"/>
      <c r="AD1422" s="227"/>
      <c r="AE1422" s="227"/>
      <c r="AF1422" s="227"/>
      <c r="AG1422" s="227"/>
      <c r="AH1422" s="227"/>
      <c r="AI1422" s="227"/>
      <c r="AJ1422" s="227"/>
      <c r="AK1422" s="227"/>
      <c r="AL1422" s="227"/>
      <c r="AM1422" s="227"/>
      <c r="AN1422" s="227"/>
      <c r="AO1422" s="227"/>
      <c r="AP1422" s="227"/>
      <c r="AQ1422" s="227"/>
      <c r="AR1422" s="227"/>
    </row>
    <row r="1423" spans="1:44" x14ac:dyDescent="0.2">
      <c r="A1423" s="227"/>
      <c r="B1423" s="227"/>
      <c r="C1423" s="227"/>
      <c r="D1423" s="227"/>
      <c r="E1423" s="227"/>
      <c r="F1423" s="227"/>
      <c r="G1423" s="226"/>
      <c r="H1423" s="1207"/>
      <c r="I1423" s="1207"/>
      <c r="J1423" s="227"/>
      <c r="K1423" s="227"/>
      <c r="L1423" s="227"/>
      <c r="M1423" s="227"/>
      <c r="N1423" s="227"/>
      <c r="O1423" s="227"/>
      <c r="P1423" s="227"/>
      <c r="Q1423" s="227"/>
      <c r="R1423" s="227"/>
      <c r="S1423" s="227"/>
      <c r="T1423" s="227"/>
      <c r="U1423" s="227"/>
      <c r="V1423" s="227"/>
      <c r="W1423" s="227"/>
      <c r="X1423" s="227"/>
      <c r="Y1423" s="227"/>
      <c r="Z1423" s="227"/>
      <c r="AA1423" s="227"/>
      <c r="AB1423" s="227"/>
      <c r="AC1423" s="227"/>
      <c r="AD1423" s="227"/>
      <c r="AE1423" s="227"/>
      <c r="AF1423" s="227"/>
      <c r="AG1423" s="227"/>
      <c r="AH1423" s="227"/>
      <c r="AI1423" s="227"/>
      <c r="AJ1423" s="227"/>
      <c r="AK1423" s="227"/>
      <c r="AL1423" s="227"/>
      <c r="AM1423" s="227"/>
      <c r="AN1423" s="227"/>
      <c r="AO1423" s="227"/>
      <c r="AP1423" s="227"/>
      <c r="AQ1423" s="227"/>
      <c r="AR1423" s="227"/>
    </row>
    <row r="1424" spans="1:44" x14ac:dyDescent="0.2">
      <c r="A1424" s="227"/>
      <c r="B1424" s="227"/>
      <c r="C1424" s="227"/>
      <c r="D1424" s="227"/>
      <c r="E1424" s="227"/>
      <c r="F1424" s="227"/>
      <c r="G1424" s="226"/>
      <c r="H1424" s="1207"/>
      <c r="I1424" s="1207"/>
      <c r="J1424" s="227"/>
      <c r="K1424" s="227"/>
      <c r="L1424" s="227"/>
      <c r="M1424" s="227"/>
      <c r="N1424" s="227"/>
      <c r="O1424" s="227"/>
      <c r="P1424" s="227"/>
      <c r="Q1424" s="227"/>
      <c r="R1424" s="227"/>
      <c r="S1424" s="227"/>
      <c r="T1424" s="227"/>
      <c r="U1424" s="227"/>
      <c r="V1424" s="227"/>
      <c r="W1424" s="227"/>
      <c r="X1424" s="227"/>
      <c r="Y1424" s="227"/>
      <c r="Z1424" s="227"/>
      <c r="AA1424" s="227"/>
      <c r="AB1424" s="227"/>
      <c r="AC1424" s="227"/>
      <c r="AD1424" s="227"/>
      <c r="AE1424" s="227"/>
      <c r="AF1424" s="227"/>
      <c r="AG1424" s="227"/>
      <c r="AH1424" s="227"/>
      <c r="AI1424" s="227"/>
      <c r="AJ1424" s="227"/>
      <c r="AK1424" s="227"/>
      <c r="AL1424" s="227"/>
      <c r="AM1424" s="227"/>
      <c r="AN1424" s="227"/>
      <c r="AO1424" s="227"/>
      <c r="AP1424" s="227"/>
      <c r="AQ1424" s="227"/>
      <c r="AR1424" s="227"/>
    </row>
    <row r="1425" spans="1:44" x14ac:dyDescent="0.2">
      <c r="A1425" s="227"/>
      <c r="B1425" s="227"/>
      <c r="C1425" s="227"/>
      <c r="D1425" s="227"/>
      <c r="E1425" s="227"/>
      <c r="F1425" s="227"/>
      <c r="G1425" s="226"/>
      <c r="H1425" s="1207"/>
      <c r="I1425" s="1207"/>
      <c r="J1425" s="227"/>
      <c r="K1425" s="227"/>
      <c r="L1425" s="227"/>
      <c r="M1425" s="227"/>
      <c r="N1425" s="227"/>
      <c r="O1425" s="227"/>
      <c r="P1425" s="227"/>
      <c r="Q1425" s="227"/>
      <c r="R1425" s="227"/>
      <c r="S1425" s="227"/>
      <c r="T1425" s="227"/>
      <c r="U1425" s="227"/>
      <c r="V1425" s="227"/>
      <c r="W1425" s="227"/>
      <c r="X1425" s="227"/>
      <c r="Y1425" s="227"/>
      <c r="Z1425" s="227"/>
      <c r="AA1425" s="227"/>
      <c r="AB1425" s="227"/>
      <c r="AC1425" s="227"/>
      <c r="AD1425" s="227"/>
      <c r="AE1425" s="227"/>
      <c r="AF1425" s="227"/>
      <c r="AG1425" s="227"/>
      <c r="AH1425" s="227"/>
      <c r="AI1425" s="227"/>
      <c r="AJ1425" s="227"/>
      <c r="AK1425" s="227"/>
      <c r="AL1425" s="227"/>
      <c r="AM1425" s="227"/>
      <c r="AN1425" s="227"/>
      <c r="AO1425" s="227"/>
      <c r="AP1425" s="227"/>
      <c r="AQ1425" s="227"/>
      <c r="AR1425" s="227"/>
    </row>
    <row r="1426" spans="1:44" x14ac:dyDescent="0.2">
      <c r="A1426" s="227"/>
      <c r="B1426" s="227"/>
      <c r="C1426" s="227"/>
      <c r="D1426" s="227"/>
      <c r="E1426" s="227"/>
      <c r="F1426" s="227"/>
      <c r="G1426" s="226"/>
      <c r="H1426" s="1207"/>
      <c r="I1426" s="1207"/>
      <c r="J1426" s="227"/>
      <c r="K1426" s="227"/>
      <c r="L1426" s="227"/>
      <c r="M1426" s="227"/>
      <c r="N1426" s="227"/>
      <c r="O1426" s="227"/>
      <c r="P1426" s="227"/>
      <c r="Q1426" s="227"/>
      <c r="R1426" s="227"/>
      <c r="S1426" s="227"/>
      <c r="T1426" s="227"/>
      <c r="U1426" s="227"/>
      <c r="V1426" s="227"/>
      <c r="W1426" s="227"/>
      <c r="X1426" s="227"/>
      <c r="Y1426" s="227"/>
      <c r="Z1426" s="227"/>
      <c r="AA1426" s="227"/>
      <c r="AB1426" s="227"/>
      <c r="AC1426" s="227"/>
      <c r="AD1426" s="227"/>
      <c r="AE1426" s="227"/>
      <c r="AF1426" s="227"/>
      <c r="AG1426" s="227"/>
      <c r="AH1426" s="227"/>
      <c r="AI1426" s="227"/>
      <c r="AJ1426" s="227"/>
      <c r="AK1426" s="227"/>
      <c r="AL1426" s="227"/>
      <c r="AM1426" s="227"/>
      <c r="AN1426" s="227"/>
      <c r="AO1426" s="227"/>
      <c r="AP1426" s="227"/>
      <c r="AQ1426" s="227"/>
      <c r="AR1426" s="227"/>
    </row>
    <row r="1427" spans="1:44" x14ac:dyDescent="0.2">
      <c r="A1427" s="227"/>
      <c r="B1427" s="227"/>
      <c r="C1427" s="227"/>
      <c r="D1427" s="227"/>
      <c r="E1427" s="227"/>
      <c r="F1427" s="227"/>
      <c r="G1427" s="226"/>
      <c r="H1427" s="1207"/>
      <c r="I1427" s="1207"/>
      <c r="J1427" s="227"/>
      <c r="K1427" s="227"/>
      <c r="L1427" s="227"/>
      <c r="M1427" s="227"/>
      <c r="N1427" s="227"/>
      <c r="O1427" s="227"/>
      <c r="P1427" s="227"/>
      <c r="Q1427" s="227"/>
      <c r="R1427" s="227"/>
      <c r="S1427" s="227"/>
      <c r="T1427" s="227"/>
      <c r="U1427" s="227"/>
      <c r="V1427" s="227"/>
      <c r="W1427" s="227"/>
      <c r="X1427" s="227"/>
      <c r="Y1427" s="227"/>
      <c r="Z1427" s="227"/>
      <c r="AA1427" s="227"/>
      <c r="AB1427" s="227"/>
      <c r="AC1427" s="227"/>
      <c r="AD1427" s="227"/>
      <c r="AE1427" s="227"/>
      <c r="AF1427" s="227"/>
      <c r="AG1427" s="227"/>
      <c r="AH1427" s="227"/>
      <c r="AI1427" s="227"/>
      <c r="AJ1427" s="227"/>
      <c r="AK1427" s="227"/>
      <c r="AL1427" s="227"/>
      <c r="AM1427" s="227"/>
      <c r="AN1427" s="227"/>
      <c r="AO1427" s="227"/>
      <c r="AP1427" s="227"/>
      <c r="AQ1427" s="227"/>
      <c r="AR1427" s="227"/>
    </row>
    <row r="1428" spans="1:44" x14ac:dyDescent="0.2">
      <c r="A1428" s="227"/>
      <c r="B1428" s="227"/>
      <c r="C1428" s="227"/>
      <c r="D1428" s="227"/>
      <c r="E1428" s="227"/>
      <c r="F1428" s="227"/>
      <c r="G1428" s="226"/>
      <c r="H1428" s="1207"/>
      <c r="I1428" s="1207"/>
      <c r="J1428" s="227"/>
      <c r="K1428" s="227"/>
      <c r="L1428" s="227"/>
      <c r="M1428" s="227"/>
      <c r="N1428" s="227"/>
      <c r="O1428" s="227"/>
      <c r="P1428" s="227"/>
      <c r="Q1428" s="227"/>
      <c r="R1428" s="227"/>
      <c r="S1428" s="227"/>
      <c r="T1428" s="227"/>
      <c r="U1428" s="227"/>
      <c r="V1428" s="227"/>
      <c r="W1428" s="227"/>
      <c r="X1428" s="227"/>
      <c r="Y1428" s="227"/>
      <c r="Z1428" s="227"/>
      <c r="AA1428" s="227"/>
      <c r="AB1428" s="227"/>
      <c r="AC1428" s="227"/>
      <c r="AD1428" s="227"/>
      <c r="AE1428" s="227"/>
      <c r="AF1428" s="227"/>
      <c r="AG1428" s="227"/>
      <c r="AH1428" s="227"/>
      <c r="AI1428" s="227"/>
      <c r="AJ1428" s="227"/>
      <c r="AK1428" s="227"/>
      <c r="AL1428" s="227"/>
      <c r="AM1428" s="227"/>
      <c r="AN1428" s="227"/>
      <c r="AO1428" s="227"/>
      <c r="AP1428" s="227"/>
      <c r="AQ1428" s="227"/>
      <c r="AR1428" s="227"/>
    </row>
    <row r="1429" spans="1:44" x14ac:dyDescent="0.2">
      <c r="A1429" s="227"/>
      <c r="B1429" s="227"/>
      <c r="C1429" s="227"/>
      <c r="D1429" s="227"/>
      <c r="E1429" s="227"/>
      <c r="F1429" s="227"/>
      <c r="G1429" s="226"/>
      <c r="H1429" s="1207"/>
      <c r="I1429" s="1207"/>
      <c r="J1429" s="227"/>
      <c r="K1429" s="227"/>
      <c r="L1429" s="227"/>
      <c r="M1429" s="227"/>
      <c r="N1429" s="227"/>
      <c r="O1429" s="227"/>
      <c r="P1429" s="227"/>
      <c r="Q1429" s="227"/>
      <c r="R1429" s="227"/>
      <c r="S1429" s="227"/>
      <c r="T1429" s="227"/>
      <c r="U1429" s="227"/>
      <c r="V1429" s="227"/>
      <c r="W1429" s="227"/>
      <c r="X1429" s="227"/>
      <c r="Y1429" s="227"/>
      <c r="Z1429" s="227"/>
      <c r="AA1429" s="227"/>
      <c r="AB1429" s="227"/>
      <c r="AC1429" s="227"/>
      <c r="AD1429" s="227"/>
      <c r="AE1429" s="227"/>
      <c r="AF1429" s="227"/>
      <c r="AG1429" s="227"/>
      <c r="AH1429" s="227"/>
      <c r="AI1429" s="227"/>
      <c r="AJ1429" s="227"/>
      <c r="AK1429" s="227"/>
      <c r="AL1429" s="227"/>
      <c r="AM1429" s="227"/>
      <c r="AN1429" s="227"/>
      <c r="AO1429" s="227"/>
      <c r="AP1429" s="227"/>
      <c r="AQ1429" s="227"/>
      <c r="AR1429" s="227"/>
    </row>
    <row r="1430" spans="1:44" x14ac:dyDescent="0.2">
      <c r="A1430" s="227"/>
      <c r="B1430" s="227"/>
      <c r="C1430" s="227"/>
      <c r="D1430" s="227"/>
      <c r="E1430" s="227"/>
      <c r="F1430" s="227"/>
      <c r="G1430" s="226"/>
      <c r="H1430" s="1207"/>
      <c r="I1430" s="1207"/>
      <c r="J1430" s="227"/>
      <c r="K1430" s="227"/>
      <c r="L1430" s="227"/>
      <c r="M1430" s="227"/>
      <c r="N1430" s="227"/>
      <c r="O1430" s="227"/>
      <c r="P1430" s="227"/>
      <c r="Q1430" s="227"/>
      <c r="R1430" s="227"/>
      <c r="S1430" s="227"/>
      <c r="T1430" s="227"/>
      <c r="U1430" s="227"/>
      <c r="V1430" s="227"/>
      <c r="W1430" s="227"/>
      <c r="X1430" s="227"/>
      <c r="Y1430" s="227"/>
      <c r="Z1430" s="227"/>
      <c r="AA1430" s="227"/>
      <c r="AB1430" s="227"/>
      <c r="AC1430" s="227"/>
      <c r="AD1430" s="227"/>
      <c r="AE1430" s="227"/>
      <c r="AF1430" s="227"/>
      <c r="AG1430" s="227"/>
      <c r="AH1430" s="227"/>
      <c r="AI1430" s="227"/>
      <c r="AJ1430" s="227"/>
      <c r="AK1430" s="227"/>
      <c r="AL1430" s="227"/>
      <c r="AM1430" s="227"/>
      <c r="AN1430" s="227"/>
      <c r="AO1430" s="227"/>
      <c r="AP1430" s="227"/>
      <c r="AQ1430" s="227"/>
      <c r="AR1430" s="227"/>
    </row>
    <row r="1431" spans="1:44" x14ac:dyDescent="0.2">
      <c r="A1431" s="227"/>
      <c r="B1431" s="227"/>
      <c r="C1431" s="227"/>
      <c r="D1431" s="227"/>
      <c r="E1431" s="227"/>
      <c r="F1431" s="227"/>
      <c r="G1431" s="226"/>
      <c r="H1431" s="1207"/>
      <c r="I1431" s="1207"/>
      <c r="J1431" s="227"/>
      <c r="K1431" s="227"/>
      <c r="L1431" s="227"/>
      <c r="M1431" s="227"/>
      <c r="N1431" s="227"/>
      <c r="O1431" s="227"/>
      <c r="P1431" s="227"/>
      <c r="Q1431" s="227"/>
      <c r="R1431" s="227"/>
      <c r="S1431" s="227"/>
      <c r="T1431" s="227"/>
      <c r="U1431" s="227"/>
      <c r="V1431" s="227"/>
      <c r="W1431" s="227"/>
      <c r="X1431" s="227"/>
      <c r="Y1431" s="227"/>
      <c r="Z1431" s="227"/>
      <c r="AA1431" s="227"/>
      <c r="AB1431" s="227"/>
      <c r="AC1431" s="227"/>
      <c r="AD1431" s="227"/>
      <c r="AE1431" s="227"/>
      <c r="AF1431" s="227"/>
      <c r="AG1431" s="227"/>
      <c r="AH1431" s="227"/>
      <c r="AI1431" s="227"/>
      <c r="AJ1431" s="227"/>
      <c r="AK1431" s="227"/>
      <c r="AL1431" s="227"/>
      <c r="AM1431" s="227"/>
      <c r="AN1431" s="227"/>
      <c r="AO1431" s="227"/>
      <c r="AP1431" s="227"/>
      <c r="AQ1431" s="227"/>
      <c r="AR1431" s="227"/>
    </row>
    <row r="1432" spans="1:44" x14ac:dyDescent="0.2">
      <c r="A1432" s="227"/>
      <c r="B1432" s="227"/>
      <c r="C1432" s="227"/>
      <c r="D1432" s="227"/>
      <c r="E1432" s="227"/>
      <c r="F1432" s="227"/>
      <c r="G1432" s="226"/>
      <c r="H1432" s="1207"/>
      <c r="I1432" s="1207"/>
      <c r="J1432" s="227"/>
      <c r="K1432" s="227"/>
      <c r="L1432" s="227"/>
      <c r="M1432" s="227"/>
      <c r="N1432" s="227"/>
      <c r="O1432" s="227"/>
      <c r="P1432" s="227"/>
      <c r="Q1432" s="227"/>
      <c r="R1432" s="227"/>
      <c r="S1432" s="227"/>
      <c r="T1432" s="227"/>
      <c r="U1432" s="227"/>
      <c r="V1432" s="227"/>
      <c r="W1432" s="227"/>
      <c r="X1432" s="227"/>
      <c r="Y1432" s="227"/>
      <c r="Z1432" s="227"/>
      <c r="AA1432" s="227"/>
      <c r="AB1432" s="227"/>
      <c r="AC1432" s="227"/>
      <c r="AD1432" s="227"/>
      <c r="AE1432" s="227"/>
      <c r="AF1432" s="227"/>
      <c r="AG1432" s="227"/>
      <c r="AH1432" s="227"/>
      <c r="AI1432" s="227"/>
      <c r="AJ1432" s="227"/>
      <c r="AK1432" s="227"/>
      <c r="AL1432" s="227"/>
      <c r="AM1432" s="227"/>
      <c r="AN1432" s="227"/>
      <c r="AO1432" s="227"/>
      <c r="AP1432" s="227"/>
      <c r="AQ1432" s="227"/>
      <c r="AR1432" s="227"/>
    </row>
    <row r="1433" spans="1:44" x14ac:dyDescent="0.2">
      <c r="A1433" s="227"/>
      <c r="B1433" s="227"/>
      <c r="C1433" s="227"/>
      <c r="D1433" s="227"/>
      <c r="E1433" s="227"/>
      <c r="F1433" s="227"/>
      <c r="G1433" s="226"/>
      <c r="H1433" s="1207"/>
      <c r="I1433" s="1207"/>
      <c r="J1433" s="227"/>
      <c r="K1433" s="227"/>
      <c r="L1433" s="227"/>
      <c r="M1433" s="227"/>
      <c r="N1433" s="227"/>
      <c r="O1433" s="227"/>
      <c r="P1433" s="227"/>
      <c r="Q1433" s="227"/>
      <c r="R1433" s="227"/>
      <c r="S1433" s="227"/>
      <c r="T1433" s="227"/>
      <c r="U1433" s="227"/>
      <c r="V1433" s="227"/>
      <c r="W1433" s="227"/>
      <c r="X1433" s="227"/>
      <c r="Y1433" s="227"/>
      <c r="Z1433" s="227"/>
      <c r="AA1433" s="227"/>
      <c r="AB1433" s="227"/>
      <c r="AC1433" s="227"/>
      <c r="AD1433" s="227"/>
      <c r="AE1433" s="227"/>
      <c r="AF1433" s="227"/>
      <c r="AG1433" s="227"/>
      <c r="AH1433" s="227"/>
      <c r="AI1433" s="227"/>
      <c r="AJ1433" s="227"/>
      <c r="AK1433" s="227"/>
      <c r="AL1433" s="227"/>
      <c r="AM1433" s="227"/>
      <c r="AN1433" s="227"/>
      <c r="AO1433" s="227"/>
      <c r="AP1433" s="227"/>
      <c r="AQ1433" s="227"/>
      <c r="AR1433" s="227"/>
    </row>
    <row r="1434" spans="1:44" x14ac:dyDescent="0.2">
      <c r="A1434" s="227"/>
      <c r="B1434" s="227"/>
      <c r="C1434" s="227"/>
      <c r="D1434" s="227"/>
      <c r="E1434" s="227"/>
      <c r="F1434" s="227"/>
      <c r="G1434" s="226"/>
      <c r="H1434" s="1207"/>
      <c r="I1434" s="1207"/>
      <c r="J1434" s="227"/>
      <c r="K1434" s="227"/>
      <c r="L1434" s="227"/>
      <c r="M1434" s="227"/>
      <c r="N1434" s="227"/>
      <c r="O1434" s="227"/>
      <c r="P1434" s="227"/>
      <c r="Q1434" s="227"/>
      <c r="R1434" s="227"/>
      <c r="S1434" s="227"/>
      <c r="T1434" s="227"/>
      <c r="U1434" s="227"/>
      <c r="V1434" s="227"/>
      <c r="W1434" s="227"/>
      <c r="X1434" s="227"/>
      <c r="Y1434" s="227"/>
      <c r="Z1434" s="227"/>
      <c r="AA1434" s="227"/>
      <c r="AB1434" s="227"/>
      <c r="AC1434" s="227"/>
      <c r="AD1434" s="227"/>
      <c r="AE1434" s="227"/>
      <c r="AF1434" s="227"/>
      <c r="AG1434" s="227"/>
      <c r="AH1434" s="227"/>
      <c r="AI1434" s="227"/>
      <c r="AJ1434" s="227"/>
      <c r="AK1434" s="227"/>
      <c r="AL1434" s="227"/>
      <c r="AM1434" s="227"/>
      <c r="AN1434" s="227"/>
      <c r="AO1434" s="227"/>
      <c r="AP1434" s="227"/>
      <c r="AQ1434" s="227"/>
      <c r="AR1434" s="227"/>
    </row>
    <row r="1435" spans="1:44" x14ac:dyDescent="0.2">
      <c r="A1435" s="227"/>
      <c r="B1435" s="227"/>
      <c r="C1435" s="227"/>
      <c r="D1435" s="227"/>
      <c r="E1435" s="227"/>
      <c r="F1435" s="227"/>
      <c r="G1435" s="226"/>
      <c r="H1435" s="1207"/>
      <c r="I1435" s="1207"/>
      <c r="J1435" s="227"/>
      <c r="K1435" s="227"/>
      <c r="L1435" s="227"/>
      <c r="M1435" s="227"/>
      <c r="N1435" s="227"/>
      <c r="O1435" s="227"/>
      <c r="P1435" s="227"/>
      <c r="Q1435" s="227"/>
      <c r="R1435" s="227"/>
      <c r="S1435" s="227"/>
      <c r="T1435" s="227"/>
      <c r="U1435" s="227"/>
      <c r="V1435" s="227"/>
      <c r="W1435" s="227"/>
      <c r="X1435" s="227"/>
      <c r="Y1435" s="227"/>
      <c r="Z1435" s="227"/>
      <c r="AA1435" s="227"/>
      <c r="AB1435" s="227"/>
      <c r="AC1435" s="227"/>
      <c r="AD1435" s="227"/>
      <c r="AE1435" s="227"/>
      <c r="AF1435" s="227"/>
      <c r="AG1435" s="227"/>
      <c r="AH1435" s="227"/>
      <c r="AI1435" s="227"/>
      <c r="AJ1435" s="227"/>
      <c r="AK1435" s="227"/>
      <c r="AL1435" s="227"/>
      <c r="AM1435" s="227"/>
      <c r="AN1435" s="227"/>
      <c r="AO1435" s="227"/>
      <c r="AP1435" s="227"/>
      <c r="AQ1435" s="227"/>
      <c r="AR1435" s="227"/>
    </row>
    <row r="1436" spans="1:44" x14ac:dyDescent="0.2">
      <c r="A1436" s="227"/>
      <c r="B1436" s="227"/>
      <c r="C1436" s="227"/>
      <c r="D1436" s="227"/>
      <c r="E1436" s="227"/>
      <c r="F1436" s="227"/>
      <c r="G1436" s="226"/>
      <c r="H1436" s="1207"/>
      <c r="I1436" s="1207"/>
      <c r="J1436" s="227"/>
      <c r="K1436" s="227"/>
      <c r="L1436" s="227"/>
      <c r="M1436" s="227"/>
      <c r="N1436" s="227"/>
      <c r="O1436" s="227"/>
      <c r="P1436" s="227"/>
      <c r="Q1436" s="227"/>
      <c r="R1436" s="227"/>
      <c r="S1436" s="227"/>
      <c r="T1436" s="227"/>
      <c r="U1436" s="227"/>
      <c r="V1436" s="227"/>
      <c r="W1436" s="227"/>
      <c r="X1436" s="227"/>
      <c r="Y1436" s="227"/>
      <c r="Z1436" s="227"/>
      <c r="AA1436" s="227"/>
      <c r="AB1436" s="227"/>
      <c r="AC1436" s="227"/>
      <c r="AD1436" s="227"/>
      <c r="AE1436" s="227"/>
      <c r="AF1436" s="227"/>
      <c r="AG1436" s="227"/>
      <c r="AH1436" s="227"/>
      <c r="AI1436" s="227"/>
      <c r="AJ1436" s="227"/>
      <c r="AK1436" s="227"/>
      <c r="AL1436" s="227"/>
      <c r="AM1436" s="227"/>
      <c r="AN1436" s="227"/>
      <c r="AO1436" s="227"/>
      <c r="AP1436" s="227"/>
      <c r="AQ1436" s="227"/>
      <c r="AR1436" s="227"/>
    </row>
    <row r="1437" spans="1:44" x14ac:dyDescent="0.2">
      <c r="A1437" s="227"/>
      <c r="B1437" s="227"/>
      <c r="C1437" s="227"/>
      <c r="D1437" s="227"/>
      <c r="E1437" s="227"/>
      <c r="F1437" s="227"/>
      <c r="G1437" s="226"/>
      <c r="H1437" s="1207"/>
      <c r="I1437" s="1207"/>
      <c r="J1437" s="227"/>
      <c r="K1437" s="227"/>
      <c r="L1437" s="227"/>
      <c r="M1437" s="227"/>
      <c r="N1437" s="227"/>
      <c r="O1437" s="227"/>
      <c r="P1437" s="227"/>
      <c r="Q1437" s="227"/>
      <c r="R1437" s="227"/>
      <c r="S1437" s="227"/>
      <c r="T1437" s="227"/>
      <c r="U1437" s="227"/>
      <c r="V1437" s="227"/>
      <c r="W1437" s="227"/>
      <c r="X1437" s="227"/>
      <c r="Y1437" s="227"/>
      <c r="Z1437" s="227"/>
      <c r="AA1437" s="227"/>
      <c r="AB1437" s="227"/>
      <c r="AC1437" s="227"/>
      <c r="AD1437" s="227"/>
      <c r="AE1437" s="227"/>
      <c r="AF1437" s="227"/>
      <c r="AG1437" s="227"/>
      <c r="AH1437" s="227"/>
      <c r="AI1437" s="227"/>
      <c r="AJ1437" s="227"/>
      <c r="AK1437" s="227"/>
      <c r="AL1437" s="227"/>
      <c r="AM1437" s="227"/>
      <c r="AN1437" s="227"/>
      <c r="AO1437" s="227"/>
      <c r="AP1437" s="227"/>
      <c r="AQ1437" s="227"/>
      <c r="AR1437" s="227"/>
    </row>
    <row r="1438" spans="1:44" x14ac:dyDescent="0.2">
      <c r="A1438" s="227"/>
      <c r="B1438" s="227"/>
      <c r="C1438" s="227"/>
      <c r="D1438" s="227"/>
      <c r="E1438" s="227"/>
      <c r="F1438" s="227"/>
      <c r="G1438" s="226"/>
      <c r="H1438" s="1207"/>
      <c r="I1438" s="1207"/>
      <c r="J1438" s="227"/>
      <c r="K1438" s="227"/>
      <c r="L1438" s="227"/>
      <c r="M1438" s="227"/>
      <c r="N1438" s="227"/>
      <c r="O1438" s="227"/>
      <c r="P1438" s="227"/>
      <c r="Q1438" s="227"/>
      <c r="R1438" s="227"/>
      <c r="S1438" s="227"/>
      <c r="T1438" s="227"/>
      <c r="U1438" s="227"/>
      <c r="V1438" s="227"/>
      <c r="W1438" s="227"/>
      <c r="X1438" s="227"/>
      <c r="Y1438" s="227"/>
      <c r="Z1438" s="227"/>
      <c r="AA1438" s="227"/>
      <c r="AB1438" s="227"/>
      <c r="AC1438" s="227"/>
      <c r="AD1438" s="227"/>
      <c r="AE1438" s="227"/>
      <c r="AF1438" s="227"/>
      <c r="AG1438" s="227"/>
      <c r="AH1438" s="227"/>
      <c r="AI1438" s="227"/>
      <c r="AJ1438" s="227"/>
      <c r="AK1438" s="227"/>
      <c r="AL1438" s="227"/>
      <c r="AM1438" s="227"/>
      <c r="AN1438" s="227"/>
      <c r="AO1438" s="227"/>
      <c r="AP1438" s="227"/>
      <c r="AQ1438" s="227"/>
      <c r="AR1438" s="227"/>
    </row>
    <row r="1439" spans="1:44" x14ac:dyDescent="0.2">
      <c r="A1439" s="227"/>
      <c r="B1439" s="227"/>
      <c r="C1439" s="227"/>
      <c r="D1439" s="227"/>
      <c r="E1439" s="227"/>
      <c r="F1439" s="227"/>
      <c r="G1439" s="226"/>
      <c r="H1439" s="1207"/>
      <c r="I1439" s="1207"/>
      <c r="J1439" s="227"/>
      <c r="K1439" s="227"/>
      <c r="L1439" s="227"/>
      <c r="M1439" s="227"/>
      <c r="N1439" s="227"/>
      <c r="O1439" s="227"/>
      <c r="P1439" s="227"/>
      <c r="Q1439" s="227"/>
      <c r="R1439" s="227"/>
      <c r="S1439" s="227"/>
      <c r="T1439" s="227"/>
      <c r="U1439" s="227"/>
      <c r="V1439" s="227"/>
      <c r="W1439" s="227"/>
      <c r="X1439" s="227"/>
      <c r="Y1439" s="227"/>
      <c r="Z1439" s="227"/>
      <c r="AA1439" s="227"/>
      <c r="AB1439" s="227"/>
      <c r="AC1439" s="227"/>
      <c r="AD1439" s="227"/>
      <c r="AE1439" s="227"/>
      <c r="AF1439" s="227"/>
      <c r="AG1439" s="227"/>
      <c r="AH1439" s="227"/>
      <c r="AI1439" s="227"/>
      <c r="AJ1439" s="227"/>
      <c r="AK1439" s="227"/>
      <c r="AL1439" s="227"/>
      <c r="AM1439" s="227"/>
      <c r="AN1439" s="227"/>
      <c r="AO1439" s="227"/>
      <c r="AP1439" s="227"/>
      <c r="AQ1439" s="227"/>
      <c r="AR1439" s="227"/>
    </row>
    <row r="1440" spans="1:44" x14ac:dyDescent="0.2">
      <c r="A1440" s="227"/>
      <c r="B1440" s="227"/>
      <c r="C1440" s="227"/>
      <c r="D1440" s="227"/>
      <c r="E1440" s="227"/>
      <c r="F1440" s="227"/>
      <c r="G1440" s="226"/>
      <c r="H1440" s="1207"/>
      <c r="I1440" s="1207"/>
      <c r="J1440" s="227"/>
      <c r="K1440" s="227"/>
      <c r="L1440" s="227"/>
      <c r="M1440" s="227"/>
      <c r="N1440" s="227"/>
      <c r="O1440" s="227"/>
      <c r="P1440" s="227"/>
      <c r="Q1440" s="227"/>
      <c r="R1440" s="227"/>
      <c r="S1440" s="227"/>
      <c r="T1440" s="227"/>
      <c r="U1440" s="227"/>
      <c r="V1440" s="227"/>
      <c r="W1440" s="227"/>
      <c r="X1440" s="227"/>
      <c r="Y1440" s="227"/>
      <c r="Z1440" s="227"/>
      <c r="AA1440" s="227"/>
      <c r="AB1440" s="227"/>
      <c r="AC1440" s="227"/>
      <c r="AD1440" s="227"/>
      <c r="AE1440" s="227"/>
      <c r="AF1440" s="227"/>
      <c r="AG1440" s="227"/>
      <c r="AH1440" s="227"/>
      <c r="AI1440" s="227"/>
      <c r="AJ1440" s="227"/>
      <c r="AK1440" s="227"/>
      <c r="AL1440" s="227"/>
      <c r="AM1440" s="227"/>
      <c r="AN1440" s="227"/>
      <c r="AO1440" s="227"/>
      <c r="AP1440" s="227"/>
      <c r="AQ1440" s="227"/>
      <c r="AR1440" s="227"/>
    </row>
    <row r="1441" spans="1:44" x14ac:dyDescent="0.2">
      <c r="A1441" s="227"/>
      <c r="B1441" s="227"/>
      <c r="C1441" s="227"/>
      <c r="D1441" s="227"/>
      <c r="E1441" s="227"/>
      <c r="F1441" s="227"/>
      <c r="G1441" s="226"/>
      <c r="H1441" s="1207"/>
      <c r="I1441" s="1207"/>
      <c r="J1441" s="227"/>
      <c r="K1441" s="227"/>
      <c r="L1441" s="227"/>
      <c r="M1441" s="227"/>
      <c r="N1441" s="227"/>
      <c r="O1441" s="227"/>
      <c r="P1441" s="227"/>
      <c r="Q1441" s="227"/>
      <c r="R1441" s="227"/>
      <c r="S1441" s="227"/>
      <c r="T1441" s="227"/>
      <c r="U1441" s="227"/>
      <c r="V1441" s="227"/>
      <c r="W1441" s="227"/>
      <c r="X1441" s="227"/>
      <c r="Y1441" s="227"/>
      <c r="Z1441" s="227"/>
      <c r="AA1441" s="227"/>
      <c r="AB1441" s="227"/>
      <c r="AC1441" s="227"/>
      <c r="AD1441" s="227"/>
      <c r="AE1441" s="227"/>
      <c r="AF1441" s="227"/>
      <c r="AG1441" s="227"/>
      <c r="AH1441" s="227"/>
      <c r="AI1441" s="227"/>
      <c r="AJ1441" s="227"/>
      <c r="AK1441" s="227"/>
      <c r="AL1441" s="227"/>
      <c r="AM1441" s="227"/>
      <c r="AN1441" s="227"/>
      <c r="AO1441" s="227"/>
      <c r="AP1441" s="227"/>
      <c r="AQ1441" s="227"/>
      <c r="AR1441" s="227"/>
    </row>
    <row r="1442" spans="1:44" x14ac:dyDescent="0.2">
      <c r="A1442" s="227"/>
      <c r="B1442" s="227"/>
      <c r="C1442" s="227"/>
      <c r="D1442" s="227"/>
      <c r="E1442" s="227"/>
      <c r="F1442" s="227"/>
      <c r="G1442" s="226"/>
      <c r="H1442" s="1207"/>
      <c r="I1442" s="1207"/>
      <c r="J1442" s="227"/>
      <c r="K1442" s="227"/>
      <c r="L1442" s="227"/>
      <c r="M1442" s="227"/>
      <c r="N1442" s="227"/>
      <c r="O1442" s="227"/>
      <c r="P1442" s="227"/>
      <c r="Q1442" s="227"/>
      <c r="R1442" s="227"/>
      <c r="S1442" s="227"/>
      <c r="T1442" s="227"/>
      <c r="U1442" s="227"/>
      <c r="V1442" s="227"/>
      <c r="W1442" s="227"/>
      <c r="X1442" s="227"/>
      <c r="Y1442" s="227"/>
      <c r="Z1442" s="227"/>
      <c r="AA1442" s="227"/>
      <c r="AB1442" s="227"/>
      <c r="AC1442" s="227"/>
      <c r="AD1442" s="227"/>
      <c r="AE1442" s="227"/>
      <c r="AF1442" s="227"/>
      <c r="AG1442" s="227"/>
      <c r="AH1442" s="227"/>
      <c r="AI1442" s="227"/>
      <c r="AJ1442" s="227"/>
      <c r="AK1442" s="227"/>
      <c r="AL1442" s="227"/>
      <c r="AM1442" s="227"/>
      <c r="AN1442" s="227"/>
      <c r="AO1442" s="227"/>
      <c r="AP1442" s="227"/>
      <c r="AQ1442" s="227"/>
      <c r="AR1442" s="227"/>
    </row>
    <row r="1443" spans="1:44" x14ac:dyDescent="0.2">
      <c r="A1443" s="227"/>
      <c r="B1443" s="227"/>
      <c r="C1443" s="227"/>
      <c r="D1443" s="227"/>
      <c r="E1443" s="227"/>
      <c r="F1443" s="227"/>
      <c r="G1443" s="226"/>
      <c r="H1443" s="1207"/>
      <c r="I1443" s="1207"/>
      <c r="J1443" s="227"/>
      <c r="K1443" s="227"/>
      <c r="L1443" s="227"/>
      <c r="M1443" s="227"/>
      <c r="N1443" s="227"/>
      <c r="O1443" s="227"/>
      <c r="P1443" s="227"/>
      <c r="Q1443" s="227"/>
      <c r="R1443" s="227"/>
      <c r="S1443" s="227"/>
      <c r="T1443" s="227"/>
      <c r="U1443" s="227"/>
      <c r="V1443" s="227"/>
      <c r="W1443" s="227"/>
      <c r="X1443" s="227"/>
      <c r="Y1443" s="227"/>
      <c r="Z1443" s="227"/>
      <c r="AA1443" s="227"/>
      <c r="AB1443" s="227"/>
      <c r="AC1443" s="227"/>
      <c r="AD1443" s="227"/>
      <c r="AE1443" s="227"/>
      <c r="AF1443" s="227"/>
      <c r="AG1443" s="227"/>
      <c r="AH1443" s="227"/>
      <c r="AI1443" s="227"/>
      <c r="AJ1443" s="227"/>
      <c r="AK1443" s="227"/>
      <c r="AL1443" s="227"/>
      <c r="AM1443" s="227"/>
      <c r="AN1443" s="227"/>
      <c r="AO1443" s="227"/>
      <c r="AP1443" s="227"/>
      <c r="AQ1443" s="227"/>
      <c r="AR1443" s="227"/>
    </row>
    <row r="1444" spans="1:44" x14ac:dyDescent="0.2">
      <c r="A1444" s="227"/>
      <c r="B1444" s="227"/>
      <c r="C1444" s="227"/>
      <c r="D1444" s="227"/>
      <c r="E1444" s="227"/>
      <c r="F1444" s="227"/>
      <c r="G1444" s="226"/>
      <c r="H1444" s="1207"/>
      <c r="I1444" s="1207"/>
      <c r="J1444" s="227"/>
      <c r="K1444" s="227"/>
      <c r="L1444" s="227"/>
      <c r="M1444" s="227"/>
      <c r="N1444" s="227"/>
      <c r="O1444" s="227"/>
      <c r="P1444" s="227"/>
      <c r="Q1444" s="227"/>
      <c r="R1444" s="227"/>
      <c r="S1444" s="227"/>
      <c r="T1444" s="227"/>
      <c r="U1444" s="227"/>
      <c r="V1444" s="227"/>
      <c r="W1444" s="227"/>
      <c r="X1444" s="227"/>
      <c r="Y1444" s="227"/>
      <c r="Z1444" s="227"/>
      <c r="AA1444" s="227"/>
      <c r="AB1444" s="227"/>
      <c r="AC1444" s="227"/>
      <c r="AD1444" s="227"/>
      <c r="AE1444" s="227"/>
      <c r="AF1444" s="227"/>
      <c r="AG1444" s="227"/>
      <c r="AH1444" s="227"/>
      <c r="AI1444" s="227"/>
      <c r="AJ1444" s="227"/>
      <c r="AK1444" s="227"/>
      <c r="AL1444" s="227"/>
      <c r="AM1444" s="227"/>
      <c r="AN1444" s="227"/>
      <c r="AO1444" s="227"/>
      <c r="AP1444" s="227"/>
      <c r="AQ1444" s="227"/>
      <c r="AR1444" s="227"/>
    </row>
    <row r="1445" spans="1:44" x14ac:dyDescent="0.2">
      <c r="A1445" s="227"/>
      <c r="B1445" s="227"/>
      <c r="C1445" s="227"/>
      <c r="D1445" s="227"/>
      <c r="E1445" s="227"/>
      <c r="F1445" s="227"/>
      <c r="G1445" s="226"/>
      <c r="H1445" s="1207"/>
      <c r="I1445" s="1207"/>
      <c r="J1445" s="227"/>
      <c r="K1445" s="227"/>
      <c r="L1445" s="227"/>
      <c r="M1445" s="227"/>
      <c r="N1445" s="227"/>
      <c r="O1445" s="227"/>
      <c r="P1445" s="227"/>
      <c r="Q1445" s="227"/>
      <c r="R1445" s="227"/>
      <c r="S1445" s="227"/>
      <c r="T1445" s="227"/>
      <c r="U1445" s="227"/>
      <c r="V1445" s="227"/>
      <c r="W1445" s="227"/>
      <c r="X1445" s="227"/>
      <c r="Y1445" s="227"/>
      <c r="Z1445" s="227"/>
      <c r="AA1445" s="227"/>
      <c r="AB1445" s="227"/>
      <c r="AC1445" s="227"/>
      <c r="AD1445" s="227"/>
      <c r="AE1445" s="227"/>
      <c r="AF1445" s="227"/>
      <c r="AG1445" s="227"/>
      <c r="AH1445" s="227"/>
      <c r="AI1445" s="227"/>
      <c r="AJ1445" s="227"/>
      <c r="AK1445" s="227"/>
      <c r="AL1445" s="227"/>
      <c r="AM1445" s="227"/>
      <c r="AN1445" s="227"/>
      <c r="AO1445" s="227"/>
      <c r="AP1445" s="227"/>
      <c r="AQ1445" s="227"/>
      <c r="AR1445" s="227"/>
    </row>
    <row r="1446" spans="1:44" x14ac:dyDescent="0.2">
      <c r="A1446" s="227"/>
      <c r="B1446" s="227"/>
      <c r="C1446" s="227"/>
      <c r="D1446" s="227"/>
      <c r="E1446" s="227"/>
      <c r="F1446" s="227"/>
      <c r="G1446" s="226"/>
      <c r="H1446" s="1207"/>
      <c r="I1446" s="1207"/>
      <c r="J1446" s="227"/>
      <c r="K1446" s="227"/>
      <c r="L1446" s="227"/>
      <c r="M1446" s="227"/>
      <c r="N1446" s="227"/>
      <c r="O1446" s="227"/>
      <c r="P1446" s="227"/>
      <c r="Q1446" s="227"/>
      <c r="R1446" s="227"/>
      <c r="S1446" s="227"/>
      <c r="T1446" s="227"/>
      <c r="U1446" s="227"/>
      <c r="V1446" s="227"/>
      <c r="W1446" s="227"/>
      <c r="X1446" s="227"/>
      <c r="Y1446" s="227"/>
      <c r="Z1446" s="227"/>
      <c r="AA1446" s="227"/>
      <c r="AB1446" s="227"/>
      <c r="AC1446" s="227"/>
      <c r="AD1446" s="227"/>
      <c r="AE1446" s="227"/>
      <c r="AF1446" s="227"/>
      <c r="AG1446" s="227"/>
      <c r="AH1446" s="227"/>
      <c r="AI1446" s="227"/>
      <c r="AJ1446" s="227"/>
      <c r="AK1446" s="227"/>
      <c r="AL1446" s="227"/>
      <c r="AM1446" s="227"/>
      <c r="AN1446" s="227"/>
      <c r="AO1446" s="227"/>
      <c r="AP1446" s="227"/>
      <c r="AQ1446" s="227"/>
      <c r="AR1446" s="227"/>
    </row>
    <row r="1447" spans="1:44" x14ac:dyDescent="0.2">
      <c r="A1447" s="227"/>
      <c r="B1447" s="227"/>
      <c r="C1447" s="227"/>
      <c r="D1447" s="227"/>
      <c r="E1447" s="227"/>
      <c r="F1447" s="227"/>
      <c r="G1447" s="226"/>
      <c r="H1447" s="1207"/>
      <c r="I1447" s="1207"/>
      <c r="J1447" s="227"/>
      <c r="K1447" s="227"/>
      <c r="L1447" s="227"/>
      <c r="M1447" s="227"/>
      <c r="N1447" s="227"/>
      <c r="O1447" s="227"/>
      <c r="P1447" s="227"/>
      <c r="Q1447" s="227"/>
      <c r="R1447" s="227"/>
      <c r="S1447" s="227"/>
      <c r="T1447" s="227"/>
      <c r="U1447" s="227"/>
      <c r="V1447" s="227"/>
      <c r="W1447" s="227"/>
      <c r="X1447" s="227"/>
      <c r="Y1447" s="227"/>
      <c r="Z1447" s="227"/>
      <c r="AA1447" s="227"/>
      <c r="AB1447" s="227"/>
      <c r="AC1447" s="227"/>
      <c r="AD1447" s="227"/>
      <c r="AE1447" s="227"/>
      <c r="AF1447" s="227"/>
      <c r="AG1447" s="227"/>
      <c r="AH1447" s="227"/>
      <c r="AI1447" s="227"/>
      <c r="AJ1447" s="227"/>
      <c r="AK1447" s="227"/>
      <c r="AL1447" s="227"/>
      <c r="AM1447" s="227"/>
      <c r="AN1447" s="227"/>
      <c r="AO1447" s="227"/>
      <c r="AP1447" s="227"/>
      <c r="AQ1447" s="227"/>
      <c r="AR1447" s="227"/>
    </row>
    <row r="1448" spans="1:44" x14ac:dyDescent="0.2">
      <c r="A1448" s="227"/>
      <c r="B1448" s="227"/>
      <c r="C1448" s="227"/>
      <c r="D1448" s="227"/>
      <c r="E1448" s="227"/>
      <c r="F1448" s="227"/>
      <c r="G1448" s="226"/>
      <c r="H1448" s="1207"/>
      <c r="I1448" s="1207"/>
      <c r="J1448" s="227"/>
      <c r="K1448" s="227"/>
      <c r="L1448" s="227"/>
      <c r="M1448" s="227"/>
      <c r="N1448" s="227"/>
      <c r="O1448" s="227"/>
      <c r="P1448" s="227"/>
      <c r="Q1448" s="227"/>
      <c r="R1448" s="227"/>
      <c r="S1448" s="227"/>
      <c r="T1448" s="227"/>
      <c r="U1448" s="227"/>
      <c r="V1448" s="227"/>
      <c r="W1448" s="227"/>
      <c r="X1448" s="227"/>
      <c r="Y1448" s="227"/>
      <c r="Z1448" s="227"/>
      <c r="AA1448" s="227"/>
      <c r="AB1448" s="227"/>
      <c r="AC1448" s="227"/>
      <c r="AD1448" s="227"/>
      <c r="AE1448" s="227"/>
      <c r="AF1448" s="227"/>
      <c r="AG1448" s="227"/>
      <c r="AH1448" s="227"/>
      <c r="AI1448" s="227"/>
      <c r="AJ1448" s="227"/>
      <c r="AK1448" s="227"/>
      <c r="AL1448" s="227"/>
      <c r="AM1448" s="227"/>
      <c r="AN1448" s="227"/>
      <c r="AO1448" s="227"/>
      <c r="AP1448" s="227"/>
      <c r="AQ1448" s="227"/>
      <c r="AR1448" s="227"/>
    </row>
    <row r="1449" spans="1:44" x14ac:dyDescent="0.2">
      <c r="A1449" s="227"/>
      <c r="B1449" s="227"/>
      <c r="C1449" s="227"/>
      <c r="D1449" s="227"/>
      <c r="E1449" s="227"/>
      <c r="F1449" s="227"/>
      <c r="G1449" s="226"/>
      <c r="H1449" s="1207"/>
      <c r="I1449" s="1207"/>
      <c r="J1449" s="227"/>
      <c r="K1449" s="227"/>
      <c r="L1449" s="227"/>
      <c r="M1449" s="227"/>
      <c r="N1449" s="227"/>
      <c r="O1449" s="227"/>
      <c r="P1449" s="227"/>
      <c r="Q1449" s="227"/>
      <c r="R1449" s="227"/>
      <c r="S1449" s="227"/>
      <c r="T1449" s="227"/>
      <c r="U1449" s="227"/>
      <c r="V1449" s="227"/>
      <c r="W1449" s="227"/>
      <c r="X1449" s="227"/>
      <c r="Y1449" s="227"/>
      <c r="Z1449" s="227"/>
      <c r="AA1449" s="227"/>
      <c r="AB1449" s="227"/>
      <c r="AC1449" s="227"/>
      <c r="AD1449" s="227"/>
      <c r="AE1449" s="227"/>
      <c r="AF1449" s="227"/>
      <c r="AG1449" s="227"/>
      <c r="AH1449" s="227"/>
      <c r="AI1449" s="227"/>
      <c r="AJ1449" s="227"/>
      <c r="AK1449" s="227"/>
      <c r="AL1449" s="227"/>
      <c r="AM1449" s="227"/>
      <c r="AN1449" s="227"/>
      <c r="AO1449" s="227"/>
      <c r="AP1449" s="227"/>
      <c r="AQ1449" s="227"/>
      <c r="AR1449" s="227"/>
    </row>
    <row r="1450" spans="1:44" x14ac:dyDescent="0.2">
      <c r="A1450" s="227"/>
      <c r="B1450" s="227"/>
      <c r="C1450" s="227"/>
      <c r="D1450" s="227"/>
      <c r="E1450" s="227"/>
      <c r="F1450" s="227"/>
      <c r="G1450" s="226"/>
      <c r="H1450" s="1207"/>
      <c r="I1450" s="1207"/>
      <c r="J1450" s="227"/>
      <c r="K1450" s="227"/>
      <c r="L1450" s="227"/>
      <c r="M1450" s="227"/>
      <c r="N1450" s="227"/>
      <c r="O1450" s="227"/>
      <c r="P1450" s="227"/>
      <c r="Q1450" s="227"/>
      <c r="R1450" s="227"/>
      <c r="S1450" s="227"/>
      <c r="T1450" s="227"/>
      <c r="U1450" s="227"/>
      <c r="V1450" s="227"/>
      <c r="W1450" s="227"/>
      <c r="X1450" s="227"/>
      <c r="Y1450" s="227"/>
      <c r="Z1450" s="227"/>
      <c r="AA1450" s="227"/>
      <c r="AB1450" s="227"/>
      <c r="AC1450" s="227"/>
      <c r="AD1450" s="227"/>
      <c r="AE1450" s="227"/>
      <c r="AF1450" s="227"/>
      <c r="AG1450" s="227"/>
      <c r="AH1450" s="227"/>
      <c r="AI1450" s="227"/>
      <c r="AJ1450" s="227"/>
      <c r="AK1450" s="227"/>
      <c r="AL1450" s="227"/>
      <c r="AM1450" s="227"/>
      <c r="AN1450" s="227"/>
      <c r="AO1450" s="227"/>
      <c r="AP1450" s="227"/>
      <c r="AQ1450" s="227"/>
      <c r="AR1450" s="227"/>
    </row>
    <row r="1451" spans="1:44" x14ac:dyDescent="0.2">
      <c r="A1451" s="227"/>
      <c r="B1451" s="227"/>
      <c r="C1451" s="227"/>
      <c r="D1451" s="227"/>
      <c r="E1451" s="227"/>
      <c r="F1451" s="227"/>
      <c r="G1451" s="226"/>
      <c r="H1451" s="1207"/>
      <c r="I1451" s="1207"/>
      <c r="J1451" s="227"/>
      <c r="K1451" s="227"/>
      <c r="L1451" s="227"/>
      <c r="M1451" s="227"/>
      <c r="N1451" s="227"/>
      <c r="O1451" s="227"/>
      <c r="P1451" s="227"/>
      <c r="Q1451" s="227"/>
      <c r="R1451" s="227"/>
      <c r="S1451" s="227"/>
      <c r="T1451" s="227"/>
      <c r="U1451" s="227"/>
      <c r="V1451" s="227"/>
      <c r="W1451" s="227"/>
      <c r="X1451" s="227"/>
      <c r="Y1451" s="227"/>
      <c r="Z1451" s="227"/>
      <c r="AA1451" s="227"/>
      <c r="AB1451" s="227"/>
      <c r="AC1451" s="227"/>
      <c r="AD1451" s="227"/>
      <c r="AE1451" s="227"/>
      <c r="AF1451" s="227"/>
      <c r="AG1451" s="227"/>
      <c r="AH1451" s="227"/>
      <c r="AI1451" s="227"/>
      <c r="AJ1451" s="227"/>
      <c r="AK1451" s="227"/>
      <c r="AL1451" s="227"/>
      <c r="AM1451" s="227"/>
      <c r="AN1451" s="227"/>
      <c r="AO1451" s="227"/>
      <c r="AP1451" s="227"/>
      <c r="AQ1451" s="227"/>
      <c r="AR1451" s="227"/>
    </row>
    <row r="1452" spans="1:44" x14ac:dyDescent="0.2">
      <c r="A1452" s="227"/>
      <c r="B1452" s="227"/>
      <c r="C1452" s="227"/>
      <c r="D1452" s="227"/>
      <c r="E1452" s="227"/>
      <c r="F1452" s="227"/>
      <c r="G1452" s="226"/>
      <c r="H1452" s="1207"/>
      <c r="I1452" s="1207"/>
      <c r="J1452" s="227"/>
      <c r="K1452" s="227"/>
      <c r="L1452" s="227"/>
      <c r="M1452" s="227"/>
      <c r="N1452" s="227"/>
      <c r="O1452" s="227"/>
      <c r="P1452" s="227"/>
      <c r="Q1452" s="227"/>
      <c r="R1452" s="227"/>
      <c r="S1452" s="227"/>
      <c r="T1452" s="227"/>
      <c r="U1452" s="227"/>
      <c r="V1452" s="227"/>
      <c r="W1452" s="227"/>
      <c r="X1452" s="227"/>
      <c r="Y1452" s="227"/>
      <c r="Z1452" s="227"/>
      <c r="AA1452" s="227"/>
      <c r="AB1452" s="227"/>
      <c r="AC1452" s="227"/>
      <c r="AD1452" s="227"/>
      <c r="AE1452" s="227"/>
      <c r="AF1452" s="227"/>
      <c r="AG1452" s="227"/>
      <c r="AH1452" s="227"/>
      <c r="AI1452" s="227"/>
      <c r="AJ1452" s="227"/>
      <c r="AK1452" s="227"/>
      <c r="AL1452" s="227"/>
      <c r="AM1452" s="227"/>
      <c r="AN1452" s="227"/>
      <c r="AO1452" s="227"/>
      <c r="AP1452" s="227"/>
      <c r="AQ1452" s="227"/>
      <c r="AR1452" s="227"/>
    </row>
    <row r="1453" spans="1:44" x14ac:dyDescent="0.2">
      <c r="A1453" s="227"/>
      <c r="B1453" s="227"/>
      <c r="C1453" s="227"/>
      <c r="D1453" s="227"/>
      <c r="E1453" s="227"/>
      <c r="F1453" s="227"/>
      <c r="G1453" s="226"/>
      <c r="H1453" s="1207"/>
      <c r="I1453" s="1207"/>
      <c r="J1453" s="227"/>
      <c r="K1453" s="227"/>
      <c r="L1453" s="227"/>
      <c r="M1453" s="227"/>
      <c r="N1453" s="227"/>
      <c r="O1453" s="227"/>
      <c r="P1453" s="227"/>
      <c r="Q1453" s="227"/>
      <c r="R1453" s="227"/>
      <c r="S1453" s="227"/>
      <c r="T1453" s="227"/>
      <c r="U1453" s="227"/>
      <c r="V1453" s="227"/>
      <c r="W1453" s="227"/>
      <c r="X1453" s="227"/>
      <c r="Y1453" s="227"/>
      <c r="Z1453" s="227"/>
      <c r="AA1453" s="227"/>
      <c r="AB1453" s="227"/>
      <c r="AC1453" s="227"/>
      <c r="AD1453" s="227"/>
      <c r="AE1453" s="227"/>
      <c r="AF1453" s="227"/>
      <c r="AG1453" s="227"/>
      <c r="AH1453" s="227"/>
      <c r="AI1453" s="227"/>
      <c r="AJ1453" s="227"/>
      <c r="AK1453" s="227"/>
      <c r="AL1453" s="227"/>
      <c r="AM1453" s="227"/>
      <c r="AN1453" s="227"/>
      <c r="AO1453" s="227"/>
      <c r="AP1453" s="227"/>
      <c r="AQ1453" s="227"/>
      <c r="AR1453" s="227"/>
    </row>
    <row r="1454" spans="1:44" x14ac:dyDescent="0.2">
      <c r="A1454" s="227"/>
      <c r="B1454" s="227"/>
      <c r="C1454" s="227"/>
      <c r="D1454" s="227"/>
      <c r="E1454" s="227"/>
      <c r="F1454" s="227"/>
      <c r="G1454" s="226"/>
      <c r="H1454" s="1207"/>
      <c r="I1454" s="1207"/>
      <c r="J1454" s="227"/>
      <c r="K1454" s="227"/>
      <c r="L1454" s="227"/>
      <c r="M1454" s="227"/>
      <c r="N1454" s="227"/>
      <c r="O1454" s="227"/>
      <c r="P1454" s="227"/>
      <c r="Q1454" s="227"/>
      <c r="R1454" s="227"/>
      <c r="S1454" s="227"/>
      <c r="T1454" s="227"/>
      <c r="U1454" s="227"/>
      <c r="V1454" s="227"/>
      <c r="W1454" s="227"/>
      <c r="X1454" s="227"/>
      <c r="Y1454" s="227"/>
      <c r="Z1454" s="227"/>
      <c r="AA1454" s="227"/>
      <c r="AB1454" s="227"/>
      <c r="AC1454" s="227"/>
      <c r="AD1454" s="227"/>
      <c r="AE1454" s="227"/>
      <c r="AF1454" s="227"/>
      <c r="AG1454" s="227"/>
      <c r="AH1454" s="227"/>
      <c r="AI1454" s="227"/>
      <c r="AJ1454" s="227"/>
      <c r="AK1454" s="227"/>
      <c r="AL1454" s="227"/>
      <c r="AM1454" s="227"/>
      <c r="AN1454" s="227"/>
      <c r="AO1454" s="227"/>
      <c r="AP1454" s="227"/>
      <c r="AQ1454" s="227"/>
      <c r="AR1454" s="227"/>
    </row>
    <row r="1455" spans="1:44" x14ac:dyDescent="0.2">
      <c r="A1455" s="227"/>
      <c r="B1455" s="227"/>
      <c r="C1455" s="227"/>
      <c r="D1455" s="227"/>
      <c r="E1455" s="227"/>
      <c r="F1455" s="227"/>
      <c r="G1455" s="226"/>
      <c r="H1455" s="1207"/>
      <c r="I1455" s="1207"/>
      <c r="J1455" s="227"/>
      <c r="K1455" s="227"/>
      <c r="L1455" s="227"/>
      <c r="M1455" s="227"/>
      <c r="N1455" s="227"/>
      <c r="O1455" s="227"/>
      <c r="P1455" s="227"/>
      <c r="Q1455" s="227"/>
      <c r="R1455" s="227"/>
      <c r="S1455" s="227"/>
      <c r="T1455" s="227"/>
      <c r="U1455" s="227"/>
      <c r="V1455" s="227"/>
      <c r="W1455" s="227"/>
      <c r="X1455" s="227"/>
      <c r="Y1455" s="227"/>
      <c r="Z1455" s="227"/>
      <c r="AA1455" s="227"/>
      <c r="AB1455" s="227"/>
      <c r="AC1455" s="227"/>
      <c r="AD1455" s="227"/>
      <c r="AE1455" s="227"/>
      <c r="AF1455" s="227"/>
      <c r="AG1455" s="227"/>
      <c r="AH1455" s="227"/>
      <c r="AI1455" s="227"/>
      <c r="AJ1455" s="227"/>
      <c r="AK1455" s="227"/>
      <c r="AL1455" s="227"/>
      <c r="AM1455" s="227"/>
      <c r="AN1455" s="227"/>
      <c r="AO1455" s="227"/>
      <c r="AP1455" s="227"/>
      <c r="AQ1455" s="227"/>
      <c r="AR1455" s="227"/>
    </row>
    <row r="1456" spans="1:44" x14ac:dyDescent="0.2">
      <c r="A1456" s="227"/>
      <c r="B1456" s="227"/>
      <c r="C1456" s="227"/>
      <c r="D1456" s="227"/>
      <c r="E1456" s="227"/>
      <c r="F1456" s="227"/>
      <c r="G1456" s="226"/>
      <c r="H1456" s="1207"/>
      <c r="I1456" s="1207"/>
      <c r="J1456" s="227"/>
      <c r="K1456" s="227"/>
      <c r="L1456" s="227"/>
      <c r="M1456" s="227"/>
      <c r="N1456" s="227"/>
      <c r="O1456" s="227"/>
      <c r="P1456" s="227"/>
      <c r="Q1456" s="227"/>
      <c r="R1456" s="227"/>
      <c r="S1456" s="227"/>
      <c r="T1456" s="227"/>
      <c r="U1456" s="227"/>
      <c r="V1456" s="227"/>
      <c r="W1456" s="227"/>
      <c r="X1456" s="227"/>
      <c r="Y1456" s="227"/>
      <c r="Z1456" s="227"/>
      <c r="AA1456" s="227"/>
      <c r="AB1456" s="227"/>
      <c r="AC1456" s="227"/>
      <c r="AD1456" s="227"/>
      <c r="AE1456" s="227"/>
      <c r="AF1456" s="227"/>
      <c r="AG1456" s="227"/>
      <c r="AH1456" s="227"/>
      <c r="AI1456" s="227"/>
      <c r="AJ1456" s="227"/>
      <c r="AK1456" s="227"/>
      <c r="AL1456" s="227"/>
      <c r="AM1456" s="227"/>
      <c r="AN1456" s="227"/>
      <c r="AO1456" s="227"/>
      <c r="AP1456" s="227"/>
      <c r="AQ1456" s="227"/>
      <c r="AR1456" s="227"/>
    </row>
    <row r="1457" spans="1:44" x14ac:dyDescent="0.2">
      <c r="A1457" s="227"/>
      <c r="B1457" s="227"/>
      <c r="C1457" s="227"/>
      <c r="D1457" s="227"/>
      <c r="E1457" s="227"/>
      <c r="F1457" s="227"/>
      <c r="G1457" s="226"/>
      <c r="H1457" s="1207"/>
      <c r="I1457" s="1207"/>
      <c r="J1457" s="227"/>
      <c r="K1457" s="227"/>
      <c r="L1457" s="227"/>
      <c r="M1457" s="227"/>
      <c r="N1457" s="227"/>
      <c r="O1457" s="227"/>
      <c r="P1457" s="227"/>
      <c r="Q1457" s="227"/>
      <c r="R1457" s="227"/>
      <c r="S1457" s="227"/>
      <c r="T1457" s="227"/>
      <c r="U1457" s="227"/>
      <c r="V1457" s="227"/>
      <c r="W1457" s="227"/>
      <c r="X1457" s="227"/>
      <c r="Y1457" s="227"/>
      <c r="Z1457" s="227"/>
      <c r="AA1457" s="227"/>
      <c r="AB1457" s="227"/>
      <c r="AC1457" s="227"/>
      <c r="AD1457" s="227"/>
      <c r="AE1457" s="227"/>
      <c r="AF1457" s="227"/>
      <c r="AG1457" s="227"/>
      <c r="AH1457" s="227"/>
      <c r="AI1457" s="227"/>
      <c r="AJ1457" s="227"/>
      <c r="AK1457" s="227"/>
      <c r="AL1457" s="227"/>
      <c r="AM1457" s="227"/>
      <c r="AN1457" s="227"/>
      <c r="AO1457" s="227"/>
      <c r="AP1457" s="227"/>
      <c r="AQ1457" s="227"/>
      <c r="AR1457" s="227"/>
    </row>
    <row r="1458" spans="1:44" x14ac:dyDescent="0.2">
      <c r="A1458" s="227"/>
      <c r="B1458" s="227"/>
      <c r="C1458" s="227"/>
      <c r="D1458" s="227"/>
      <c r="E1458" s="227"/>
      <c r="F1458" s="227"/>
      <c r="G1458" s="226"/>
      <c r="H1458" s="1207"/>
      <c r="I1458" s="1207"/>
      <c r="J1458" s="227"/>
      <c r="K1458" s="227"/>
      <c r="L1458" s="227"/>
      <c r="M1458" s="227"/>
      <c r="N1458" s="227"/>
      <c r="O1458" s="227"/>
      <c r="P1458" s="227"/>
      <c r="Q1458" s="227"/>
      <c r="R1458" s="227"/>
      <c r="S1458" s="227"/>
      <c r="T1458" s="227"/>
      <c r="U1458" s="227"/>
      <c r="V1458" s="227"/>
      <c r="W1458" s="227"/>
      <c r="X1458" s="227"/>
      <c r="Y1458" s="227"/>
      <c r="Z1458" s="227"/>
      <c r="AA1458" s="227"/>
      <c r="AB1458" s="227"/>
      <c r="AC1458" s="227"/>
      <c r="AD1458" s="227"/>
      <c r="AE1458" s="227"/>
      <c r="AF1458" s="227"/>
      <c r="AG1458" s="227"/>
      <c r="AH1458" s="227"/>
      <c r="AI1458" s="227"/>
      <c r="AJ1458" s="227"/>
      <c r="AK1458" s="227"/>
      <c r="AL1458" s="227"/>
      <c r="AM1458" s="227"/>
      <c r="AN1458" s="227"/>
      <c r="AO1458" s="227"/>
      <c r="AP1458" s="227"/>
      <c r="AQ1458" s="227"/>
      <c r="AR1458" s="227"/>
    </row>
    <row r="1459" spans="1:44" x14ac:dyDescent="0.2">
      <c r="A1459" s="227"/>
      <c r="B1459" s="227"/>
      <c r="C1459" s="227"/>
      <c r="D1459" s="227"/>
      <c r="E1459" s="227"/>
      <c r="F1459" s="227"/>
      <c r="G1459" s="226"/>
      <c r="H1459" s="1207"/>
      <c r="I1459" s="1207"/>
      <c r="J1459" s="227"/>
      <c r="K1459" s="227"/>
      <c r="L1459" s="227"/>
      <c r="M1459" s="227"/>
      <c r="N1459" s="227"/>
      <c r="O1459" s="227"/>
      <c r="P1459" s="227"/>
      <c r="Q1459" s="227"/>
      <c r="R1459" s="227"/>
      <c r="S1459" s="227"/>
      <c r="T1459" s="227"/>
      <c r="U1459" s="227"/>
      <c r="V1459" s="227"/>
      <c r="W1459" s="227"/>
      <c r="X1459" s="227"/>
      <c r="Y1459" s="227"/>
      <c r="Z1459" s="227"/>
      <c r="AA1459" s="227"/>
      <c r="AB1459" s="227"/>
      <c r="AC1459" s="227"/>
      <c r="AD1459" s="227"/>
      <c r="AE1459" s="227"/>
      <c r="AF1459" s="227"/>
      <c r="AG1459" s="227"/>
      <c r="AH1459" s="227"/>
      <c r="AI1459" s="227"/>
      <c r="AJ1459" s="227"/>
      <c r="AK1459" s="227"/>
      <c r="AL1459" s="227"/>
      <c r="AM1459" s="227"/>
      <c r="AN1459" s="227"/>
      <c r="AO1459" s="227"/>
      <c r="AP1459" s="227"/>
      <c r="AQ1459" s="227"/>
      <c r="AR1459" s="227"/>
    </row>
    <row r="1460" spans="1:44" x14ac:dyDescent="0.2">
      <c r="A1460" s="227"/>
      <c r="B1460" s="227"/>
      <c r="C1460" s="227"/>
      <c r="D1460" s="227"/>
      <c r="E1460" s="227"/>
      <c r="F1460" s="227"/>
      <c r="G1460" s="226"/>
      <c r="H1460" s="1207"/>
      <c r="I1460" s="1207"/>
      <c r="J1460" s="227"/>
      <c r="K1460" s="227"/>
      <c r="L1460" s="227"/>
      <c r="M1460" s="227"/>
      <c r="N1460" s="227"/>
      <c r="O1460" s="227"/>
      <c r="P1460" s="227"/>
      <c r="Q1460" s="227"/>
      <c r="R1460" s="227"/>
      <c r="S1460" s="227"/>
      <c r="T1460" s="227"/>
      <c r="U1460" s="227"/>
      <c r="V1460" s="227"/>
      <c r="W1460" s="227"/>
      <c r="X1460" s="227"/>
      <c r="Y1460" s="227"/>
      <c r="Z1460" s="227"/>
      <c r="AA1460" s="227"/>
      <c r="AB1460" s="227"/>
      <c r="AC1460" s="227"/>
      <c r="AD1460" s="227"/>
      <c r="AE1460" s="227"/>
      <c r="AF1460" s="227"/>
      <c r="AG1460" s="227"/>
      <c r="AH1460" s="227"/>
      <c r="AI1460" s="227"/>
      <c r="AJ1460" s="227"/>
      <c r="AK1460" s="227"/>
      <c r="AL1460" s="227"/>
      <c r="AM1460" s="227"/>
      <c r="AN1460" s="227"/>
      <c r="AO1460" s="227"/>
      <c r="AP1460" s="227"/>
      <c r="AQ1460" s="227"/>
      <c r="AR1460" s="227"/>
    </row>
    <row r="1461" spans="1:44" x14ac:dyDescent="0.2">
      <c r="A1461" s="227"/>
      <c r="B1461" s="227"/>
      <c r="C1461" s="227"/>
      <c r="D1461" s="227"/>
      <c r="E1461" s="227"/>
      <c r="F1461" s="227"/>
      <c r="G1461" s="226"/>
      <c r="H1461" s="1207"/>
      <c r="I1461" s="1207"/>
      <c r="J1461" s="227"/>
      <c r="K1461" s="227"/>
      <c r="L1461" s="227"/>
      <c r="M1461" s="227"/>
      <c r="N1461" s="227"/>
      <c r="O1461" s="227"/>
      <c r="P1461" s="227"/>
      <c r="Q1461" s="227"/>
      <c r="R1461" s="227"/>
      <c r="S1461" s="227"/>
      <c r="T1461" s="227"/>
      <c r="U1461" s="227"/>
      <c r="V1461" s="227"/>
      <c r="W1461" s="227"/>
      <c r="X1461" s="227"/>
      <c r="Y1461" s="227"/>
      <c r="Z1461" s="227"/>
      <c r="AA1461" s="227"/>
      <c r="AB1461" s="227"/>
      <c r="AC1461" s="227"/>
      <c r="AD1461" s="227"/>
      <c r="AE1461" s="227"/>
      <c r="AF1461" s="227"/>
      <c r="AG1461" s="227"/>
      <c r="AH1461" s="227"/>
      <c r="AI1461" s="227"/>
      <c r="AJ1461" s="227"/>
      <c r="AK1461" s="227"/>
      <c r="AL1461" s="227"/>
      <c r="AM1461" s="227"/>
      <c r="AN1461" s="227"/>
      <c r="AO1461" s="227"/>
      <c r="AP1461" s="227"/>
      <c r="AQ1461" s="227"/>
      <c r="AR1461" s="227"/>
    </row>
    <row r="1462" spans="1:44" x14ac:dyDescent="0.2">
      <c r="A1462" s="227"/>
      <c r="B1462" s="227"/>
      <c r="C1462" s="227"/>
      <c r="D1462" s="227"/>
      <c r="E1462" s="227"/>
      <c r="F1462" s="227"/>
      <c r="G1462" s="226"/>
      <c r="H1462" s="1207"/>
      <c r="I1462" s="1207"/>
      <c r="J1462" s="227"/>
      <c r="K1462" s="227"/>
      <c r="L1462" s="227"/>
      <c r="M1462" s="227"/>
      <c r="N1462" s="227"/>
      <c r="O1462" s="227"/>
      <c r="P1462" s="227"/>
      <c r="Q1462" s="227"/>
      <c r="R1462" s="227"/>
      <c r="S1462" s="227"/>
      <c r="T1462" s="227"/>
      <c r="U1462" s="227"/>
      <c r="V1462" s="227"/>
      <c r="W1462" s="227"/>
      <c r="X1462" s="227"/>
      <c r="Y1462" s="227"/>
      <c r="Z1462" s="227"/>
      <c r="AA1462" s="227"/>
      <c r="AB1462" s="227"/>
      <c r="AC1462" s="227"/>
      <c r="AD1462" s="227"/>
      <c r="AE1462" s="227"/>
      <c r="AF1462" s="227"/>
      <c r="AG1462" s="227"/>
      <c r="AH1462" s="227"/>
      <c r="AI1462" s="227"/>
      <c r="AJ1462" s="227"/>
      <c r="AK1462" s="227"/>
      <c r="AL1462" s="227"/>
      <c r="AM1462" s="227"/>
      <c r="AN1462" s="227"/>
      <c r="AO1462" s="227"/>
      <c r="AP1462" s="227"/>
      <c r="AQ1462" s="227"/>
      <c r="AR1462" s="227"/>
    </row>
    <row r="1463" spans="1:44" x14ac:dyDescent="0.2">
      <c r="A1463" s="227"/>
      <c r="B1463" s="227"/>
      <c r="C1463" s="227"/>
      <c r="D1463" s="227"/>
      <c r="E1463" s="227"/>
      <c r="F1463" s="227"/>
      <c r="G1463" s="226"/>
      <c r="H1463" s="1207"/>
      <c r="I1463" s="1207"/>
      <c r="J1463" s="227"/>
      <c r="K1463" s="227"/>
      <c r="L1463" s="227"/>
      <c r="M1463" s="227"/>
      <c r="N1463" s="227"/>
      <c r="O1463" s="227"/>
      <c r="P1463" s="227"/>
      <c r="Q1463" s="227"/>
      <c r="R1463" s="227"/>
      <c r="S1463" s="227"/>
      <c r="T1463" s="227"/>
      <c r="U1463" s="227"/>
      <c r="V1463" s="227"/>
      <c r="W1463" s="227"/>
      <c r="X1463" s="227"/>
      <c r="Y1463" s="227"/>
      <c r="Z1463" s="227"/>
      <c r="AA1463" s="227"/>
      <c r="AB1463" s="227"/>
      <c r="AC1463" s="227"/>
      <c r="AD1463" s="227"/>
      <c r="AE1463" s="227"/>
      <c r="AF1463" s="227"/>
      <c r="AG1463" s="227"/>
      <c r="AH1463" s="227"/>
      <c r="AI1463" s="227"/>
      <c r="AJ1463" s="227"/>
      <c r="AK1463" s="227"/>
      <c r="AL1463" s="227"/>
      <c r="AM1463" s="227"/>
      <c r="AN1463" s="227"/>
      <c r="AO1463" s="227"/>
      <c r="AP1463" s="227"/>
      <c r="AQ1463" s="227"/>
      <c r="AR1463" s="227"/>
    </row>
    <row r="1464" spans="1:44" x14ac:dyDescent="0.2">
      <c r="A1464" s="227"/>
      <c r="B1464" s="227"/>
      <c r="C1464" s="227"/>
      <c r="D1464" s="227"/>
      <c r="E1464" s="227"/>
      <c r="F1464" s="227"/>
      <c r="G1464" s="226"/>
      <c r="H1464" s="1207"/>
      <c r="I1464" s="1207"/>
      <c r="J1464" s="227"/>
      <c r="K1464" s="227"/>
      <c r="L1464" s="227"/>
      <c r="M1464" s="227"/>
      <c r="N1464" s="227"/>
      <c r="O1464" s="227"/>
      <c r="P1464" s="227"/>
      <c r="Q1464" s="227"/>
      <c r="R1464" s="227"/>
      <c r="S1464" s="227"/>
      <c r="T1464" s="227"/>
      <c r="U1464" s="227"/>
      <c r="V1464" s="227"/>
      <c r="W1464" s="227"/>
      <c r="X1464" s="227"/>
      <c r="Y1464" s="227"/>
      <c r="Z1464" s="227"/>
      <c r="AA1464" s="227"/>
      <c r="AB1464" s="227"/>
      <c r="AC1464" s="227"/>
      <c r="AD1464" s="227"/>
      <c r="AE1464" s="227"/>
      <c r="AF1464" s="227"/>
      <c r="AG1464" s="227"/>
      <c r="AH1464" s="227"/>
      <c r="AI1464" s="227"/>
      <c r="AJ1464" s="227"/>
      <c r="AK1464" s="227"/>
      <c r="AL1464" s="227"/>
      <c r="AM1464" s="227"/>
      <c r="AN1464" s="227"/>
      <c r="AO1464" s="227"/>
      <c r="AP1464" s="227"/>
      <c r="AQ1464" s="227"/>
      <c r="AR1464" s="227"/>
    </row>
    <row r="1465" spans="1:44" x14ac:dyDescent="0.2">
      <c r="A1465" s="227"/>
      <c r="B1465" s="227"/>
      <c r="C1465" s="227"/>
      <c r="D1465" s="227"/>
      <c r="E1465" s="227"/>
      <c r="F1465" s="227"/>
      <c r="G1465" s="226"/>
      <c r="H1465" s="1207"/>
      <c r="I1465" s="1207"/>
      <c r="J1465" s="227"/>
      <c r="K1465" s="227"/>
      <c r="L1465" s="227"/>
      <c r="M1465" s="227"/>
      <c r="N1465" s="227"/>
      <c r="O1465" s="227"/>
      <c r="P1465" s="227"/>
      <c r="Q1465" s="227"/>
      <c r="R1465" s="227"/>
      <c r="S1465" s="227"/>
      <c r="T1465" s="227"/>
      <c r="U1465" s="227"/>
      <c r="V1465" s="227"/>
      <c r="W1465" s="227"/>
      <c r="X1465" s="227"/>
      <c r="Y1465" s="227"/>
      <c r="Z1465" s="227"/>
      <c r="AA1465" s="227"/>
      <c r="AB1465" s="227"/>
      <c r="AC1465" s="227"/>
      <c r="AD1465" s="227"/>
      <c r="AE1465" s="227"/>
      <c r="AF1465" s="227"/>
      <c r="AG1465" s="227"/>
      <c r="AH1465" s="227"/>
      <c r="AI1465" s="227"/>
      <c r="AJ1465" s="227"/>
      <c r="AK1465" s="227"/>
      <c r="AL1465" s="227"/>
      <c r="AM1465" s="227"/>
      <c r="AN1465" s="227"/>
      <c r="AO1465" s="227"/>
      <c r="AP1465" s="227"/>
      <c r="AQ1465" s="227"/>
      <c r="AR1465" s="227"/>
    </row>
    <row r="1466" spans="1:44" x14ac:dyDescent="0.2">
      <c r="A1466" s="227"/>
      <c r="B1466" s="227"/>
      <c r="C1466" s="227"/>
      <c r="D1466" s="227"/>
      <c r="E1466" s="227"/>
      <c r="F1466" s="227"/>
      <c r="G1466" s="226"/>
      <c r="H1466" s="1207"/>
      <c r="I1466" s="1207"/>
      <c r="J1466" s="227"/>
      <c r="K1466" s="227"/>
      <c r="L1466" s="227"/>
      <c r="M1466" s="227"/>
      <c r="N1466" s="227"/>
      <c r="O1466" s="227"/>
      <c r="P1466" s="227"/>
      <c r="Q1466" s="227"/>
      <c r="R1466" s="227"/>
      <c r="S1466" s="227"/>
      <c r="T1466" s="227"/>
      <c r="U1466" s="227"/>
      <c r="V1466" s="227"/>
      <c r="W1466" s="227"/>
      <c r="X1466" s="227"/>
      <c r="Y1466" s="227"/>
      <c r="Z1466" s="227"/>
      <c r="AA1466" s="227"/>
      <c r="AB1466" s="227"/>
      <c r="AC1466" s="227"/>
      <c r="AD1466" s="227"/>
      <c r="AE1466" s="227"/>
      <c r="AF1466" s="227"/>
      <c r="AG1466" s="227"/>
      <c r="AH1466" s="227"/>
      <c r="AI1466" s="227"/>
      <c r="AJ1466" s="227"/>
      <c r="AK1466" s="227"/>
      <c r="AL1466" s="227"/>
      <c r="AM1466" s="227"/>
      <c r="AN1466" s="227"/>
      <c r="AO1466" s="227"/>
      <c r="AP1466" s="227"/>
      <c r="AQ1466" s="227"/>
      <c r="AR1466" s="227"/>
    </row>
    <row r="1467" spans="1:44" x14ac:dyDescent="0.2">
      <c r="A1467" s="227"/>
      <c r="B1467" s="227"/>
      <c r="C1467" s="227"/>
      <c r="D1467" s="227"/>
      <c r="E1467" s="227"/>
      <c r="F1467" s="227"/>
      <c r="G1467" s="226"/>
      <c r="H1467" s="1207"/>
      <c r="I1467" s="1207"/>
      <c r="J1467" s="227"/>
      <c r="K1467" s="227"/>
      <c r="L1467" s="227"/>
      <c r="M1467" s="227"/>
      <c r="N1467" s="227"/>
      <c r="O1467" s="227"/>
      <c r="P1467" s="227"/>
      <c r="Q1467" s="227"/>
      <c r="R1467" s="227"/>
      <c r="S1467" s="227"/>
      <c r="T1467" s="227"/>
      <c r="U1467" s="227"/>
      <c r="V1467" s="227"/>
      <c r="W1467" s="227"/>
      <c r="X1467" s="227"/>
      <c r="Y1467" s="227"/>
      <c r="Z1467" s="227"/>
      <c r="AA1467" s="227"/>
      <c r="AB1467" s="227"/>
      <c r="AC1467" s="227"/>
      <c r="AD1467" s="227"/>
      <c r="AE1467" s="227"/>
      <c r="AF1467" s="227"/>
      <c r="AG1467" s="227"/>
      <c r="AH1467" s="227"/>
      <c r="AI1467" s="227"/>
      <c r="AJ1467" s="227"/>
      <c r="AK1467" s="227"/>
      <c r="AL1467" s="227"/>
      <c r="AM1467" s="227"/>
      <c r="AN1467" s="227"/>
      <c r="AO1467" s="227"/>
      <c r="AP1467" s="227"/>
      <c r="AQ1467" s="227"/>
      <c r="AR1467" s="227"/>
    </row>
    <row r="1468" spans="1:44" x14ac:dyDescent="0.2">
      <c r="A1468" s="227"/>
      <c r="B1468" s="227"/>
      <c r="C1468" s="227"/>
      <c r="D1468" s="227"/>
      <c r="E1468" s="227"/>
      <c r="F1468" s="227"/>
      <c r="G1468" s="226"/>
      <c r="H1468" s="1207"/>
      <c r="I1468" s="1207"/>
      <c r="J1468" s="227"/>
      <c r="K1468" s="227"/>
      <c r="L1468" s="227"/>
      <c r="M1468" s="227"/>
      <c r="N1468" s="227"/>
      <c r="O1468" s="227"/>
      <c r="P1468" s="227"/>
      <c r="Q1468" s="227"/>
      <c r="R1468" s="227"/>
      <c r="S1468" s="227"/>
      <c r="T1468" s="227"/>
      <c r="U1468" s="227"/>
      <c r="V1468" s="227"/>
      <c r="W1468" s="227"/>
      <c r="X1468" s="227"/>
      <c r="Y1468" s="227"/>
      <c r="Z1468" s="227"/>
      <c r="AA1468" s="227"/>
      <c r="AB1468" s="227"/>
      <c r="AC1468" s="227"/>
      <c r="AD1468" s="227"/>
      <c r="AE1468" s="227"/>
      <c r="AF1468" s="227"/>
      <c r="AG1468" s="227"/>
      <c r="AH1468" s="227"/>
      <c r="AI1468" s="227"/>
      <c r="AJ1468" s="227"/>
      <c r="AK1468" s="227"/>
      <c r="AL1468" s="227"/>
      <c r="AM1468" s="227"/>
      <c r="AN1468" s="227"/>
      <c r="AO1468" s="227"/>
      <c r="AP1468" s="227"/>
      <c r="AQ1468" s="227"/>
      <c r="AR1468" s="227"/>
    </row>
    <row r="1469" spans="1:44" x14ac:dyDescent="0.2">
      <c r="A1469" s="227"/>
      <c r="B1469" s="227"/>
      <c r="C1469" s="227"/>
      <c r="D1469" s="227"/>
      <c r="E1469" s="227"/>
      <c r="F1469" s="227"/>
      <c r="G1469" s="226"/>
      <c r="H1469" s="1207"/>
      <c r="I1469" s="1207"/>
      <c r="J1469" s="227"/>
      <c r="K1469" s="227"/>
      <c r="L1469" s="227"/>
      <c r="M1469" s="227"/>
      <c r="N1469" s="227"/>
      <c r="O1469" s="227"/>
      <c r="P1469" s="227"/>
      <c r="Q1469" s="227"/>
      <c r="R1469" s="227"/>
      <c r="S1469" s="227"/>
      <c r="T1469" s="227"/>
      <c r="U1469" s="227"/>
      <c r="V1469" s="227"/>
      <c r="W1469" s="227"/>
      <c r="X1469" s="227"/>
      <c r="Y1469" s="227"/>
      <c r="Z1469" s="227"/>
      <c r="AA1469" s="227"/>
      <c r="AB1469" s="227"/>
      <c r="AC1469" s="227"/>
      <c r="AD1469" s="227"/>
      <c r="AE1469" s="227"/>
      <c r="AF1469" s="227"/>
      <c r="AG1469" s="227"/>
      <c r="AH1469" s="227"/>
      <c r="AI1469" s="227"/>
      <c r="AJ1469" s="227"/>
      <c r="AK1469" s="227"/>
      <c r="AL1469" s="227"/>
      <c r="AM1469" s="227"/>
      <c r="AN1469" s="227"/>
      <c r="AO1469" s="227"/>
      <c r="AP1469" s="227"/>
      <c r="AQ1469" s="227"/>
      <c r="AR1469" s="227"/>
    </row>
    <row r="1470" spans="1:44" x14ac:dyDescent="0.2">
      <c r="A1470" s="227"/>
      <c r="B1470" s="227"/>
      <c r="C1470" s="227"/>
      <c r="D1470" s="227"/>
      <c r="E1470" s="227"/>
      <c r="F1470" s="227"/>
      <c r="G1470" s="226"/>
      <c r="H1470" s="1207"/>
      <c r="I1470" s="1207"/>
      <c r="J1470" s="227"/>
      <c r="K1470" s="227"/>
      <c r="L1470" s="227"/>
      <c r="M1470" s="227"/>
      <c r="N1470" s="227"/>
      <c r="O1470" s="227"/>
      <c r="P1470" s="227"/>
      <c r="Q1470" s="227"/>
      <c r="R1470" s="227"/>
      <c r="S1470" s="227"/>
      <c r="T1470" s="227"/>
      <c r="U1470" s="227"/>
      <c r="V1470" s="227"/>
      <c r="W1470" s="227"/>
      <c r="X1470" s="227"/>
      <c r="Y1470" s="227"/>
      <c r="Z1470" s="227"/>
      <c r="AA1470" s="227"/>
      <c r="AB1470" s="227"/>
      <c r="AC1470" s="227"/>
      <c r="AD1470" s="227"/>
      <c r="AE1470" s="227"/>
      <c r="AF1470" s="227"/>
      <c r="AG1470" s="227"/>
      <c r="AH1470" s="227"/>
      <c r="AI1470" s="227"/>
      <c r="AJ1470" s="227"/>
      <c r="AK1470" s="227"/>
      <c r="AL1470" s="227"/>
      <c r="AM1470" s="227"/>
      <c r="AN1470" s="227"/>
      <c r="AO1470" s="227"/>
      <c r="AP1470" s="227"/>
      <c r="AQ1470" s="227"/>
      <c r="AR1470" s="227"/>
    </row>
    <row r="1471" spans="1:44" x14ac:dyDescent="0.2">
      <c r="A1471" s="227"/>
      <c r="B1471" s="227"/>
      <c r="C1471" s="227"/>
      <c r="D1471" s="227"/>
      <c r="E1471" s="227"/>
      <c r="F1471" s="227"/>
      <c r="G1471" s="226"/>
      <c r="H1471" s="1207"/>
      <c r="I1471" s="1207"/>
      <c r="J1471" s="227"/>
      <c r="K1471" s="227"/>
      <c r="L1471" s="227"/>
      <c r="M1471" s="227"/>
      <c r="N1471" s="227"/>
      <c r="O1471" s="227"/>
      <c r="P1471" s="227"/>
      <c r="Q1471" s="227"/>
      <c r="R1471" s="227"/>
      <c r="S1471" s="227"/>
      <c r="T1471" s="227"/>
      <c r="U1471" s="227"/>
      <c r="V1471" s="227"/>
      <c r="W1471" s="227"/>
      <c r="X1471" s="227"/>
      <c r="Y1471" s="227"/>
      <c r="Z1471" s="227"/>
      <c r="AA1471" s="227"/>
      <c r="AB1471" s="227"/>
      <c r="AC1471" s="227"/>
      <c r="AD1471" s="227"/>
      <c r="AE1471" s="227"/>
      <c r="AF1471" s="227"/>
      <c r="AG1471" s="227"/>
      <c r="AH1471" s="227"/>
      <c r="AI1471" s="227"/>
      <c r="AJ1471" s="227"/>
      <c r="AK1471" s="227"/>
      <c r="AL1471" s="227"/>
      <c r="AM1471" s="227"/>
      <c r="AN1471" s="227"/>
      <c r="AO1471" s="227"/>
      <c r="AP1471" s="227"/>
      <c r="AQ1471" s="227"/>
      <c r="AR1471" s="227"/>
    </row>
    <row r="1472" spans="1:44" x14ac:dyDescent="0.2">
      <c r="A1472" s="227"/>
      <c r="B1472" s="227"/>
      <c r="C1472" s="227"/>
      <c r="D1472" s="227"/>
      <c r="E1472" s="227"/>
      <c r="F1472" s="227"/>
      <c r="G1472" s="226"/>
      <c r="H1472" s="1207"/>
      <c r="I1472" s="1207"/>
      <c r="J1472" s="227"/>
      <c r="K1472" s="227"/>
      <c r="L1472" s="227"/>
      <c r="M1472" s="227"/>
      <c r="N1472" s="227"/>
      <c r="O1472" s="227"/>
      <c r="P1472" s="227"/>
      <c r="Q1472" s="227"/>
      <c r="R1472" s="227"/>
      <c r="S1472" s="227"/>
      <c r="T1472" s="227"/>
      <c r="U1472" s="227"/>
      <c r="V1472" s="227"/>
      <c r="W1472" s="227"/>
      <c r="X1472" s="227"/>
      <c r="Y1472" s="227"/>
      <c r="Z1472" s="227"/>
      <c r="AA1472" s="227"/>
      <c r="AB1472" s="227"/>
      <c r="AC1472" s="227"/>
      <c r="AD1472" s="227"/>
      <c r="AE1472" s="227"/>
      <c r="AF1472" s="227"/>
      <c r="AG1472" s="227"/>
      <c r="AH1472" s="227"/>
      <c r="AI1472" s="227"/>
      <c r="AJ1472" s="227"/>
      <c r="AK1472" s="227"/>
      <c r="AL1472" s="227"/>
      <c r="AM1472" s="227"/>
      <c r="AN1472" s="227"/>
      <c r="AO1472" s="227"/>
      <c r="AP1472" s="227"/>
      <c r="AQ1472" s="227"/>
      <c r="AR1472" s="227"/>
    </row>
    <row r="1473" spans="1:44" x14ac:dyDescent="0.2">
      <c r="A1473" s="227"/>
      <c r="B1473" s="227"/>
      <c r="C1473" s="227"/>
      <c r="D1473" s="227"/>
      <c r="E1473" s="227"/>
      <c r="F1473" s="227"/>
      <c r="G1473" s="226"/>
      <c r="H1473" s="1207"/>
      <c r="I1473" s="1207"/>
      <c r="J1473" s="227"/>
      <c r="K1473" s="227"/>
      <c r="L1473" s="227"/>
      <c r="M1473" s="227"/>
      <c r="N1473" s="227"/>
      <c r="O1473" s="227"/>
      <c r="P1473" s="227"/>
      <c r="Q1473" s="227"/>
      <c r="R1473" s="227"/>
      <c r="S1473" s="227"/>
      <c r="T1473" s="227"/>
      <c r="U1473" s="227"/>
      <c r="V1473" s="227"/>
      <c r="W1473" s="227"/>
      <c r="X1473" s="227"/>
      <c r="Y1473" s="227"/>
      <c r="Z1473" s="227"/>
      <c r="AA1473" s="227"/>
      <c r="AB1473" s="227"/>
      <c r="AC1473" s="227"/>
      <c r="AD1473" s="227"/>
      <c r="AE1473" s="227"/>
      <c r="AF1473" s="227"/>
      <c r="AG1473" s="227"/>
      <c r="AH1473" s="227"/>
      <c r="AI1473" s="227"/>
      <c r="AJ1473" s="227"/>
      <c r="AK1473" s="227"/>
      <c r="AL1473" s="227"/>
      <c r="AM1473" s="227"/>
      <c r="AN1473" s="227"/>
      <c r="AO1473" s="227"/>
      <c r="AP1473" s="227"/>
      <c r="AQ1473" s="227"/>
      <c r="AR1473" s="227"/>
    </row>
    <row r="1474" spans="1:44" x14ac:dyDescent="0.2">
      <c r="A1474" s="227"/>
      <c r="B1474" s="227"/>
      <c r="C1474" s="227"/>
      <c r="D1474" s="227"/>
      <c r="E1474" s="227"/>
      <c r="F1474" s="227"/>
      <c r="G1474" s="226"/>
      <c r="H1474" s="1207"/>
      <c r="I1474" s="1207"/>
      <c r="J1474" s="227"/>
      <c r="K1474" s="227"/>
      <c r="L1474" s="227"/>
      <c r="M1474" s="227"/>
      <c r="N1474" s="227"/>
      <c r="O1474" s="227"/>
      <c r="P1474" s="227"/>
      <c r="Q1474" s="227"/>
      <c r="R1474" s="227"/>
      <c r="S1474" s="227"/>
      <c r="T1474" s="227"/>
      <c r="U1474" s="227"/>
      <c r="V1474" s="227"/>
      <c r="W1474" s="227"/>
      <c r="X1474" s="227"/>
      <c r="Y1474" s="227"/>
      <c r="Z1474" s="227"/>
      <c r="AA1474" s="227"/>
      <c r="AB1474" s="227"/>
      <c r="AC1474" s="227"/>
      <c r="AD1474" s="227"/>
      <c r="AE1474" s="227"/>
      <c r="AF1474" s="227"/>
      <c r="AG1474" s="227"/>
      <c r="AH1474" s="227"/>
      <c r="AI1474" s="227"/>
      <c r="AJ1474" s="227"/>
      <c r="AK1474" s="227"/>
      <c r="AL1474" s="227"/>
      <c r="AM1474" s="227"/>
      <c r="AN1474" s="227"/>
      <c r="AO1474" s="227"/>
      <c r="AP1474" s="227"/>
      <c r="AQ1474" s="227"/>
      <c r="AR1474" s="227"/>
    </row>
    <row r="1475" spans="1:44" x14ac:dyDescent="0.2">
      <c r="A1475" s="227"/>
      <c r="B1475" s="227"/>
      <c r="C1475" s="227"/>
      <c r="D1475" s="227"/>
      <c r="E1475" s="227"/>
      <c r="F1475" s="227"/>
      <c r="G1475" s="226"/>
      <c r="H1475" s="1207"/>
      <c r="I1475" s="1207"/>
      <c r="J1475" s="227"/>
      <c r="K1475" s="227"/>
      <c r="L1475" s="227"/>
      <c r="M1475" s="227"/>
      <c r="N1475" s="227"/>
      <c r="O1475" s="227"/>
      <c r="P1475" s="227"/>
      <c r="Q1475" s="227"/>
      <c r="R1475" s="227"/>
      <c r="S1475" s="227"/>
      <c r="T1475" s="227"/>
      <c r="U1475" s="227"/>
      <c r="V1475" s="227"/>
      <c r="W1475" s="227"/>
      <c r="X1475" s="227"/>
      <c r="Y1475" s="227"/>
      <c r="Z1475" s="227"/>
      <c r="AA1475" s="227"/>
      <c r="AB1475" s="227"/>
      <c r="AC1475" s="227"/>
      <c r="AD1475" s="227"/>
      <c r="AE1475" s="227"/>
      <c r="AF1475" s="227"/>
      <c r="AG1475" s="227"/>
      <c r="AH1475" s="227"/>
      <c r="AI1475" s="227"/>
      <c r="AJ1475" s="227"/>
      <c r="AK1475" s="227"/>
      <c r="AL1475" s="227"/>
      <c r="AM1475" s="227"/>
      <c r="AN1475" s="227"/>
      <c r="AO1475" s="227"/>
      <c r="AP1475" s="227"/>
      <c r="AQ1475" s="227"/>
      <c r="AR1475" s="227"/>
    </row>
    <row r="1476" spans="1:44" x14ac:dyDescent="0.2">
      <c r="A1476" s="227"/>
      <c r="B1476" s="227"/>
      <c r="C1476" s="227"/>
      <c r="D1476" s="227"/>
      <c r="E1476" s="227"/>
      <c r="F1476" s="227"/>
      <c r="G1476" s="226"/>
      <c r="H1476" s="1207"/>
      <c r="I1476" s="1207"/>
      <c r="J1476" s="227"/>
      <c r="K1476" s="227"/>
      <c r="L1476" s="227"/>
      <c r="M1476" s="227"/>
      <c r="N1476" s="227"/>
      <c r="O1476" s="227"/>
      <c r="P1476" s="227"/>
      <c r="Q1476" s="227"/>
      <c r="R1476" s="227"/>
      <c r="S1476" s="227"/>
      <c r="T1476" s="227"/>
      <c r="U1476" s="227"/>
      <c r="V1476" s="227"/>
      <c r="W1476" s="227"/>
      <c r="X1476" s="227"/>
      <c r="Y1476" s="227"/>
      <c r="Z1476" s="227"/>
      <c r="AA1476" s="227"/>
      <c r="AB1476" s="227"/>
      <c r="AC1476" s="227"/>
      <c r="AD1476" s="227"/>
      <c r="AE1476" s="227"/>
      <c r="AF1476" s="227"/>
      <c r="AG1476" s="227"/>
      <c r="AH1476" s="227"/>
      <c r="AI1476" s="227"/>
      <c r="AJ1476" s="227"/>
      <c r="AK1476" s="227"/>
      <c r="AL1476" s="227"/>
      <c r="AM1476" s="227"/>
      <c r="AN1476" s="227"/>
      <c r="AO1476" s="227"/>
      <c r="AP1476" s="227"/>
      <c r="AQ1476" s="227"/>
      <c r="AR1476" s="227"/>
    </row>
    <row r="1477" spans="1:44" x14ac:dyDescent="0.2">
      <c r="A1477" s="227"/>
      <c r="B1477" s="227"/>
      <c r="C1477" s="227"/>
      <c r="D1477" s="227"/>
      <c r="E1477" s="227"/>
      <c r="F1477" s="227"/>
      <c r="G1477" s="226"/>
      <c r="H1477" s="1207"/>
      <c r="I1477" s="1207"/>
      <c r="J1477" s="227"/>
      <c r="K1477" s="227"/>
      <c r="L1477" s="227"/>
      <c r="M1477" s="227"/>
      <c r="N1477" s="227"/>
      <c r="O1477" s="227"/>
      <c r="P1477" s="227"/>
      <c r="Q1477" s="227"/>
      <c r="R1477" s="227"/>
      <c r="S1477" s="227"/>
      <c r="T1477" s="227"/>
      <c r="U1477" s="227"/>
      <c r="V1477" s="227"/>
      <c r="W1477" s="227"/>
      <c r="X1477" s="227"/>
      <c r="Y1477" s="227"/>
      <c r="Z1477" s="227"/>
      <c r="AA1477" s="227"/>
      <c r="AB1477" s="227"/>
      <c r="AC1477" s="227"/>
      <c r="AD1477" s="227"/>
      <c r="AE1477" s="227"/>
      <c r="AF1477" s="227"/>
      <c r="AG1477" s="227"/>
      <c r="AH1477" s="227"/>
      <c r="AI1477" s="227"/>
      <c r="AJ1477" s="227"/>
      <c r="AK1477" s="227"/>
      <c r="AL1477" s="227"/>
      <c r="AM1477" s="227"/>
      <c r="AN1477" s="227"/>
      <c r="AO1477" s="227"/>
      <c r="AP1477" s="227"/>
      <c r="AQ1477" s="227"/>
      <c r="AR1477" s="227"/>
    </row>
    <row r="1478" spans="1:44" x14ac:dyDescent="0.2">
      <c r="A1478" s="227"/>
      <c r="B1478" s="227"/>
      <c r="C1478" s="227"/>
      <c r="D1478" s="227"/>
      <c r="E1478" s="227"/>
      <c r="F1478" s="227"/>
      <c r="G1478" s="226"/>
      <c r="H1478" s="1207"/>
      <c r="I1478" s="1207"/>
      <c r="J1478" s="227"/>
      <c r="K1478" s="227"/>
      <c r="L1478" s="227"/>
      <c r="M1478" s="227"/>
      <c r="N1478" s="227"/>
      <c r="O1478" s="227"/>
      <c r="P1478" s="227"/>
      <c r="Q1478" s="227"/>
      <c r="R1478" s="227"/>
      <c r="S1478" s="227"/>
      <c r="T1478" s="227"/>
      <c r="U1478" s="227"/>
      <c r="V1478" s="227"/>
      <c r="W1478" s="227"/>
      <c r="X1478" s="227"/>
      <c r="Y1478" s="227"/>
      <c r="Z1478" s="227"/>
      <c r="AA1478" s="227"/>
      <c r="AB1478" s="227"/>
      <c r="AC1478" s="227"/>
      <c r="AD1478" s="227"/>
      <c r="AE1478" s="227"/>
      <c r="AF1478" s="227"/>
      <c r="AG1478" s="227"/>
      <c r="AH1478" s="227"/>
      <c r="AI1478" s="227"/>
      <c r="AJ1478" s="227"/>
      <c r="AK1478" s="227"/>
      <c r="AL1478" s="227"/>
      <c r="AM1478" s="227"/>
      <c r="AN1478" s="227"/>
      <c r="AO1478" s="227"/>
      <c r="AP1478" s="227"/>
      <c r="AQ1478" s="227"/>
      <c r="AR1478" s="227"/>
    </row>
    <row r="1479" spans="1:44" x14ac:dyDescent="0.2">
      <c r="A1479" s="227"/>
      <c r="B1479" s="227"/>
      <c r="C1479" s="227"/>
      <c r="D1479" s="227"/>
      <c r="E1479" s="227"/>
      <c r="F1479" s="227"/>
      <c r="G1479" s="226"/>
      <c r="H1479" s="1207"/>
      <c r="I1479" s="1207"/>
      <c r="J1479" s="227"/>
      <c r="K1479" s="227"/>
      <c r="L1479" s="227"/>
      <c r="M1479" s="227"/>
      <c r="N1479" s="227"/>
      <c r="O1479" s="227"/>
      <c r="P1479" s="227"/>
      <c r="Q1479" s="227"/>
      <c r="R1479" s="227"/>
      <c r="S1479" s="227"/>
      <c r="T1479" s="227"/>
      <c r="U1479" s="227"/>
      <c r="V1479" s="227"/>
      <c r="W1479" s="227"/>
      <c r="X1479" s="227"/>
      <c r="Y1479" s="227"/>
      <c r="Z1479" s="227"/>
      <c r="AA1479" s="227"/>
      <c r="AB1479" s="227"/>
      <c r="AC1479" s="227"/>
      <c r="AD1479" s="227"/>
      <c r="AE1479" s="227"/>
      <c r="AF1479" s="227"/>
      <c r="AG1479" s="227"/>
      <c r="AH1479" s="227"/>
      <c r="AI1479" s="227"/>
      <c r="AJ1479" s="227"/>
      <c r="AK1479" s="227"/>
      <c r="AL1479" s="227"/>
      <c r="AM1479" s="227"/>
      <c r="AN1479" s="227"/>
      <c r="AO1479" s="227"/>
      <c r="AP1479" s="227"/>
      <c r="AQ1479" s="227"/>
      <c r="AR1479" s="227"/>
    </row>
    <row r="1480" spans="1:44" x14ac:dyDescent="0.2">
      <c r="A1480" s="227"/>
      <c r="B1480" s="227"/>
      <c r="C1480" s="227"/>
      <c r="D1480" s="227"/>
      <c r="E1480" s="227"/>
      <c r="F1480" s="227"/>
      <c r="G1480" s="226"/>
      <c r="H1480" s="1207"/>
      <c r="I1480" s="1207"/>
      <c r="J1480" s="227"/>
      <c r="K1480" s="227"/>
      <c r="L1480" s="227"/>
      <c r="M1480" s="227"/>
      <c r="N1480" s="227"/>
      <c r="O1480" s="227"/>
      <c r="P1480" s="227"/>
      <c r="Q1480" s="227"/>
      <c r="R1480" s="227"/>
      <c r="S1480" s="227"/>
      <c r="T1480" s="227"/>
      <c r="U1480" s="227"/>
      <c r="V1480" s="227"/>
      <c r="W1480" s="227"/>
      <c r="X1480" s="227"/>
      <c r="Y1480" s="227"/>
      <c r="Z1480" s="227"/>
      <c r="AA1480" s="227"/>
      <c r="AB1480" s="227"/>
      <c r="AC1480" s="227"/>
      <c r="AD1480" s="227"/>
      <c r="AE1480" s="227"/>
      <c r="AF1480" s="227"/>
      <c r="AG1480" s="227"/>
      <c r="AH1480" s="227"/>
      <c r="AI1480" s="227"/>
      <c r="AJ1480" s="227"/>
      <c r="AK1480" s="227"/>
      <c r="AL1480" s="227"/>
      <c r="AM1480" s="227"/>
      <c r="AN1480" s="227"/>
      <c r="AO1480" s="227"/>
      <c r="AP1480" s="227"/>
      <c r="AQ1480" s="227"/>
      <c r="AR1480" s="227"/>
    </row>
    <row r="1481" spans="1:44" x14ac:dyDescent="0.2">
      <c r="A1481" s="227"/>
      <c r="B1481" s="227"/>
      <c r="C1481" s="227"/>
      <c r="D1481" s="227"/>
      <c r="E1481" s="227"/>
      <c r="F1481" s="227"/>
      <c r="G1481" s="226"/>
      <c r="H1481" s="1207"/>
      <c r="I1481" s="1207"/>
      <c r="J1481" s="227"/>
      <c r="K1481" s="227"/>
      <c r="L1481" s="227"/>
      <c r="M1481" s="227"/>
      <c r="N1481" s="227"/>
      <c r="O1481" s="227"/>
      <c r="P1481" s="227"/>
      <c r="Q1481" s="227"/>
      <c r="R1481" s="227"/>
      <c r="S1481" s="227"/>
      <c r="T1481" s="227"/>
      <c r="U1481" s="227"/>
      <c r="V1481" s="227"/>
      <c r="W1481" s="227"/>
      <c r="X1481" s="227"/>
      <c r="Y1481" s="227"/>
      <c r="Z1481" s="227"/>
      <c r="AA1481" s="227"/>
      <c r="AB1481" s="227"/>
      <c r="AC1481" s="227"/>
      <c r="AD1481" s="227"/>
      <c r="AE1481" s="227"/>
      <c r="AF1481" s="227"/>
      <c r="AG1481" s="227"/>
      <c r="AH1481" s="227"/>
      <c r="AI1481" s="227"/>
      <c r="AJ1481" s="227"/>
      <c r="AK1481" s="227"/>
      <c r="AL1481" s="227"/>
      <c r="AM1481" s="227"/>
      <c r="AN1481" s="227"/>
      <c r="AO1481" s="227"/>
      <c r="AP1481" s="227"/>
      <c r="AQ1481" s="227"/>
      <c r="AR1481" s="227"/>
    </row>
    <row r="1482" spans="1:44" x14ac:dyDescent="0.2">
      <c r="A1482" s="227"/>
      <c r="B1482" s="227"/>
      <c r="C1482" s="227"/>
      <c r="D1482" s="227"/>
      <c r="E1482" s="227"/>
      <c r="F1482" s="227"/>
      <c r="G1482" s="226"/>
      <c r="H1482" s="1207"/>
      <c r="I1482" s="1207"/>
      <c r="J1482" s="227"/>
      <c r="K1482" s="227"/>
      <c r="L1482" s="227"/>
      <c r="M1482" s="227"/>
      <c r="N1482" s="227"/>
      <c r="O1482" s="227"/>
      <c r="P1482" s="227"/>
      <c r="Q1482" s="227"/>
      <c r="R1482" s="227"/>
      <c r="S1482" s="227"/>
      <c r="T1482" s="227"/>
      <c r="U1482" s="227"/>
      <c r="V1482" s="227"/>
      <c r="W1482" s="227"/>
      <c r="X1482" s="227"/>
      <c r="Y1482" s="227"/>
      <c r="Z1482" s="227"/>
      <c r="AA1482" s="227"/>
      <c r="AB1482" s="227"/>
      <c r="AC1482" s="227"/>
      <c r="AD1482" s="227"/>
      <c r="AE1482" s="227"/>
      <c r="AF1482" s="227"/>
      <c r="AG1482" s="227"/>
      <c r="AH1482" s="227"/>
      <c r="AI1482" s="227"/>
      <c r="AJ1482" s="227"/>
      <c r="AK1482" s="227"/>
      <c r="AL1482" s="227"/>
      <c r="AM1482" s="227"/>
      <c r="AN1482" s="227"/>
      <c r="AO1482" s="227"/>
      <c r="AP1482" s="227"/>
      <c r="AQ1482" s="227"/>
      <c r="AR1482" s="227"/>
    </row>
    <row r="1483" spans="1:44" x14ac:dyDescent="0.2">
      <c r="A1483" s="227"/>
      <c r="B1483" s="227"/>
      <c r="C1483" s="227"/>
      <c r="D1483" s="227"/>
      <c r="E1483" s="227"/>
      <c r="F1483" s="227"/>
      <c r="G1483" s="226"/>
      <c r="H1483" s="1207"/>
      <c r="I1483" s="1207"/>
      <c r="J1483" s="227"/>
      <c r="K1483" s="227"/>
      <c r="L1483" s="227"/>
      <c r="M1483" s="227"/>
      <c r="N1483" s="227"/>
      <c r="O1483" s="227"/>
      <c r="P1483" s="227"/>
      <c r="Q1483" s="227"/>
      <c r="R1483" s="227"/>
      <c r="S1483" s="227"/>
      <c r="T1483" s="227"/>
      <c r="U1483" s="227"/>
      <c r="V1483" s="227"/>
      <c r="W1483" s="227"/>
      <c r="X1483" s="227"/>
      <c r="Y1483" s="227"/>
      <c r="Z1483" s="227"/>
      <c r="AA1483" s="227"/>
      <c r="AB1483" s="227"/>
      <c r="AC1483" s="227"/>
      <c r="AD1483" s="227"/>
      <c r="AE1483" s="227"/>
      <c r="AF1483" s="227"/>
      <c r="AG1483" s="227"/>
      <c r="AH1483" s="227"/>
      <c r="AI1483" s="227"/>
      <c r="AJ1483" s="227"/>
      <c r="AK1483" s="227"/>
      <c r="AL1483" s="227"/>
      <c r="AM1483" s="227"/>
      <c r="AN1483" s="227"/>
      <c r="AO1483" s="227"/>
      <c r="AP1483" s="227"/>
      <c r="AQ1483" s="227"/>
      <c r="AR1483" s="227"/>
    </row>
    <row r="1484" spans="1:44" x14ac:dyDescent="0.2">
      <c r="A1484" s="227"/>
      <c r="B1484" s="227"/>
      <c r="C1484" s="227"/>
      <c r="D1484" s="227"/>
      <c r="E1484" s="227"/>
      <c r="F1484" s="227"/>
      <c r="G1484" s="226"/>
      <c r="H1484" s="1207"/>
      <c r="I1484" s="1207"/>
      <c r="J1484" s="227"/>
      <c r="K1484" s="227"/>
      <c r="L1484" s="227"/>
      <c r="M1484" s="227"/>
      <c r="N1484" s="227"/>
      <c r="O1484" s="227"/>
      <c r="P1484" s="227"/>
      <c r="Q1484" s="227"/>
      <c r="R1484" s="227"/>
      <c r="S1484" s="227"/>
      <c r="T1484" s="227"/>
      <c r="U1484" s="227"/>
      <c r="V1484" s="227"/>
      <c r="W1484" s="227"/>
      <c r="X1484" s="227"/>
      <c r="Y1484" s="227"/>
      <c r="Z1484" s="227"/>
      <c r="AA1484" s="227"/>
      <c r="AB1484" s="227"/>
      <c r="AC1484" s="227"/>
      <c r="AD1484" s="227"/>
      <c r="AE1484" s="227"/>
      <c r="AF1484" s="227"/>
      <c r="AG1484" s="227"/>
      <c r="AH1484" s="227"/>
      <c r="AI1484" s="227"/>
      <c r="AJ1484" s="227"/>
      <c r="AK1484" s="227"/>
      <c r="AL1484" s="227"/>
      <c r="AM1484" s="227"/>
      <c r="AN1484" s="227"/>
      <c r="AO1484" s="227"/>
      <c r="AP1484" s="227"/>
      <c r="AQ1484" s="227"/>
      <c r="AR1484" s="227"/>
    </row>
    <row r="1485" spans="1:44" x14ac:dyDescent="0.2">
      <c r="A1485" s="227"/>
      <c r="B1485" s="227"/>
      <c r="C1485" s="227"/>
      <c r="D1485" s="227"/>
      <c r="E1485" s="227"/>
      <c r="F1485" s="227"/>
      <c r="G1485" s="226"/>
      <c r="H1485" s="1207"/>
      <c r="I1485" s="1207"/>
      <c r="J1485" s="227"/>
      <c r="K1485" s="227"/>
      <c r="L1485" s="227"/>
      <c r="M1485" s="227"/>
      <c r="N1485" s="227"/>
      <c r="O1485" s="227"/>
      <c r="P1485" s="227"/>
      <c r="Q1485" s="227"/>
      <c r="R1485" s="227"/>
      <c r="S1485" s="227"/>
      <c r="T1485" s="227"/>
      <c r="U1485" s="227"/>
      <c r="V1485" s="227"/>
      <c r="W1485" s="227"/>
      <c r="X1485" s="227"/>
      <c r="Y1485" s="227"/>
      <c r="Z1485" s="227"/>
      <c r="AA1485" s="227"/>
      <c r="AB1485" s="227"/>
      <c r="AC1485" s="227"/>
      <c r="AD1485" s="227"/>
      <c r="AE1485" s="227"/>
      <c r="AF1485" s="227"/>
      <c r="AG1485" s="227"/>
      <c r="AH1485" s="227"/>
      <c r="AI1485" s="227"/>
      <c r="AJ1485" s="227"/>
      <c r="AK1485" s="227"/>
      <c r="AL1485" s="227"/>
      <c r="AM1485" s="227"/>
      <c r="AN1485" s="227"/>
      <c r="AO1485" s="227"/>
      <c r="AP1485" s="227"/>
      <c r="AQ1485" s="227"/>
      <c r="AR1485" s="227"/>
    </row>
    <row r="1486" spans="1:44" x14ac:dyDescent="0.2">
      <c r="A1486" s="227"/>
      <c r="B1486" s="227"/>
      <c r="C1486" s="227"/>
      <c r="D1486" s="227"/>
      <c r="E1486" s="227"/>
      <c r="F1486" s="227"/>
      <c r="G1486" s="226"/>
      <c r="H1486" s="1207"/>
      <c r="I1486" s="1207"/>
      <c r="J1486" s="227"/>
      <c r="K1486" s="227"/>
      <c r="L1486" s="227"/>
      <c r="M1486" s="227"/>
      <c r="N1486" s="227"/>
      <c r="O1486" s="227"/>
      <c r="P1486" s="227"/>
      <c r="Q1486" s="227"/>
      <c r="R1486" s="227"/>
      <c r="S1486" s="227"/>
      <c r="T1486" s="227"/>
      <c r="U1486" s="227"/>
      <c r="V1486" s="227"/>
      <c r="W1486" s="227"/>
      <c r="X1486" s="227"/>
      <c r="Y1486" s="227"/>
      <c r="Z1486" s="227"/>
      <c r="AA1486" s="227"/>
      <c r="AB1486" s="227"/>
      <c r="AC1486" s="227"/>
      <c r="AD1486" s="227"/>
      <c r="AE1486" s="227"/>
      <c r="AF1486" s="227"/>
      <c r="AG1486" s="227"/>
      <c r="AH1486" s="227"/>
      <c r="AI1486" s="227"/>
      <c r="AJ1486" s="227"/>
      <c r="AK1486" s="227"/>
      <c r="AL1486" s="227"/>
      <c r="AM1486" s="227"/>
      <c r="AN1486" s="227"/>
      <c r="AO1486" s="227"/>
      <c r="AP1486" s="227"/>
      <c r="AQ1486" s="227"/>
      <c r="AR1486" s="227"/>
    </row>
    <row r="1487" spans="1:44" x14ac:dyDescent="0.2">
      <c r="A1487" s="227"/>
      <c r="B1487" s="227"/>
      <c r="C1487" s="227"/>
      <c r="D1487" s="227"/>
      <c r="E1487" s="227"/>
      <c r="F1487" s="227"/>
      <c r="G1487" s="226"/>
      <c r="H1487" s="1207"/>
      <c r="I1487" s="1207"/>
      <c r="J1487" s="227"/>
      <c r="K1487" s="227"/>
      <c r="L1487" s="227"/>
      <c r="M1487" s="227"/>
      <c r="N1487" s="227"/>
      <c r="O1487" s="227"/>
      <c r="P1487" s="227"/>
      <c r="Q1487" s="227"/>
      <c r="R1487" s="227"/>
      <c r="S1487" s="227"/>
      <c r="T1487" s="227"/>
      <c r="U1487" s="227"/>
      <c r="V1487" s="227"/>
      <c r="W1487" s="227"/>
      <c r="X1487" s="227"/>
      <c r="Y1487" s="227"/>
      <c r="Z1487" s="227"/>
      <c r="AA1487" s="227"/>
      <c r="AB1487" s="227"/>
      <c r="AC1487" s="227"/>
      <c r="AD1487" s="227"/>
      <c r="AE1487" s="227"/>
      <c r="AF1487" s="227"/>
      <c r="AG1487" s="227"/>
      <c r="AH1487" s="227"/>
      <c r="AI1487" s="227"/>
      <c r="AJ1487" s="227"/>
      <c r="AK1487" s="227"/>
      <c r="AL1487" s="227"/>
      <c r="AM1487" s="227"/>
      <c r="AN1487" s="227"/>
      <c r="AO1487" s="227"/>
      <c r="AP1487" s="227"/>
      <c r="AQ1487" s="227"/>
      <c r="AR1487" s="227"/>
    </row>
    <row r="1488" spans="1:44" x14ac:dyDescent="0.2">
      <c r="A1488" s="227"/>
      <c r="B1488" s="227"/>
      <c r="C1488" s="227"/>
      <c r="D1488" s="227"/>
      <c r="E1488" s="227"/>
      <c r="F1488" s="227"/>
      <c r="G1488" s="226"/>
      <c r="H1488" s="1207"/>
      <c r="I1488" s="1207"/>
      <c r="J1488" s="227"/>
      <c r="K1488" s="227"/>
      <c r="L1488" s="227"/>
      <c r="M1488" s="227"/>
      <c r="N1488" s="227"/>
      <c r="O1488" s="227"/>
      <c r="P1488" s="227"/>
      <c r="Q1488" s="227"/>
      <c r="R1488" s="227"/>
      <c r="S1488" s="227"/>
      <c r="T1488" s="227"/>
      <c r="U1488" s="227"/>
      <c r="V1488" s="227"/>
      <c r="W1488" s="227"/>
      <c r="X1488" s="227"/>
      <c r="Y1488" s="227"/>
      <c r="Z1488" s="227"/>
      <c r="AA1488" s="227"/>
      <c r="AB1488" s="227"/>
      <c r="AC1488" s="227"/>
      <c r="AD1488" s="227"/>
      <c r="AE1488" s="227"/>
      <c r="AF1488" s="227"/>
      <c r="AG1488" s="227"/>
      <c r="AH1488" s="227"/>
      <c r="AI1488" s="227"/>
      <c r="AJ1488" s="227"/>
      <c r="AK1488" s="227"/>
      <c r="AL1488" s="227"/>
      <c r="AM1488" s="227"/>
      <c r="AN1488" s="227"/>
      <c r="AO1488" s="227"/>
      <c r="AP1488" s="227"/>
      <c r="AQ1488" s="227"/>
      <c r="AR1488" s="227"/>
    </row>
    <row r="1489" spans="1:44" x14ac:dyDescent="0.2">
      <c r="A1489" s="227"/>
      <c r="B1489" s="227"/>
      <c r="C1489" s="227"/>
      <c r="D1489" s="227"/>
      <c r="E1489" s="227"/>
      <c r="F1489" s="227"/>
      <c r="G1489" s="226"/>
      <c r="H1489" s="1207"/>
      <c r="I1489" s="1207"/>
      <c r="J1489" s="227"/>
      <c r="K1489" s="227"/>
      <c r="L1489" s="227"/>
      <c r="M1489" s="227"/>
      <c r="N1489" s="227"/>
      <c r="O1489" s="227"/>
      <c r="P1489" s="227"/>
      <c r="Q1489" s="227"/>
      <c r="R1489" s="227"/>
      <c r="S1489" s="227"/>
      <c r="T1489" s="227"/>
      <c r="U1489" s="227"/>
      <c r="V1489" s="227"/>
      <c r="W1489" s="227"/>
      <c r="X1489" s="227"/>
      <c r="Y1489" s="227"/>
      <c r="Z1489" s="227"/>
      <c r="AA1489" s="227"/>
      <c r="AB1489" s="227"/>
      <c r="AC1489" s="227"/>
      <c r="AD1489" s="227"/>
      <c r="AE1489" s="227"/>
      <c r="AF1489" s="227"/>
      <c r="AG1489" s="227"/>
      <c r="AH1489" s="227"/>
      <c r="AI1489" s="227"/>
      <c r="AJ1489" s="227"/>
      <c r="AK1489" s="227"/>
      <c r="AL1489" s="227"/>
      <c r="AM1489" s="227"/>
      <c r="AN1489" s="227"/>
      <c r="AO1489" s="227"/>
      <c r="AP1489" s="227"/>
      <c r="AQ1489" s="227"/>
      <c r="AR1489" s="227"/>
    </row>
    <row r="1490" spans="1:44" x14ac:dyDescent="0.2">
      <c r="A1490" s="227"/>
      <c r="B1490" s="227"/>
      <c r="C1490" s="227"/>
      <c r="D1490" s="227"/>
      <c r="E1490" s="227"/>
      <c r="F1490" s="227"/>
      <c r="G1490" s="226"/>
      <c r="H1490" s="1207"/>
      <c r="I1490" s="1207"/>
      <c r="J1490" s="227"/>
      <c r="K1490" s="227"/>
      <c r="L1490" s="227"/>
      <c r="M1490" s="227"/>
      <c r="N1490" s="227"/>
      <c r="O1490" s="227"/>
      <c r="P1490" s="227"/>
      <c r="Q1490" s="227"/>
      <c r="R1490" s="227"/>
      <c r="S1490" s="227"/>
      <c r="T1490" s="227"/>
      <c r="U1490" s="227"/>
      <c r="V1490" s="227"/>
      <c r="W1490" s="227"/>
      <c r="X1490" s="227"/>
      <c r="Y1490" s="227"/>
      <c r="Z1490" s="227"/>
      <c r="AA1490" s="227"/>
      <c r="AB1490" s="227"/>
      <c r="AC1490" s="227"/>
      <c r="AD1490" s="227"/>
      <c r="AE1490" s="227"/>
      <c r="AF1490" s="227"/>
      <c r="AG1490" s="227"/>
      <c r="AH1490" s="227"/>
      <c r="AI1490" s="227"/>
      <c r="AJ1490" s="227"/>
      <c r="AK1490" s="227"/>
      <c r="AL1490" s="227"/>
      <c r="AM1490" s="227"/>
      <c r="AN1490" s="227"/>
      <c r="AO1490" s="227"/>
      <c r="AP1490" s="227"/>
      <c r="AQ1490" s="227"/>
      <c r="AR1490" s="227"/>
    </row>
    <row r="1491" spans="1:44" x14ac:dyDescent="0.2">
      <c r="A1491" s="227"/>
      <c r="B1491" s="227"/>
      <c r="C1491" s="227"/>
      <c r="D1491" s="227"/>
      <c r="E1491" s="227"/>
      <c r="F1491" s="227"/>
      <c r="G1491" s="226"/>
      <c r="H1491" s="1207"/>
      <c r="I1491" s="1207"/>
      <c r="J1491" s="227"/>
      <c r="K1491" s="227"/>
      <c r="L1491" s="227"/>
      <c r="M1491" s="227"/>
      <c r="N1491" s="227"/>
      <c r="O1491" s="227"/>
      <c r="P1491" s="227"/>
      <c r="Q1491" s="227"/>
      <c r="R1491" s="227"/>
      <c r="S1491" s="227"/>
      <c r="T1491" s="227"/>
      <c r="U1491" s="227"/>
      <c r="V1491" s="227"/>
      <c r="W1491" s="227"/>
      <c r="X1491" s="227"/>
      <c r="Y1491" s="227"/>
      <c r="Z1491" s="227"/>
      <c r="AA1491" s="227"/>
      <c r="AB1491" s="227"/>
      <c r="AC1491" s="227"/>
      <c r="AD1491" s="227"/>
      <c r="AE1491" s="227"/>
      <c r="AF1491" s="227"/>
      <c r="AG1491" s="227"/>
      <c r="AH1491" s="227"/>
      <c r="AI1491" s="227"/>
      <c r="AJ1491" s="227"/>
      <c r="AK1491" s="227"/>
      <c r="AL1491" s="227"/>
      <c r="AM1491" s="227"/>
      <c r="AN1491" s="227"/>
      <c r="AO1491" s="227"/>
      <c r="AP1491" s="227"/>
      <c r="AQ1491" s="227"/>
      <c r="AR1491" s="227"/>
    </row>
    <row r="1492" spans="1:44" x14ac:dyDescent="0.2">
      <c r="A1492" s="227"/>
      <c r="B1492" s="227"/>
      <c r="C1492" s="227"/>
      <c r="D1492" s="227"/>
      <c r="E1492" s="227"/>
      <c r="F1492" s="227"/>
      <c r="G1492" s="226"/>
      <c r="H1492" s="1207"/>
      <c r="I1492" s="1207"/>
      <c r="J1492" s="227"/>
      <c r="K1492" s="227"/>
      <c r="L1492" s="227"/>
      <c r="M1492" s="227"/>
      <c r="N1492" s="227"/>
      <c r="O1492" s="227"/>
      <c r="P1492" s="227"/>
      <c r="Q1492" s="227"/>
      <c r="R1492" s="227"/>
      <c r="S1492" s="227"/>
      <c r="T1492" s="227"/>
      <c r="U1492" s="227"/>
      <c r="V1492" s="227"/>
      <c r="W1492" s="227"/>
      <c r="X1492" s="227"/>
      <c r="Y1492" s="227"/>
      <c r="Z1492" s="227"/>
      <c r="AA1492" s="227"/>
      <c r="AB1492" s="227"/>
      <c r="AC1492" s="227"/>
      <c r="AD1492" s="227"/>
      <c r="AE1492" s="227"/>
      <c r="AF1492" s="227"/>
      <c r="AG1492" s="227"/>
      <c r="AH1492" s="227"/>
      <c r="AI1492" s="227"/>
      <c r="AJ1492" s="227"/>
      <c r="AK1492" s="227"/>
      <c r="AL1492" s="227"/>
      <c r="AM1492" s="227"/>
      <c r="AN1492" s="227"/>
      <c r="AO1492" s="227"/>
      <c r="AP1492" s="227"/>
      <c r="AQ1492" s="227"/>
      <c r="AR1492" s="227"/>
    </row>
    <row r="1493" spans="1:44" x14ac:dyDescent="0.2">
      <c r="A1493" s="227"/>
      <c r="B1493" s="227"/>
      <c r="C1493" s="227"/>
      <c r="D1493" s="227"/>
      <c r="E1493" s="227"/>
      <c r="F1493" s="227"/>
      <c r="G1493" s="226"/>
      <c r="H1493" s="1207"/>
      <c r="I1493" s="1207"/>
      <c r="J1493" s="227"/>
      <c r="K1493" s="227"/>
      <c r="L1493" s="227"/>
      <c r="M1493" s="227"/>
      <c r="N1493" s="227"/>
      <c r="O1493" s="227"/>
      <c r="P1493" s="227"/>
      <c r="Q1493" s="227"/>
      <c r="R1493" s="227"/>
      <c r="S1493" s="227"/>
      <c r="T1493" s="227"/>
      <c r="U1493" s="227"/>
      <c r="V1493" s="227"/>
      <c r="W1493" s="227"/>
      <c r="X1493" s="227"/>
      <c r="Y1493" s="227"/>
      <c r="Z1493" s="227"/>
      <c r="AA1493" s="227"/>
      <c r="AB1493" s="227"/>
      <c r="AC1493" s="227"/>
      <c r="AD1493" s="227"/>
      <c r="AE1493" s="227"/>
      <c r="AF1493" s="227"/>
      <c r="AG1493" s="227"/>
      <c r="AH1493" s="227"/>
      <c r="AI1493" s="227"/>
      <c r="AJ1493" s="227"/>
      <c r="AK1493" s="227"/>
      <c r="AL1493" s="227"/>
      <c r="AM1493" s="227"/>
      <c r="AN1493" s="227"/>
      <c r="AO1493" s="227"/>
      <c r="AP1493" s="227"/>
      <c r="AQ1493" s="227"/>
      <c r="AR1493" s="227"/>
    </row>
    <row r="1494" spans="1:44" x14ac:dyDescent="0.2">
      <c r="A1494" s="227"/>
      <c r="B1494" s="227"/>
      <c r="C1494" s="227"/>
      <c r="D1494" s="227"/>
      <c r="E1494" s="227"/>
      <c r="F1494" s="227"/>
      <c r="G1494" s="226"/>
      <c r="H1494" s="1207"/>
      <c r="I1494" s="1207"/>
      <c r="J1494" s="227"/>
      <c r="K1494" s="227"/>
      <c r="L1494" s="227"/>
      <c r="M1494" s="227"/>
      <c r="N1494" s="227"/>
      <c r="O1494" s="227"/>
      <c r="P1494" s="227"/>
      <c r="Q1494" s="227"/>
      <c r="R1494" s="227"/>
      <c r="S1494" s="227"/>
      <c r="T1494" s="227"/>
      <c r="U1494" s="227"/>
      <c r="V1494" s="227"/>
      <c r="W1494" s="227"/>
      <c r="X1494" s="227"/>
      <c r="Y1494" s="227"/>
      <c r="Z1494" s="227"/>
      <c r="AA1494" s="227"/>
      <c r="AB1494" s="227"/>
      <c r="AC1494" s="227"/>
      <c r="AD1494" s="227"/>
      <c r="AE1494" s="227"/>
      <c r="AF1494" s="227"/>
      <c r="AG1494" s="227"/>
      <c r="AH1494" s="227"/>
      <c r="AI1494" s="227"/>
      <c r="AJ1494" s="227"/>
      <c r="AK1494" s="227"/>
      <c r="AL1494" s="227"/>
      <c r="AM1494" s="227"/>
      <c r="AN1494" s="227"/>
      <c r="AO1494" s="227"/>
      <c r="AP1494" s="227"/>
      <c r="AQ1494" s="227"/>
      <c r="AR1494" s="227"/>
    </row>
    <row r="1495" spans="1:44" x14ac:dyDescent="0.2">
      <c r="A1495" s="227"/>
      <c r="B1495" s="227"/>
      <c r="C1495" s="227"/>
      <c r="D1495" s="227"/>
      <c r="E1495" s="227"/>
      <c r="F1495" s="227"/>
      <c r="G1495" s="226"/>
      <c r="H1495" s="1207"/>
      <c r="I1495" s="1207"/>
      <c r="J1495" s="227"/>
      <c r="K1495" s="227"/>
      <c r="L1495" s="227"/>
      <c r="M1495" s="227"/>
      <c r="N1495" s="227"/>
      <c r="O1495" s="227"/>
      <c r="P1495" s="227"/>
      <c r="Q1495" s="227"/>
      <c r="R1495" s="227"/>
      <c r="S1495" s="227"/>
      <c r="T1495" s="227"/>
      <c r="U1495" s="227"/>
      <c r="V1495" s="227"/>
      <c r="W1495" s="227"/>
      <c r="X1495" s="227"/>
      <c r="Y1495" s="227"/>
      <c r="Z1495" s="227"/>
      <c r="AA1495" s="227"/>
      <c r="AB1495" s="227"/>
      <c r="AC1495" s="227"/>
      <c r="AD1495" s="227"/>
      <c r="AE1495" s="227"/>
      <c r="AF1495" s="227"/>
      <c r="AG1495" s="227"/>
      <c r="AH1495" s="227"/>
      <c r="AI1495" s="227"/>
      <c r="AJ1495" s="227"/>
      <c r="AK1495" s="227"/>
      <c r="AL1495" s="227"/>
      <c r="AM1495" s="227"/>
      <c r="AN1495" s="227"/>
      <c r="AO1495" s="227"/>
      <c r="AP1495" s="227"/>
      <c r="AQ1495" s="227"/>
      <c r="AR1495" s="227"/>
    </row>
    <row r="1496" spans="1:44" x14ac:dyDescent="0.2">
      <c r="A1496" s="227"/>
      <c r="B1496" s="227"/>
      <c r="C1496" s="227"/>
      <c r="D1496" s="227"/>
      <c r="E1496" s="227"/>
      <c r="F1496" s="227"/>
      <c r="G1496" s="226"/>
      <c r="H1496" s="1207"/>
      <c r="I1496" s="1207"/>
      <c r="J1496" s="227"/>
      <c r="K1496" s="227"/>
      <c r="L1496" s="227"/>
      <c r="M1496" s="227"/>
      <c r="N1496" s="227"/>
      <c r="O1496" s="227"/>
      <c r="P1496" s="227"/>
      <c r="Q1496" s="227"/>
      <c r="R1496" s="227"/>
      <c r="S1496" s="227"/>
      <c r="T1496" s="227"/>
      <c r="U1496" s="227"/>
      <c r="V1496" s="227"/>
      <c r="W1496" s="227"/>
      <c r="X1496" s="227"/>
      <c r="Y1496" s="227"/>
      <c r="Z1496" s="227"/>
      <c r="AA1496" s="227"/>
      <c r="AB1496" s="227"/>
      <c r="AC1496" s="227"/>
      <c r="AD1496" s="227"/>
      <c r="AE1496" s="227"/>
      <c r="AF1496" s="227"/>
      <c r="AG1496" s="227"/>
      <c r="AH1496" s="227"/>
      <c r="AI1496" s="227"/>
      <c r="AJ1496" s="227"/>
      <c r="AK1496" s="227"/>
      <c r="AL1496" s="227"/>
      <c r="AM1496" s="227"/>
      <c r="AN1496" s="227"/>
      <c r="AO1496" s="227"/>
      <c r="AP1496" s="227"/>
      <c r="AQ1496" s="227"/>
      <c r="AR1496" s="227"/>
    </row>
    <row r="1497" spans="1:44" x14ac:dyDescent="0.2">
      <c r="A1497" s="227"/>
      <c r="B1497" s="227"/>
      <c r="C1497" s="227"/>
      <c r="D1497" s="227"/>
      <c r="E1497" s="227"/>
      <c r="F1497" s="227"/>
      <c r="G1497" s="226"/>
      <c r="H1497" s="1207"/>
      <c r="I1497" s="1207"/>
      <c r="J1497" s="227"/>
      <c r="K1497" s="227"/>
      <c r="L1497" s="227"/>
      <c r="M1497" s="227"/>
      <c r="N1497" s="227"/>
      <c r="O1497" s="227"/>
      <c r="P1497" s="227"/>
      <c r="Q1497" s="227"/>
      <c r="R1497" s="227"/>
      <c r="S1497" s="227"/>
      <c r="T1497" s="227"/>
      <c r="U1497" s="227"/>
      <c r="V1497" s="227"/>
      <c r="W1497" s="227"/>
      <c r="X1497" s="227"/>
      <c r="Y1497" s="227"/>
      <c r="Z1497" s="227"/>
      <c r="AA1497" s="227"/>
      <c r="AB1497" s="227"/>
      <c r="AC1497" s="227"/>
      <c r="AD1497" s="227"/>
      <c r="AE1497" s="227"/>
      <c r="AF1497" s="227"/>
      <c r="AG1497" s="227"/>
      <c r="AH1497" s="227"/>
      <c r="AI1497" s="227"/>
      <c r="AJ1497" s="227"/>
      <c r="AK1497" s="227"/>
      <c r="AL1497" s="227"/>
      <c r="AM1497" s="227"/>
      <c r="AN1497" s="227"/>
      <c r="AO1497" s="227"/>
      <c r="AP1497" s="227"/>
      <c r="AQ1497" s="227"/>
      <c r="AR1497" s="227"/>
    </row>
    <row r="1498" spans="1:44" x14ac:dyDescent="0.2">
      <c r="A1498" s="227"/>
      <c r="B1498" s="227"/>
      <c r="C1498" s="227"/>
      <c r="D1498" s="227"/>
      <c r="E1498" s="227"/>
      <c r="F1498" s="227"/>
      <c r="G1498" s="226"/>
      <c r="H1498" s="1207"/>
      <c r="I1498" s="1207"/>
      <c r="J1498" s="227"/>
      <c r="K1498" s="227"/>
      <c r="L1498" s="227"/>
      <c r="M1498" s="227"/>
      <c r="N1498" s="227"/>
      <c r="O1498" s="227"/>
      <c r="P1498" s="227"/>
      <c r="Q1498" s="227"/>
      <c r="R1498" s="227"/>
      <c r="S1498" s="227"/>
      <c r="T1498" s="227"/>
      <c r="U1498" s="227"/>
      <c r="V1498" s="227"/>
      <c r="W1498" s="227"/>
      <c r="X1498" s="227"/>
      <c r="Y1498" s="227"/>
      <c r="Z1498" s="227"/>
      <c r="AA1498" s="227"/>
      <c r="AB1498" s="227"/>
      <c r="AC1498" s="227"/>
      <c r="AD1498" s="227"/>
      <c r="AE1498" s="227"/>
      <c r="AF1498" s="227"/>
      <c r="AG1498" s="227"/>
      <c r="AH1498" s="227"/>
      <c r="AI1498" s="227"/>
      <c r="AJ1498" s="227"/>
      <c r="AK1498" s="227"/>
      <c r="AL1498" s="227"/>
      <c r="AM1498" s="227"/>
      <c r="AN1498" s="227"/>
      <c r="AO1498" s="227"/>
      <c r="AP1498" s="227"/>
      <c r="AQ1498" s="227"/>
      <c r="AR1498" s="227"/>
    </row>
    <row r="1499" spans="1:44" x14ac:dyDescent="0.2">
      <c r="A1499" s="227"/>
      <c r="B1499" s="227"/>
      <c r="C1499" s="227"/>
      <c r="D1499" s="227"/>
      <c r="E1499" s="227"/>
      <c r="F1499" s="227"/>
      <c r="G1499" s="226"/>
      <c r="H1499" s="1207"/>
      <c r="I1499" s="1207"/>
      <c r="J1499" s="227"/>
      <c r="K1499" s="227"/>
      <c r="L1499" s="227"/>
      <c r="M1499" s="227"/>
      <c r="N1499" s="227"/>
      <c r="O1499" s="227"/>
      <c r="P1499" s="227"/>
      <c r="Q1499" s="227"/>
      <c r="R1499" s="227"/>
      <c r="S1499" s="227"/>
      <c r="T1499" s="227"/>
      <c r="U1499" s="227"/>
      <c r="V1499" s="227"/>
      <c r="W1499" s="227"/>
      <c r="X1499" s="227"/>
      <c r="Y1499" s="227"/>
      <c r="Z1499" s="227"/>
      <c r="AA1499" s="227"/>
      <c r="AB1499" s="227"/>
      <c r="AC1499" s="227"/>
      <c r="AD1499" s="227"/>
      <c r="AE1499" s="227"/>
      <c r="AF1499" s="227"/>
      <c r="AG1499" s="227"/>
      <c r="AH1499" s="227"/>
      <c r="AI1499" s="227"/>
      <c r="AJ1499" s="227"/>
      <c r="AK1499" s="227"/>
      <c r="AL1499" s="227"/>
      <c r="AM1499" s="227"/>
      <c r="AN1499" s="227"/>
      <c r="AO1499" s="227"/>
      <c r="AP1499" s="227"/>
      <c r="AQ1499" s="227"/>
      <c r="AR1499" s="227"/>
    </row>
    <row r="1500" spans="1:44" x14ac:dyDescent="0.2">
      <c r="A1500" s="227"/>
      <c r="B1500" s="227"/>
      <c r="C1500" s="227"/>
      <c r="D1500" s="227"/>
      <c r="E1500" s="227"/>
      <c r="F1500" s="227"/>
      <c r="G1500" s="226"/>
      <c r="H1500" s="1207"/>
      <c r="I1500" s="1207"/>
      <c r="J1500" s="227"/>
      <c r="K1500" s="227"/>
      <c r="L1500" s="227"/>
      <c r="M1500" s="227"/>
      <c r="N1500" s="227"/>
      <c r="O1500" s="227"/>
      <c r="P1500" s="227"/>
      <c r="Q1500" s="227"/>
      <c r="R1500" s="227"/>
      <c r="S1500" s="227"/>
      <c r="T1500" s="227"/>
      <c r="U1500" s="227"/>
      <c r="V1500" s="227"/>
      <c r="W1500" s="227"/>
      <c r="X1500" s="227"/>
      <c r="Y1500" s="227"/>
      <c r="Z1500" s="227"/>
      <c r="AA1500" s="227"/>
      <c r="AB1500" s="227"/>
      <c r="AC1500" s="227"/>
      <c r="AD1500" s="227"/>
      <c r="AE1500" s="227"/>
      <c r="AF1500" s="227"/>
      <c r="AG1500" s="227"/>
      <c r="AH1500" s="227"/>
      <c r="AI1500" s="227"/>
      <c r="AJ1500" s="227"/>
      <c r="AK1500" s="227"/>
      <c r="AL1500" s="227"/>
      <c r="AM1500" s="227"/>
      <c r="AN1500" s="227"/>
      <c r="AO1500" s="227"/>
      <c r="AP1500" s="227"/>
      <c r="AQ1500" s="227"/>
      <c r="AR1500" s="227"/>
    </row>
    <row r="1501" spans="1:44" x14ac:dyDescent="0.2">
      <c r="A1501" s="227"/>
      <c r="B1501" s="227"/>
      <c r="C1501" s="227"/>
      <c r="D1501" s="227"/>
      <c r="E1501" s="227"/>
      <c r="F1501" s="227"/>
      <c r="G1501" s="226"/>
      <c r="H1501" s="1207"/>
      <c r="I1501" s="1207"/>
      <c r="J1501" s="227"/>
      <c r="K1501" s="227"/>
      <c r="L1501" s="227"/>
      <c r="M1501" s="227"/>
      <c r="N1501" s="227"/>
      <c r="O1501" s="227"/>
      <c r="P1501" s="227"/>
      <c r="Q1501" s="227"/>
      <c r="R1501" s="227"/>
      <c r="S1501" s="227"/>
      <c r="T1501" s="227"/>
      <c r="U1501" s="227"/>
      <c r="V1501" s="227"/>
      <c r="W1501" s="227"/>
      <c r="X1501" s="227"/>
      <c r="Y1501" s="227"/>
      <c r="Z1501" s="227"/>
      <c r="AA1501" s="227"/>
      <c r="AB1501" s="227"/>
      <c r="AC1501" s="227"/>
      <c r="AD1501" s="227"/>
      <c r="AE1501" s="227"/>
      <c r="AF1501" s="227"/>
      <c r="AG1501" s="227"/>
      <c r="AH1501" s="227"/>
      <c r="AI1501" s="227"/>
      <c r="AJ1501" s="227"/>
      <c r="AK1501" s="227"/>
      <c r="AL1501" s="227"/>
      <c r="AM1501" s="227"/>
      <c r="AN1501" s="227"/>
      <c r="AO1501" s="227"/>
      <c r="AP1501" s="227"/>
      <c r="AQ1501" s="227"/>
      <c r="AR1501" s="227"/>
    </row>
    <row r="1502" spans="1:44" x14ac:dyDescent="0.2">
      <c r="A1502" s="227"/>
      <c r="B1502" s="227"/>
      <c r="C1502" s="227"/>
      <c r="D1502" s="227"/>
      <c r="E1502" s="227"/>
      <c r="F1502" s="227"/>
      <c r="G1502" s="226"/>
      <c r="H1502" s="1207"/>
      <c r="I1502" s="1207"/>
      <c r="J1502" s="227"/>
      <c r="K1502" s="227"/>
      <c r="L1502" s="227"/>
      <c r="M1502" s="227"/>
      <c r="N1502" s="227"/>
      <c r="O1502" s="227"/>
      <c r="P1502" s="227"/>
      <c r="Q1502" s="227"/>
      <c r="R1502" s="227"/>
      <c r="S1502" s="227"/>
      <c r="T1502" s="227"/>
      <c r="U1502" s="227"/>
      <c r="V1502" s="227"/>
      <c r="W1502" s="227"/>
      <c r="X1502" s="227"/>
      <c r="Y1502" s="227"/>
      <c r="Z1502" s="227"/>
      <c r="AA1502" s="227"/>
      <c r="AB1502" s="227"/>
      <c r="AC1502" s="227"/>
      <c r="AD1502" s="227"/>
      <c r="AE1502" s="227"/>
      <c r="AF1502" s="227"/>
      <c r="AG1502" s="227"/>
      <c r="AH1502" s="227"/>
      <c r="AI1502" s="227"/>
      <c r="AJ1502" s="227"/>
      <c r="AK1502" s="227"/>
      <c r="AL1502" s="227"/>
      <c r="AM1502" s="227"/>
      <c r="AN1502" s="227"/>
      <c r="AO1502" s="227"/>
      <c r="AP1502" s="227"/>
      <c r="AQ1502" s="227"/>
      <c r="AR1502" s="227"/>
    </row>
    <row r="1503" spans="1:44" x14ac:dyDescent="0.2">
      <c r="A1503" s="227"/>
      <c r="B1503" s="227"/>
      <c r="C1503" s="227"/>
      <c r="D1503" s="227"/>
      <c r="E1503" s="227"/>
      <c r="F1503" s="227"/>
      <c r="G1503" s="226"/>
      <c r="H1503" s="1207"/>
      <c r="I1503" s="1207"/>
      <c r="J1503" s="227"/>
      <c r="K1503" s="227"/>
      <c r="L1503" s="227"/>
      <c r="M1503" s="227"/>
      <c r="N1503" s="227"/>
      <c r="O1503" s="227"/>
      <c r="P1503" s="227"/>
      <c r="Q1503" s="227"/>
      <c r="R1503" s="227"/>
      <c r="S1503" s="227"/>
      <c r="T1503" s="227"/>
      <c r="U1503" s="227"/>
      <c r="V1503" s="227"/>
      <c r="W1503" s="227"/>
      <c r="X1503" s="227"/>
      <c r="Y1503" s="227"/>
      <c r="Z1503" s="227"/>
      <c r="AA1503" s="227"/>
      <c r="AB1503" s="227"/>
      <c r="AC1503" s="227"/>
      <c r="AD1503" s="227"/>
      <c r="AE1503" s="227"/>
      <c r="AF1503" s="227"/>
      <c r="AG1503" s="227"/>
      <c r="AH1503" s="227"/>
      <c r="AI1503" s="227"/>
      <c r="AJ1503" s="227"/>
      <c r="AK1503" s="227"/>
      <c r="AL1503" s="227"/>
      <c r="AM1503" s="227"/>
      <c r="AN1503" s="227"/>
      <c r="AO1503" s="227"/>
      <c r="AP1503" s="227"/>
      <c r="AQ1503" s="227"/>
      <c r="AR1503" s="227"/>
    </row>
    <row r="1504" spans="1:44" x14ac:dyDescent="0.2">
      <c r="A1504" s="227"/>
      <c r="B1504" s="227"/>
      <c r="C1504" s="227"/>
      <c r="D1504" s="227"/>
      <c r="E1504" s="227"/>
      <c r="F1504" s="227"/>
      <c r="G1504" s="226"/>
      <c r="H1504" s="1207"/>
      <c r="I1504" s="1207"/>
      <c r="J1504" s="227"/>
      <c r="K1504" s="227"/>
      <c r="L1504" s="227"/>
      <c r="M1504" s="227"/>
      <c r="N1504" s="227"/>
      <c r="O1504" s="227"/>
      <c r="P1504" s="227"/>
      <c r="Q1504" s="227"/>
      <c r="R1504" s="227"/>
      <c r="S1504" s="227"/>
      <c r="T1504" s="227"/>
      <c r="U1504" s="227"/>
      <c r="V1504" s="227"/>
      <c r="W1504" s="227"/>
      <c r="X1504" s="227"/>
      <c r="Y1504" s="227"/>
      <c r="Z1504" s="227"/>
      <c r="AA1504" s="227"/>
      <c r="AB1504" s="227"/>
      <c r="AC1504" s="227"/>
      <c r="AD1504" s="227"/>
      <c r="AE1504" s="227"/>
      <c r="AF1504" s="227"/>
      <c r="AG1504" s="227"/>
      <c r="AH1504" s="227"/>
      <c r="AI1504" s="227"/>
      <c r="AJ1504" s="227"/>
      <c r="AK1504" s="227"/>
      <c r="AL1504" s="227"/>
      <c r="AM1504" s="227"/>
      <c r="AN1504" s="227"/>
      <c r="AO1504" s="227"/>
      <c r="AP1504" s="227"/>
      <c r="AQ1504" s="227"/>
      <c r="AR1504" s="227"/>
    </row>
    <row r="1505" spans="1:44" x14ac:dyDescent="0.2">
      <c r="A1505" s="227"/>
      <c r="B1505" s="227"/>
      <c r="C1505" s="227"/>
      <c r="D1505" s="227"/>
      <c r="E1505" s="227"/>
      <c r="F1505" s="227"/>
      <c r="G1505" s="226"/>
      <c r="H1505" s="1207"/>
      <c r="I1505" s="1207"/>
      <c r="J1505" s="227"/>
      <c r="K1505" s="227"/>
      <c r="L1505" s="227"/>
      <c r="M1505" s="227"/>
      <c r="N1505" s="227"/>
      <c r="O1505" s="227"/>
      <c r="P1505" s="227"/>
      <c r="Q1505" s="227"/>
      <c r="R1505" s="227"/>
      <c r="S1505" s="227"/>
      <c r="T1505" s="227"/>
      <c r="U1505" s="227"/>
      <c r="V1505" s="227"/>
      <c r="W1505" s="227"/>
      <c r="X1505" s="227"/>
      <c r="Y1505" s="227"/>
      <c r="Z1505" s="227"/>
      <c r="AA1505" s="227"/>
      <c r="AB1505" s="227"/>
      <c r="AC1505" s="227"/>
      <c r="AD1505" s="227"/>
      <c r="AE1505" s="227"/>
      <c r="AF1505" s="227"/>
      <c r="AG1505" s="227"/>
      <c r="AH1505" s="227"/>
      <c r="AI1505" s="227"/>
      <c r="AJ1505" s="227"/>
      <c r="AK1505" s="227"/>
      <c r="AL1505" s="227"/>
      <c r="AM1505" s="227"/>
      <c r="AN1505" s="227"/>
      <c r="AO1505" s="227"/>
      <c r="AP1505" s="227"/>
      <c r="AQ1505" s="227"/>
      <c r="AR1505" s="227"/>
    </row>
    <row r="1506" spans="1:44" x14ac:dyDescent="0.2">
      <c r="A1506" s="227"/>
      <c r="B1506" s="227"/>
      <c r="C1506" s="227"/>
      <c r="D1506" s="227"/>
      <c r="E1506" s="227"/>
      <c r="F1506" s="227"/>
      <c r="G1506" s="226"/>
      <c r="H1506" s="1207"/>
      <c r="I1506" s="1207"/>
      <c r="J1506" s="227"/>
      <c r="K1506" s="227"/>
      <c r="L1506" s="227"/>
      <c r="M1506" s="227"/>
      <c r="N1506" s="227"/>
      <c r="O1506" s="227"/>
      <c r="P1506" s="227"/>
      <c r="Q1506" s="227"/>
      <c r="R1506" s="227"/>
      <c r="S1506" s="227"/>
      <c r="T1506" s="227"/>
      <c r="U1506" s="227"/>
      <c r="V1506" s="227"/>
      <c r="W1506" s="227"/>
      <c r="X1506" s="227"/>
      <c r="Y1506" s="227"/>
      <c r="Z1506" s="227"/>
      <c r="AA1506" s="227"/>
      <c r="AB1506" s="227"/>
      <c r="AC1506" s="227"/>
      <c r="AD1506" s="227"/>
      <c r="AE1506" s="227"/>
      <c r="AF1506" s="227"/>
      <c r="AG1506" s="227"/>
      <c r="AH1506" s="227"/>
      <c r="AI1506" s="227"/>
      <c r="AJ1506" s="227"/>
      <c r="AK1506" s="227"/>
      <c r="AL1506" s="227"/>
      <c r="AM1506" s="227"/>
      <c r="AN1506" s="227"/>
      <c r="AO1506" s="227"/>
      <c r="AP1506" s="227"/>
      <c r="AQ1506" s="227"/>
      <c r="AR1506" s="227"/>
    </row>
    <row r="1507" spans="1:44" x14ac:dyDescent="0.2">
      <c r="A1507" s="227"/>
      <c r="B1507" s="227"/>
      <c r="C1507" s="227"/>
      <c r="D1507" s="227"/>
      <c r="E1507" s="227"/>
      <c r="F1507" s="227"/>
      <c r="G1507" s="226"/>
      <c r="H1507" s="1207"/>
      <c r="I1507" s="1207"/>
      <c r="J1507" s="227"/>
      <c r="K1507" s="227"/>
      <c r="L1507" s="227"/>
      <c r="M1507" s="227"/>
      <c r="N1507" s="227"/>
      <c r="O1507" s="227"/>
      <c r="P1507" s="227"/>
      <c r="Q1507" s="227"/>
      <c r="R1507" s="227"/>
      <c r="S1507" s="227"/>
      <c r="T1507" s="227"/>
      <c r="U1507" s="227"/>
      <c r="V1507" s="227"/>
      <c r="W1507" s="227"/>
      <c r="X1507" s="227"/>
      <c r="Y1507" s="227"/>
      <c r="Z1507" s="227"/>
      <c r="AA1507" s="227"/>
      <c r="AB1507" s="227"/>
      <c r="AC1507" s="227"/>
      <c r="AD1507" s="227"/>
      <c r="AE1507" s="227"/>
      <c r="AF1507" s="227"/>
      <c r="AG1507" s="227"/>
      <c r="AH1507" s="227"/>
      <c r="AI1507" s="227"/>
      <c r="AJ1507" s="227"/>
      <c r="AK1507" s="227"/>
      <c r="AL1507" s="227"/>
      <c r="AM1507" s="227"/>
      <c r="AN1507" s="227"/>
      <c r="AO1507" s="227"/>
      <c r="AP1507" s="227"/>
      <c r="AQ1507" s="227"/>
      <c r="AR1507" s="227"/>
    </row>
    <row r="1508" spans="1:44" x14ac:dyDescent="0.2">
      <c r="A1508" s="227"/>
      <c r="B1508" s="227"/>
      <c r="C1508" s="227"/>
      <c r="D1508" s="227"/>
      <c r="E1508" s="227"/>
      <c r="F1508" s="227"/>
      <c r="G1508" s="226"/>
      <c r="H1508" s="1207"/>
      <c r="I1508" s="1207"/>
      <c r="J1508" s="227"/>
      <c r="K1508" s="227"/>
      <c r="L1508" s="227"/>
      <c r="M1508" s="227"/>
      <c r="N1508" s="227"/>
      <c r="O1508" s="227"/>
      <c r="P1508" s="227"/>
      <c r="Q1508" s="227"/>
      <c r="R1508" s="227"/>
      <c r="S1508" s="227"/>
      <c r="T1508" s="227"/>
      <c r="U1508" s="227"/>
      <c r="V1508" s="227"/>
      <c r="W1508" s="227"/>
      <c r="X1508" s="227"/>
      <c r="Y1508" s="227"/>
      <c r="Z1508" s="227"/>
      <c r="AA1508" s="227"/>
      <c r="AB1508" s="227"/>
      <c r="AC1508" s="227"/>
      <c r="AD1508" s="227"/>
      <c r="AE1508" s="227"/>
      <c r="AF1508" s="227"/>
      <c r="AG1508" s="227"/>
      <c r="AH1508" s="227"/>
      <c r="AI1508" s="227"/>
      <c r="AJ1508" s="227"/>
      <c r="AK1508" s="227"/>
      <c r="AL1508" s="227"/>
      <c r="AM1508" s="227"/>
      <c r="AN1508" s="227"/>
      <c r="AO1508" s="227"/>
      <c r="AP1508" s="227"/>
      <c r="AQ1508" s="227"/>
      <c r="AR1508" s="227"/>
    </row>
    <row r="1509" spans="1:44" x14ac:dyDescent="0.2">
      <c r="A1509" s="227"/>
      <c r="B1509" s="227"/>
      <c r="C1509" s="227"/>
      <c r="D1509" s="227"/>
      <c r="E1509" s="227"/>
      <c r="F1509" s="227"/>
      <c r="G1509" s="226"/>
      <c r="H1509" s="1207"/>
      <c r="I1509" s="1207"/>
      <c r="J1509" s="227"/>
      <c r="K1509" s="227"/>
      <c r="L1509" s="227"/>
      <c r="M1509" s="227"/>
      <c r="N1509" s="227"/>
      <c r="O1509" s="227"/>
      <c r="P1509" s="227"/>
      <c r="Q1509" s="227"/>
      <c r="R1509" s="227"/>
      <c r="S1509" s="227"/>
      <c r="T1509" s="227"/>
      <c r="U1509" s="227"/>
      <c r="V1509" s="227"/>
      <c r="W1509" s="227"/>
      <c r="X1509" s="227"/>
      <c r="Y1509" s="227"/>
      <c r="Z1509" s="227"/>
      <c r="AA1509" s="227"/>
      <c r="AB1509" s="227"/>
      <c r="AC1509" s="227"/>
      <c r="AD1509" s="227"/>
      <c r="AE1509" s="227"/>
      <c r="AF1509" s="227"/>
      <c r="AG1509" s="227"/>
      <c r="AH1509" s="227"/>
      <c r="AI1509" s="227"/>
      <c r="AJ1509" s="227"/>
      <c r="AK1509" s="227"/>
      <c r="AL1509" s="227"/>
      <c r="AM1509" s="227"/>
      <c r="AN1509" s="227"/>
      <c r="AO1509" s="227"/>
      <c r="AP1509" s="227"/>
      <c r="AQ1509" s="227"/>
      <c r="AR1509" s="227"/>
    </row>
    <row r="1510" spans="1:44" x14ac:dyDescent="0.2">
      <c r="A1510" s="227"/>
      <c r="B1510" s="227"/>
      <c r="C1510" s="227"/>
      <c r="D1510" s="227"/>
      <c r="E1510" s="227"/>
      <c r="F1510" s="227"/>
      <c r="G1510" s="226"/>
      <c r="H1510" s="1207"/>
      <c r="I1510" s="1207"/>
      <c r="J1510" s="227"/>
      <c r="K1510" s="227"/>
      <c r="L1510" s="227"/>
      <c r="M1510" s="227"/>
      <c r="N1510" s="227"/>
      <c r="O1510" s="227"/>
      <c r="P1510" s="227"/>
      <c r="Q1510" s="227"/>
      <c r="R1510" s="227"/>
      <c r="S1510" s="227"/>
      <c r="T1510" s="227"/>
      <c r="U1510" s="227"/>
      <c r="V1510" s="227"/>
      <c r="W1510" s="227"/>
      <c r="X1510" s="227"/>
      <c r="Y1510" s="227"/>
      <c r="Z1510" s="227"/>
      <c r="AA1510" s="227"/>
      <c r="AB1510" s="227"/>
      <c r="AC1510" s="227"/>
      <c r="AD1510" s="227"/>
      <c r="AE1510" s="227"/>
      <c r="AF1510" s="227"/>
      <c r="AG1510" s="227"/>
      <c r="AH1510" s="227"/>
      <c r="AI1510" s="227"/>
      <c r="AJ1510" s="227"/>
      <c r="AK1510" s="227"/>
      <c r="AL1510" s="227"/>
      <c r="AM1510" s="227"/>
      <c r="AN1510" s="227"/>
      <c r="AO1510" s="227"/>
      <c r="AP1510" s="227"/>
      <c r="AQ1510" s="227"/>
      <c r="AR1510" s="227"/>
    </row>
    <row r="1511" spans="1:44" x14ac:dyDescent="0.2">
      <c r="A1511" s="227"/>
      <c r="B1511" s="227"/>
      <c r="C1511" s="227"/>
      <c r="D1511" s="227"/>
      <c r="E1511" s="227"/>
      <c r="F1511" s="227"/>
      <c r="G1511" s="226"/>
      <c r="H1511" s="1207"/>
      <c r="I1511" s="1207"/>
      <c r="J1511" s="227"/>
      <c r="K1511" s="227"/>
      <c r="L1511" s="227"/>
      <c r="M1511" s="227"/>
      <c r="N1511" s="227"/>
      <c r="O1511" s="227"/>
      <c r="P1511" s="227"/>
      <c r="Q1511" s="227"/>
      <c r="R1511" s="227"/>
      <c r="S1511" s="227"/>
      <c r="T1511" s="227"/>
      <c r="U1511" s="227"/>
      <c r="V1511" s="227"/>
      <c r="W1511" s="227"/>
      <c r="X1511" s="227"/>
      <c r="Y1511" s="227"/>
      <c r="Z1511" s="227"/>
      <c r="AA1511" s="227"/>
      <c r="AB1511" s="227"/>
      <c r="AC1511" s="227"/>
      <c r="AD1511" s="227"/>
      <c r="AE1511" s="227"/>
      <c r="AF1511" s="227"/>
      <c r="AG1511" s="227"/>
      <c r="AH1511" s="227"/>
      <c r="AI1511" s="227"/>
      <c r="AJ1511" s="227"/>
      <c r="AK1511" s="227"/>
      <c r="AL1511" s="227"/>
      <c r="AM1511" s="227"/>
      <c r="AN1511" s="227"/>
      <c r="AO1511" s="227"/>
      <c r="AP1511" s="227"/>
      <c r="AQ1511" s="227"/>
      <c r="AR1511" s="227"/>
    </row>
    <row r="1512" spans="1:44" x14ac:dyDescent="0.2">
      <c r="A1512" s="227"/>
      <c r="B1512" s="227"/>
      <c r="C1512" s="227"/>
      <c r="D1512" s="227"/>
      <c r="E1512" s="227"/>
      <c r="F1512" s="227"/>
      <c r="G1512" s="226"/>
      <c r="H1512" s="1207"/>
      <c r="I1512" s="1207"/>
      <c r="J1512" s="227"/>
      <c r="K1512" s="227"/>
      <c r="L1512" s="227"/>
      <c r="M1512" s="227"/>
      <c r="N1512" s="227"/>
      <c r="O1512" s="227"/>
      <c r="P1512" s="227"/>
      <c r="Q1512" s="227"/>
      <c r="R1512" s="227"/>
      <c r="S1512" s="227"/>
      <c r="T1512" s="227"/>
      <c r="U1512" s="227"/>
      <c r="V1512" s="227"/>
      <c r="W1512" s="227"/>
      <c r="X1512" s="227"/>
      <c r="Y1512" s="227"/>
      <c r="Z1512" s="227"/>
      <c r="AA1512" s="227"/>
      <c r="AB1512" s="227"/>
      <c r="AC1512" s="227"/>
      <c r="AD1512" s="227"/>
      <c r="AE1512" s="227"/>
      <c r="AF1512" s="227"/>
      <c r="AG1512" s="227"/>
      <c r="AH1512" s="227"/>
      <c r="AI1512" s="227"/>
      <c r="AJ1512" s="227"/>
      <c r="AK1512" s="227"/>
      <c r="AL1512" s="227"/>
      <c r="AM1512" s="227"/>
      <c r="AN1512" s="227"/>
      <c r="AO1512" s="227"/>
      <c r="AP1512" s="227"/>
      <c r="AQ1512" s="227"/>
      <c r="AR1512" s="227"/>
    </row>
    <row r="1513" spans="1:44" x14ac:dyDescent="0.2">
      <c r="A1513" s="227"/>
      <c r="B1513" s="227"/>
      <c r="C1513" s="227"/>
      <c r="D1513" s="227"/>
      <c r="E1513" s="227"/>
      <c r="F1513" s="227"/>
      <c r="G1513" s="226"/>
      <c r="H1513" s="1207"/>
      <c r="I1513" s="1207"/>
      <c r="J1513" s="227"/>
      <c r="K1513" s="227"/>
      <c r="L1513" s="227"/>
      <c r="M1513" s="227"/>
      <c r="N1513" s="227"/>
      <c r="O1513" s="227"/>
      <c r="P1513" s="227"/>
      <c r="Q1513" s="227"/>
      <c r="R1513" s="227"/>
      <c r="S1513" s="227"/>
      <c r="T1513" s="227"/>
      <c r="U1513" s="227"/>
      <c r="V1513" s="227"/>
      <c r="W1513" s="227"/>
      <c r="X1513" s="227"/>
      <c r="Y1513" s="227"/>
      <c r="Z1513" s="227"/>
      <c r="AA1513" s="227"/>
      <c r="AB1513" s="227"/>
      <c r="AC1513" s="227"/>
      <c r="AD1513" s="227"/>
      <c r="AE1513" s="227"/>
      <c r="AF1513" s="227"/>
      <c r="AG1513" s="227"/>
      <c r="AH1513" s="227"/>
      <c r="AI1513" s="227"/>
      <c r="AJ1513" s="227"/>
      <c r="AK1513" s="227"/>
      <c r="AL1513" s="227"/>
      <c r="AM1513" s="227"/>
      <c r="AN1513" s="227"/>
      <c r="AO1513" s="227"/>
      <c r="AP1513" s="227"/>
      <c r="AQ1513" s="227"/>
      <c r="AR1513" s="227"/>
    </row>
    <row r="1514" spans="1:44" x14ac:dyDescent="0.2">
      <c r="A1514" s="227"/>
      <c r="B1514" s="227"/>
      <c r="C1514" s="227"/>
      <c r="D1514" s="227"/>
      <c r="E1514" s="227"/>
      <c r="F1514" s="227"/>
      <c r="G1514" s="226"/>
      <c r="H1514" s="1207"/>
      <c r="I1514" s="1207"/>
      <c r="J1514" s="227"/>
      <c r="K1514" s="227"/>
      <c r="L1514" s="227"/>
      <c r="M1514" s="227"/>
      <c r="N1514" s="227"/>
      <c r="O1514" s="227"/>
      <c r="P1514" s="227"/>
      <c r="Q1514" s="227"/>
      <c r="R1514" s="227"/>
      <c r="S1514" s="227"/>
      <c r="T1514" s="227"/>
      <c r="U1514" s="227"/>
      <c r="V1514" s="227"/>
      <c r="W1514" s="227"/>
      <c r="X1514" s="227"/>
      <c r="Y1514" s="227"/>
      <c r="Z1514" s="227"/>
      <c r="AA1514" s="227"/>
      <c r="AB1514" s="227"/>
      <c r="AC1514" s="227"/>
      <c r="AD1514" s="227"/>
      <c r="AE1514" s="227"/>
      <c r="AF1514" s="227"/>
      <c r="AG1514" s="227"/>
      <c r="AH1514" s="227"/>
      <c r="AI1514" s="227"/>
      <c r="AJ1514" s="227"/>
      <c r="AK1514" s="227"/>
      <c r="AL1514" s="227"/>
      <c r="AM1514" s="227"/>
      <c r="AN1514" s="227"/>
      <c r="AO1514" s="227"/>
      <c r="AP1514" s="227"/>
      <c r="AQ1514" s="227"/>
      <c r="AR1514" s="227"/>
    </row>
    <row r="1515" spans="1:44" x14ac:dyDescent="0.2">
      <c r="A1515" s="227"/>
      <c r="B1515" s="227"/>
      <c r="C1515" s="227"/>
      <c r="D1515" s="227"/>
      <c r="E1515" s="227"/>
      <c r="F1515" s="227"/>
      <c r="G1515" s="226"/>
      <c r="H1515" s="1207"/>
      <c r="I1515" s="1207"/>
      <c r="J1515" s="227"/>
      <c r="K1515" s="227"/>
      <c r="L1515" s="227"/>
      <c r="M1515" s="227"/>
      <c r="N1515" s="227"/>
      <c r="O1515" s="227"/>
      <c r="P1515" s="227"/>
      <c r="Q1515" s="227"/>
      <c r="R1515" s="227"/>
      <c r="S1515" s="227"/>
      <c r="T1515" s="227"/>
      <c r="U1515" s="227"/>
      <c r="V1515" s="227"/>
      <c r="W1515" s="227"/>
      <c r="X1515" s="227"/>
      <c r="Y1515" s="227"/>
      <c r="Z1515" s="227"/>
      <c r="AA1515" s="227"/>
      <c r="AB1515" s="227"/>
      <c r="AC1515" s="227"/>
      <c r="AD1515" s="227"/>
      <c r="AE1515" s="227"/>
      <c r="AF1515" s="227"/>
      <c r="AG1515" s="227"/>
      <c r="AH1515" s="227"/>
      <c r="AI1515" s="227"/>
      <c r="AJ1515" s="227"/>
      <c r="AK1515" s="227"/>
      <c r="AL1515" s="227"/>
      <c r="AM1515" s="227"/>
      <c r="AN1515" s="227"/>
      <c r="AO1515" s="227"/>
      <c r="AP1515" s="227"/>
      <c r="AQ1515" s="227"/>
      <c r="AR1515" s="227"/>
    </row>
    <row r="1516" spans="1:44" x14ac:dyDescent="0.2">
      <c r="A1516" s="227"/>
      <c r="B1516" s="227"/>
      <c r="C1516" s="227"/>
      <c r="D1516" s="227"/>
      <c r="E1516" s="227"/>
      <c r="F1516" s="227"/>
      <c r="G1516" s="226"/>
      <c r="H1516" s="1207"/>
      <c r="I1516" s="1207"/>
      <c r="J1516" s="227"/>
      <c r="K1516" s="227"/>
      <c r="L1516" s="227"/>
      <c r="M1516" s="227"/>
      <c r="N1516" s="227"/>
      <c r="O1516" s="227"/>
      <c r="P1516" s="227"/>
      <c r="Q1516" s="227"/>
      <c r="R1516" s="227"/>
      <c r="S1516" s="227"/>
      <c r="T1516" s="227"/>
      <c r="U1516" s="227"/>
      <c r="V1516" s="227"/>
      <c r="W1516" s="227"/>
      <c r="X1516" s="227"/>
      <c r="Y1516" s="227"/>
      <c r="Z1516" s="227"/>
      <c r="AA1516" s="227"/>
      <c r="AB1516" s="227"/>
      <c r="AC1516" s="227"/>
      <c r="AD1516" s="227"/>
      <c r="AE1516" s="227"/>
      <c r="AF1516" s="227"/>
      <c r="AG1516" s="227"/>
      <c r="AH1516" s="227"/>
      <c r="AI1516" s="227"/>
      <c r="AJ1516" s="227"/>
      <c r="AK1516" s="227"/>
      <c r="AL1516" s="227"/>
      <c r="AM1516" s="227"/>
      <c r="AN1516" s="227"/>
      <c r="AO1516" s="227"/>
      <c r="AP1516" s="227"/>
      <c r="AQ1516" s="227"/>
      <c r="AR1516" s="227"/>
    </row>
    <row r="1517" spans="1:44" x14ac:dyDescent="0.2">
      <c r="A1517" s="227"/>
      <c r="B1517" s="227"/>
      <c r="C1517" s="227"/>
      <c r="D1517" s="227"/>
      <c r="E1517" s="227"/>
      <c r="F1517" s="227"/>
      <c r="G1517" s="226"/>
      <c r="H1517" s="1207"/>
      <c r="I1517" s="1207"/>
      <c r="J1517" s="227"/>
      <c r="K1517" s="227"/>
      <c r="L1517" s="227"/>
      <c r="M1517" s="227"/>
      <c r="N1517" s="227"/>
      <c r="O1517" s="227"/>
      <c r="P1517" s="227"/>
      <c r="Q1517" s="227"/>
      <c r="R1517" s="227"/>
      <c r="S1517" s="227"/>
      <c r="T1517" s="227"/>
      <c r="U1517" s="227"/>
      <c r="V1517" s="227"/>
      <c r="W1517" s="227"/>
      <c r="X1517" s="227"/>
      <c r="Y1517" s="227"/>
      <c r="Z1517" s="227"/>
      <c r="AA1517" s="227"/>
      <c r="AB1517" s="227"/>
      <c r="AC1517" s="227"/>
      <c r="AD1517" s="227"/>
      <c r="AE1517" s="227"/>
      <c r="AF1517" s="227"/>
      <c r="AG1517" s="227"/>
      <c r="AH1517" s="227"/>
      <c r="AI1517" s="227"/>
      <c r="AJ1517" s="227"/>
      <c r="AK1517" s="227"/>
      <c r="AL1517" s="227"/>
      <c r="AM1517" s="227"/>
      <c r="AN1517" s="227"/>
      <c r="AO1517" s="227"/>
      <c r="AP1517" s="227"/>
      <c r="AQ1517" s="227"/>
      <c r="AR1517" s="227"/>
    </row>
    <row r="1518" spans="1:44" x14ac:dyDescent="0.2">
      <c r="A1518" s="227"/>
      <c r="B1518" s="227"/>
      <c r="C1518" s="227"/>
      <c r="D1518" s="227"/>
      <c r="E1518" s="227"/>
      <c r="F1518" s="227"/>
      <c r="G1518" s="226"/>
      <c r="H1518" s="1207"/>
      <c r="I1518" s="1207"/>
      <c r="J1518" s="227"/>
      <c r="K1518" s="227"/>
      <c r="L1518" s="227"/>
      <c r="M1518" s="227"/>
      <c r="N1518" s="227"/>
      <c r="O1518" s="227"/>
      <c r="P1518" s="227"/>
      <c r="Q1518" s="227"/>
      <c r="R1518" s="227"/>
      <c r="S1518" s="227"/>
      <c r="T1518" s="227"/>
      <c r="U1518" s="227"/>
      <c r="V1518" s="227"/>
      <c r="W1518" s="227"/>
      <c r="X1518" s="227"/>
      <c r="Y1518" s="227"/>
      <c r="Z1518" s="227"/>
      <c r="AA1518" s="227"/>
      <c r="AB1518" s="227"/>
      <c r="AC1518" s="227"/>
      <c r="AD1518" s="227"/>
      <c r="AE1518" s="227"/>
      <c r="AF1518" s="227"/>
      <c r="AG1518" s="227"/>
      <c r="AH1518" s="227"/>
      <c r="AI1518" s="227"/>
      <c r="AJ1518" s="227"/>
      <c r="AK1518" s="227"/>
      <c r="AL1518" s="227"/>
      <c r="AM1518" s="227"/>
      <c r="AN1518" s="227"/>
      <c r="AO1518" s="227"/>
      <c r="AP1518" s="227"/>
      <c r="AQ1518" s="227"/>
      <c r="AR1518" s="227"/>
    </row>
    <row r="1519" spans="1:44" x14ac:dyDescent="0.2">
      <c r="A1519" s="227"/>
      <c r="B1519" s="227"/>
      <c r="C1519" s="227"/>
      <c r="D1519" s="227"/>
      <c r="E1519" s="227"/>
      <c r="F1519" s="227"/>
      <c r="G1519" s="226"/>
      <c r="H1519" s="1207"/>
      <c r="I1519" s="1207"/>
      <c r="J1519" s="227"/>
      <c r="K1519" s="227"/>
      <c r="L1519" s="227"/>
      <c r="M1519" s="227"/>
      <c r="N1519" s="227"/>
      <c r="O1519" s="227"/>
      <c r="P1519" s="227"/>
      <c r="Q1519" s="227"/>
      <c r="R1519" s="227"/>
      <c r="S1519" s="227"/>
      <c r="T1519" s="227"/>
      <c r="U1519" s="227"/>
      <c r="V1519" s="227"/>
      <c r="W1519" s="227"/>
      <c r="X1519" s="227"/>
      <c r="Y1519" s="227"/>
      <c r="Z1519" s="227"/>
      <c r="AA1519" s="227"/>
      <c r="AB1519" s="227"/>
      <c r="AC1519" s="227"/>
      <c r="AD1519" s="227"/>
      <c r="AE1519" s="227"/>
      <c r="AF1519" s="227"/>
      <c r="AG1519" s="227"/>
      <c r="AH1519" s="227"/>
      <c r="AI1519" s="227"/>
      <c r="AJ1519" s="227"/>
      <c r="AK1519" s="227"/>
      <c r="AL1519" s="227"/>
      <c r="AM1519" s="227"/>
      <c r="AN1519" s="227"/>
      <c r="AO1519" s="227"/>
      <c r="AP1519" s="227"/>
      <c r="AQ1519" s="227"/>
      <c r="AR1519" s="227"/>
    </row>
    <row r="1520" spans="1:44" x14ac:dyDescent="0.2">
      <c r="A1520" s="227"/>
      <c r="B1520" s="227"/>
      <c r="C1520" s="227"/>
      <c r="D1520" s="227"/>
      <c r="E1520" s="227"/>
      <c r="F1520" s="227"/>
      <c r="G1520" s="226"/>
      <c r="H1520" s="1207"/>
      <c r="I1520" s="1207"/>
      <c r="J1520" s="227"/>
      <c r="K1520" s="227"/>
      <c r="L1520" s="227"/>
      <c r="M1520" s="227"/>
      <c r="N1520" s="227"/>
      <c r="O1520" s="227"/>
      <c r="P1520" s="227"/>
      <c r="Q1520" s="227"/>
      <c r="R1520" s="227"/>
      <c r="S1520" s="227"/>
      <c r="T1520" s="227"/>
      <c r="U1520" s="227"/>
      <c r="V1520" s="227"/>
      <c r="W1520" s="227"/>
      <c r="X1520" s="227"/>
      <c r="Y1520" s="227"/>
      <c r="Z1520" s="227"/>
      <c r="AA1520" s="227"/>
      <c r="AB1520" s="227"/>
      <c r="AC1520" s="227"/>
      <c r="AD1520" s="227"/>
      <c r="AE1520" s="227"/>
      <c r="AF1520" s="227"/>
      <c r="AG1520" s="227"/>
      <c r="AH1520" s="227"/>
      <c r="AI1520" s="227"/>
      <c r="AJ1520" s="227"/>
      <c r="AK1520" s="227"/>
      <c r="AL1520" s="227"/>
      <c r="AM1520" s="227"/>
      <c r="AN1520" s="227"/>
      <c r="AO1520" s="227"/>
      <c r="AP1520" s="227"/>
      <c r="AQ1520" s="227"/>
      <c r="AR1520" s="227"/>
    </row>
    <row r="1521" spans="1:44" x14ac:dyDescent="0.2">
      <c r="A1521" s="227"/>
      <c r="B1521" s="227"/>
      <c r="C1521" s="227"/>
      <c r="D1521" s="227"/>
      <c r="E1521" s="227"/>
      <c r="F1521" s="227"/>
      <c r="G1521" s="226"/>
      <c r="H1521" s="1207"/>
      <c r="I1521" s="1207"/>
      <c r="J1521" s="227"/>
      <c r="K1521" s="227"/>
      <c r="L1521" s="227"/>
      <c r="M1521" s="227"/>
      <c r="N1521" s="227"/>
      <c r="O1521" s="227"/>
      <c r="P1521" s="227"/>
      <c r="Q1521" s="227"/>
      <c r="R1521" s="227"/>
      <c r="S1521" s="227"/>
      <c r="T1521" s="227"/>
      <c r="U1521" s="227"/>
      <c r="V1521" s="227"/>
      <c r="W1521" s="227"/>
      <c r="X1521" s="227"/>
      <c r="Y1521" s="227"/>
      <c r="Z1521" s="227"/>
      <c r="AA1521" s="227"/>
      <c r="AB1521" s="227"/>
      <c r="AC1521" s="227"/>
      <c r="AD1521" s="227"/>
      <c r="AE1521" s="227"/>
      <c r="AF1521" s="227"/>
      <c r="AG1521" s="227"/>
      <c r="AH1521" s="227"/>
      <c r="AI1521" s="227"/>
      <c r="AJ1521" s="227"/>
      <c r="AK1521" s="227"/>
      <c r="AL1521" s="227"/>
      <c r="AM1521" s="227"/>
      <c r="AN1521" s="227"/>
      <c r="AO1521" s="227"/>
      <c r="AP1521" s="227"/>
      <c r="AQ1521" s="227"/>
      <c r="AR1521" s="227"/>
    </row>
    <row r="1522" spans="1:44" x14ac:dyDescent="0.2">
      <c r="A1522" s="227"/>
      <c r="B1522" s="227"/>
      <c r="C1522" s="227"/>
      <c r="D1522" s="227"/>
      <c r="E1522" s="227"/>
      <c r="F1522" s="227"/>
      <c r="G1522" s="226"/>
      <c r="H1522" s="1207"/>
      <c r="I1522" s="1207"/>
      <c r="J1522" s="227"/>
      <c r="K1522" s="227"/>
      <c r="L1522" s="227"/>
      <c r="M1522" s="227"/>
      <c r="N1522" s="227"/>
      <c r="O1522" s="227"/>
      <c r="P1522" s="227"/>
      <c r="Q1522" s="227"/>
      <c r="R1522" s="227"/>
      <c r="S1522" s="227"/>
      <c r="T1522" s="227"/>
      <c r="U1522" s="227"/>
      <c r="V1522" s="227"/>
      <c r="W1522" s="227"/>
      <c r="X1522" s="227"/>
      <c r="Y1522" s="227"/>
      <c r="Z1522" s="227"/>
      <c r="AA1522" s="227"/>
      <c r="AB1522" s="227"/>
      <c r="AC1522" s="227"/>
      <c r="AD1522" s="227"/>
      <c r="AE1522" s="227"/>
      <c r="AF1522" s="227"/>
      <c r="AG1522" s="227"/>
      <c r="AH1522" s="227"/>
      <c r="AI1522" s="227"/>
      <c r="AJ1522" s="227"/>
      <c r="AK1522" s="227"/>
      <c r="AL1522" s="227"/>
      <c r="AM1522" s="227"/>
      <c r="AN1522" s="227"/>
      <c r="AO1522" s="227"/>
      <c r="AP1522" s="227"/>
      <c r="AQ1522" s="227"/>
      <c r="AR1522" s="227"/>
    </row>
    <row r="1523" spans="1:44" x14ac:dyDescent="0.2">
      <c r="A1523" s="227"/>
      <c r="B1523" s="227"/>
      <c r="C1523" s="227"/>
      <c r="D1523" s="227"/>
      <c r="E1523" s="227"/>
      <c r="F1523" s="227"/>
      <c r="G1523" s="226"/>
      <c r="H1523" s="1207"/>
      <c r="I1523" s="1207"/>
      <c r="J1523" s="227"/>
      <c r="K1523" s="227"/>
      <c r="L1523" s="227"/>
      <c r="M1523" s="227"/>
      <c r="N1523" s="227"/>
      <c r="O1523" s="227"/>
      <c r="P1523" s="227"/>
      <c r="Q1523" s="227"/>
      <c r="R1523" s="227"/>
      <c r="S1523" s="227"/>
      <c r="T1523" s="227"/>
      <c r="U1523" s="227"/>
      <c r="V1523" s="227"/>
      <c r="W1523" s="227"/>
      <c r="X1523" s="227"/>
      <c r="Y1523" s="227"/>
      <c r="Z1523" s="227"/>
      <c r="AA1523" s="227"/>
      <c r="AB1523" s="227"/>
      <c r="AC1523" s="227"/>
      <c r="AD1523" s="227"/>
      <c r="AE1523" s="227"/>
      <c r="AF1523" s="227"/>
      <c r="AG1523" s="227"/>
      <c r="AH1523" s="227"/>
      <c r="AI1523" s="227"/>
      <c r="AJ1523" s="227"/>
      <c r="AK1523" s="227"/>
      <c r="AL1523" s="227"/>
      <c r="AM1523" s="227"/>
      <c r="AN1523" s="227"/>
      <c r="AO1523" s="227"/>
      <c r="AP1523" s="227"/>
      <c r="AQ1523" s="227"/>
      <c r="AR1523" s="227"/>
    </row>
    <row r="1524" spans="1:44" x14ac:dyDescent="0.2">
      <c r="A1524" s="227"/>
      <c r="B1524" s="227"/>
      <c r="C1524" s="227"/>
      <c r="D1524" s="227"/>
      <c r="E1524" s="227"/>
      <c r="F1524" s="227"/>
      <c r="G1524" s="226"/>
      <c r="H1524" s="1207"/>
      <c r="I1524" s="1207"/>
      <c r="J1524" s="227"/>
      <c r="K1524" s="227"/>
      <c r="L1524" s="227"/>
      <c r="M1524" s="227"/>
      <c r="N1524" s="227"/>
      <c r="O1524" s="227"/>
      <c r="P1524" s="227"/>
      <c r="Q1524" s="227"/>
      <c r="R1524" s="227"/>
      <c r="S1524" s="227"/>
      <c r="T1524" s="227"/>
      <c r="U1524" s="227"/>
      <c r="V1524" s="227"/>
      <c r="W1524" s="227"/>
      <c r="X1524" s="227"/>
      <c r="Y1524" s="227"/>
      <c r="Z1524" s="227"/>
      <c r="AA1524" s="227"/>
      <c r="AB1524" s="227"/>
      <c r="AC1524" s="227"/>
      <c r="AD1524" s="227"/>
      <c r="AE1524" s="227"/>
      <c r="AF1524" s="227"/>
      <c r="AG1524" s="227"/>
      <c r="AH1524" s="227"/>
      <c r="AI1524" s="227"/>
      <c r="AJ1524" s="227"/>
      <c r="AK1524" s="227"/>
      <c r="AL1524" s="227"/>
      <c r="AM1524" s="227"/>
      <c r="AN1524" s="227"/>
      <c r="AO1524" s="227"/>
      <c r="AP1524" s="227"/>
      <c r="AQ1524" s="227"/>
      <c r="AR1524" s="227"/>
    </row>
    <row r="1525" spans="1:44" x14ac:dyDescent="0.2">
      <c r="A1525" s="227"/>
      <c r="B1525" s="227"/>
      <c r="C1525" s="227"/>
      <c r="D1525" s="227"/>
      <c r="E1525" s="227"/>
      <c r="F1525" s="227"/>
      <c r="G1525" s="226"/>
      <c r="H1525" s="1207"/>
      <c r="I1525" s="1207"/>
      <c r="J1525" s="227"/>
      <c r="K1525" s="227"/>
      <c r="L1525" s="227"/>
      <c r="M1525" s="227"/>
      <c r="N1525" s="227"/>
      <c r="O1525" s="227"/>
      <c r="P1525" s="227"/>
      <c r="Q1525" s="227"/>
      <c r="R1525" s="227"/>
      <c r="S1525" s="227"/>
      <c r="T1525" s="227"/>
      <c r="U1525" s="227"/>
      <c r="V1525" s="227"/>
      <c r="W1525" s="227"/>
      <c r="X1525" s="227"/>
      <c r="Y1525" s="227"/>
      <c r="Z1525" s="227"/>
      <c r="AA1525" s="227"/>
      <c r="AB1525" s="227"/>
      <c r="AC1525" s="227"/>
      <c r="AD1525" s="227"/>
      <c r="AE1525" s="227"/>
      <c r="AF1525" s="227"/>
      <c r="AG1525" s="227"/>
      <c r="AH1525" s="227"/>
      <c r="AI1525" s="227"/>
      <c r="AJ1525" s="227"/>
      <c r="AK1525" s="227"/>
      <c r="AL1525" s="227"/>
      <c r="AM1525" s="227"/>
      <c r="AN1525" s="227"/>
      <c r="AO1525" s="227"/>
      <c r="AP1525" s="227"/>
      <c r="AQ1525" s="227"/>
      <c r="AR1525" s="227"/>
    </row>
    <row r="1526" spans="1:44" x14ac:dyDescent="0.2">
      <c r="A1526" s="227"/>
      <c r="B1526" s="227"/>
      <c r="C1526" s="227"/>
      <c r="D1526" s="227"/>
      <c r="E1526" s="227"/>
      <c r="F1526" s="227"/>
      <c r="G1526" s="226"/>
      <c r="H1526" s="1207"/>
      <c r="I1526" s="1207"/>
      <c r="J1526" s="227"/>
      <c r="K1526" s="227"/>
      <c r="L1526" s="227"/>
      <c r="M1526" s="227"/>
      <c r="N1526" s="227"/>
      <c r="O1526" s="227"/>
      <c r="P1526" s="227"/>
      <c r="Q1526" s="227"/>
      <c r="R1526" s="227"/>
      <c r="S1526" s="227"/>
      <c r="T1526" s="227"/>
      <c r="U1526" s="227"/>
      <c r="V1526" s="227"/>
      <c r="W1526" s="227"/>
      <c r="X1526" s="227"/>
      <c r="Y1526" s="227"/>
      <c r="Z1526" s="227"/>
      <c r="AA1526" s="227"/>
      <c r="AB1526" s="227"/>
      <c r="AC1526" s="227"/>
      <c r="AD1526" s="227"/>
      <c r="AE1526" s="227"/>
      <c r="AF1526" s="227"/>
      <c r="AG1526" s="227"/>
      <c r="AH1526" s="227"/>
      <c r="AI1526" s="227"/>
      <c r="AJ1526" s="227"/>
      <c r="AK1526" s="227"/>
      <c r="AL1526" s="227"/>
      <c r="AM1526" s="227"/>
      <c r="AN1526" s="227"/>
      <c r="AO1526" s="227"/>
      <c r="AP1526" s="227"/>
      <c r="AQ1526" s="227"/>
      <c r="AR1526" s="227"/>
    </row>
    <row r="1527" spans="1:44" x14ac:dyDescent="0.2">
      <c r="A1527" s="227"/>
      <c r="B1527" s="227"/>
      <c r="C1527" s="227"/>
      <c r="D1527" s="227"/>
      <c r="E1527" s="227"/>
      <c r="F1527" s="227"/>
      <c r="G1527" s="226"/>
      <c r="H1527" s="1207"/>
      <c r="I1527" s="1207"/>
      <c r="J1527" s="227"/>
      <c r="K1527" s="227"/>
      <c r="L1527" s="227"/>
      <c r="M1527" s="227"/>
      <c r="N1527" s="227"/>
      <c r="O1527" s="227"/>
      <c r="P1527" s="227"/>
      <c r="Q1527" s="227"/>
      <c r="R1527" s="227"/>
      <c r="S1527" s="227"/>
      <c r="T1527" s="227"/>
      <c r="U1527" s="227"/>
      <c r="V1527" s="227"/>
      <c r="W1527" s="227"/>
      <c r="X1527" s="227"/>
      <c r="Y1527" s="227"/>
      <c r="Z1527" s="227"/>
      <c r="AA1527" s="227"/>
      <c r="AB1527" s="227"/>
      <c r="AC1527" s="227"/>
      <c r="AD1527" s="227"/>
      <c r="AE1527" s="227"/>
      <c r="AF1527" s="227"/>
      <c r="AG1527" s="227"/>
      <c r="AH1527" s="227"/>
      <c r="AI1527" s="227"/>
      <c r="AJ1527" s="227"/>
      <c r="AK1527" s="227"/>
      <c r="AL1527" s="227"/>
      <c r="AM1527" s="227"/>
      <c r="AN1527" s="227"/>
      <c r="AO1527" s="227"/>
      <c r="AP1527" s="227"/>
      <c r="AQ1527" s="227"/>
      <c r="AR1527" s="227"/>
    </row>
    <row r="1528" spans="1:44" x14ac:dyDescent="0.2">
      <c r="A1528" s="227"/>
      <c r="B1528" s="227"/>
      <c r="C1528" s="227"/>
      <c r="D1528" s="227"/>
      <c r="E1528" s="227"/>
      <c r="F1528" s="227"/>
      <c r="G1528" s="226"/>
      <c r="H1528" s="1207"/>
      <c r="I1528" s="1207"/>
      <c r="J1528" s="227"/>
      <c r="K1528" s="227"/>
      <c r="L1528" s="227"/>
      <c r="M1528" s="227"/>
      <c r="N1528" s="227"/>
      <c r="O1528" s="227"/>
      <c r="P1528" s="227"/>
      <c r="Q1528" s="227"/>
      <c r="R1528" s="227"/>
      <c r="S1528" s="227"/>
      <c r="T1528" s="227"/>
      <c r="U1528" s="227"/>
      <c r="V1528" s="227"/>
      <c r="W1528" s="227"/>
      <c r="X1528" s="227"/>
      <c r="Y1528" s="227"/>
      <c r="Z1528" s="227"/>
      <c r="AA1528" s="227"/>
      <c r="AB1528" s="227"/>
      <c r="AC1528" s="227"/>
      <c r="AD1528" s="227"/>
      <c r="AE1528" s="227"/>
      <c r="AF1528" s="227"/>
      <c r="AG1528" s="227"/>
      <c r="AH1528" s="227"/>
      <c r="AI1528" s="227"/>
      <c r="AJ1528" s="227"/>
      <c r="AK1528" s="227"/>
      <c r="AL1528" s="227"/>
      <c r="AM1528" s="227"/>
      <c r="AN1528" s="227"/>
      <c r="AO1528" s="227"/>
      <c r="AP1528" s="227"/>
      <c r="AQ1528" s="227"/>
      <c r="AR1528" s="227"/>
    </row>
    <row r="1529" spans="1:44" x14ac:dyDescent="0.2">
      <c r="A1529" s="227"/>
      <c r="B1529" s="227"/>
      <c r="C1529" s="227"/>
      <c r="D1529" s="227"/>
      <c r="E1529" s="227"/>
      <c r="F1529" s="227"/>
      <c r="G1529" s="226"/>
      <c r="H1529" s="1207"/>
      <c r="I1529" s="1207"/>
      <c r="J1529" s="227"/>
      <c r="K1529" s="227"/>
      <c r="L1529" s="227"/>
      <c r="M1529" s="227"/>
      <c r="N1529" s="227"/>
      <c r="O1529" s="227"/>
      <c r="P1529" s="227"/>
      <c r="Q1529" s="227"/>
      <c r="R1529" s="227"/>
      <c r="S1529" s="227"/>
      <c r="T1529" s="227"/>
      <c r="U1529" s="227"/>
      <c r="V1529" s="227"/>
      <c r="W1529" s="227"/>
      <c r="X1529" s="227"/>
      <c r="Y1529" s="227"/>
      <c r="Z1529" s="227"/>
      <c r="AA1529" s="227"/>
      <c r="AB1529" s="227"/>
      <c r="AC1529" s="227"/>
      <c r="AD1529" s="227"/>
      <c r="AE1529" s="227"/>
      <c r="AF1529" s="227"/>
      <c r="AG1529" s="227"/>
      <c r="AH1529" s="227"/>
      <c r="AI1529" s="227"/>
      <c r="AJ1529" s="227"/>
      <c r="AK1529" s="227"/>
      <c r="AL1529" s="227"/>
      <c r="AM1529" s="227"/>
      <c r="AN1529" s="227"/>
      <c r="AO1529" s="227"/>
      <c r="AP1529" s="227"/>
      <c r="AQ1529" s="227"/>
      <c r="AR1529" s="227"/>
    </row>
    <row r="1530" spans="1:44" x14ac:dyDescent="0.2">
      <c r="A1530" s="227"/>
      <c r="B1530" s="227"/>
      <c r="C1530" s="227"/>
      <c r="D1530" s="227"/>
      <c r="E1530" s="227"/>
      <c r="F1530" s="227"/>
      <c r="G1530" s="226"/>
      <c r="H1530" s="1207"/>
      <c r="I1530" s="1207"/>
      <c r="J1530" s="227"/>
      <c r="K1530" s="227"/>
      <c r="L1530" s="227"/>
      <c r="M1530" s="227"/>
      <c r="N1530" s="227"/>
      <c r="O1530" s="227"/>
      <c r="P1530" s="227"/>
      <c r="Q1530" s="227"/>
      <c r="R1530" s="227"/>
      <c r="S1530" s="227"/>
      <c r="T1530" s="227"/>
      <c r="U1530" s="227"/>
      <c r="V1530" s="227"/>
      <c r="W1530" s="227"/>
      <c r="X1530" s="227"/>
      <c r="Y1530" s="227"/>
      <c r="Z1530" s="227"/>
      <c r="AA1530" s="227"/>
      <c r="AB1530" s="227"/>
      <c r="AC1530" s="227"/>
      <c r="AD1530" s="227"/>
      <c r="AE1530" s="227"/>
      <c r="AF1530" s="227"/>
      <c r="AG1530" s="227"/>
      <c r="AH1530" s="227"/>
      <c r="AI1530" s="227"/>
      <c r="AJ1530" s="227"/>
      <c r="AK1530" s="227"/>
      <c r="AL1530" s="227"/>
      <c r="AM1530" s="227"/>
      <c r="AN1530" s="227"/>
      <c r="AO1530" s="227"/>
      <c r="AP1530" s="227"/>
      <c r="AQ1530" s="227"/>
      <c r="AR1530" s="227"/>
    </row>
    <row r="1531" spans="1:44" x14ac:dyDescent="0.2">
      <c r="A1531" s="227"/>
      <c r="B1531" s="227"/>
      <c r="C1531" s="227"/>
      <c r="D1531" s="227"/>
      <c r="E1531" s="227"/>
      <c r="F1531" s="227"/>
      <c r="G1531" s="226"/>
      <c r="H1531" s="1207"/>
      <c r="I1531" s="1207"/>
      <c r="J1531" s="227"/>
      <c r="K1531" s="227"/>
      <c r="L1531" s="227"/>
      <c r="M1531" s="227"/>
      <c r="N1531" s="227"/>
      <c r="O1531" s="227"/>
      <c r="P1531" s="227"/>
      <c r="Q1531" s="227"/>
      <c r="R1531" s="227"/>
      <c r="S1531" s="227"/>
      <c r="T1531" s="227"/>
      <c r="U1531" s="227"/>
      <c r="V1531" s="227"/>
      <c r="W1531" s="227"/>
      <c r="X1531" s="227"/>
      <c r="Y1531" s="227"/>
      <c r="Z1531" s="227"/>
      <c r="AA1531" s="227"/>
      <c r="AB1531" s="227"/>
      <c r="AC1531" s="227"/>
      <c r="AD1531" s="227"/>
      <c r="AE1531" s="227"/>
      <c r="AF1531" s="227"/>
      <c r="AG1531" s="227"/>
      <c r="AH1531" s="227"/>
      <c r="AI1531" s="227"/>
      <c r="AJ1531" s="227"/>
      <c r="AK1531" s="227"/>
      <c r="AL1531" s="227"/>
      <c r="AM1531" s="227"/>
      <c r="AN1531" s="227"/>
      <c r="AO1531" s="227"/>
      <c r="AP1531" s="227"/>
      <c r="AQ1531" s="227"/>
      <c r="AR1531" s="227"/>
    </row>
    <row r="1532" spans="1:44" x14ac:dyDescent="0.2">
      <c r="A1532" s="227"/>
      <c r="B1532" s="227"/>
      <c r="C1532" s="227"/>
      <c r="D1532" s="227"/>
      <c r="E1532" s="227"/>
      <c r="F1532" s="227"/>
      <c r="G1532" s="226"/>
      <c r="H1532" s="1207"/>
      <c r="I1532" s="1207"/>
      <c r="J1532" s="227"/>
      <c r="K1532" s="227"/>
      <c r="L1532" s="227"/>
      <c r="M1532" s="227"/>
      <c r="N1532" s="227"/>
      <c r="O1532" s="227"/>
      <c r="P1532" s="227"/>
      <c r="Q1532" s="227"/>
      <c r="R1532" s="227"/>
      <c r="S1532" s="227"/>
      <c r="T1532" s="227"/>
      <c r="U1532" s="227"/>
      <c r="V1532" s="227"/>
      <c r="W1532" s="227"/>
      <c r="X1532" s="227"/>
      <c r="Y1532" s="227"/>
      <c r="Z1532" s="227"/>
      <c r="AA1532" s="227"/>
      <c r="AB1532" s="227"/>
      <c r="AC1532" s="227"/>
      <c r="AD1532" s="227"/>
      <c r="AE1532" s="227"/>
      <c r="AF1532" s="227"/>
      <c r="AG1532" s="227"/>
      <c r="AH1532" s="227"/>
      <c r="AI1532" s="227"/>
      <c r="AJ1532" s="227"/>
      <c r="AK1532" s="227"/>
      <c r="AL1532" s="227"/>
      <c r="AM1532" s="227"/>
      <c r="AN1532" s="227"/>
      <c r="AO1532" s="227"/>
      <c r="AP1532" s="227"/>
      <c r="AQ1532" s="227"/>
      <c r="AR1532" s="227"/>
    </row>
    <row r="1533" spans="1:44" x14ac:dyDescent="0.2">
      <c r="A1533" s="227"/>
      <c r="B1533" s="227"/>
      <c r="C1533" s="227"/>
      <c r="D1533" s="227"/>
      <c r="E1533" s="227"/>
      <c r="F1533" s="227"/>
      <c r="G1533" s="226"/>
      <c r="H1533" s="1207"/>
      <c r="I1533" s="1207"/>
      <c r="J1533" s="227"/>
      <c r="K1533" s="227"/>
      <c r="L1533" s="227"/>
      <c r="M1533" s="227"/>
      <c r="N1533" s="227"/>
      <c r="O1533" s="227"/>
      <c r="P1533" s="227"/>
      <c r="Q1533" s="227"/>
      <c r="R1533" s="227"/>
      <c r="S1533" s="227"/>
      <c r="T1533" s="227"/>
      <c r="U1533" s="227"/>
      <c r="V1533" s="227"/>
      <c r="W1533" s="227"/>
      <c r="X1533" s="227"/>
      <c r="Y1533" s="227"/>
      <c r="Z1533" s="227"/>
      <c r="AA1533" s="227"/>
      <c r="AB1533" s="227"/>
      <c r="AC1533" s="227"/>
      <c r="AD1533" s="227"/>
      <c r="AE1533" s="227"/>
      <c r="AF1533" s="227"/>
      <c r="AG1533" s="227"/>
      <c r="AH1533" s="227"/>
      <c r="AI1533" s="227"/>
      <c r="AJ1533" s="227"/>
      <c r="AK1533" s="227"/>
      <c r="AL1533" s="227"/>
      <c r="AM1533" s="227"/>
      <c r="AN1533" s="227"/>
      <c r="AO1533" s="227"/>
      <c r="AP1533" s="227"/>
      <c r="AQ1533" s="227"/>
      <c r="AR1533" s="227"/>
    </row>
    <row r="1534" spans="1:44" x14ac:dyDescent="0.2">
      <c r="A1534" s="227"/>
      <c r="B1534" s="227"/>
      <c r="C1534" s="227"/>
      <c r="D1534" s="227"/>
      <c r="E1534" s="227"/>
      <c r="F1534" s="227"/>
      <c r="G1534" s="226"/>
      <c r="H1534" s="1207"/>
      <c r="I1534" s="1207"/>
      <c r="J1534" s="227"/>
      <c r="K1534" s="227"/>
      <c r="L1534" s="227"/>
      <c r="M1534" s="227"/>
      <c r="N1534" s="227"/>
      <c r="O1534" s="227"/>
      <c r="P1534" s="227"/>
      <c r="Q1534" s="227"/>
      <c r="R1534" s="227"/>
      <c r="S1534" s="227"/>
      <c r="T1534" s="227"/>
      <c r="U1534" s="227"/>
      <c r="V1534" s="227"/>
      <c r="W1534" s="227"/>
      <c r="X1534" s="227"/>
      <c r="Y1534" s="227"/>
      <c r="Z1534" s="227"/>
      <c r="AA1534" s="227"/>
      <c r="AB1534" s="227"/>
      <c r="AC1534" s="227"/>
      <c r="AD1534" s="227"/>
      <c r="AE1534" s="227"/>
      <c r="AF1534" s="227"/>
      <c r="AG1534" s="227"/>
      <c r="AH1534" s="227"/>
      <c r="AI1534" s="227"/>
      <c r="AJ1534" s="227"/>
      <c r="AK1534" s="227"/>
      <c r="AL1534" s="227"/>
      <c r="AM1534" s="227"/>
      <c r="AN1534" s="227"/>
      <c r="AO1534" s="227"/>
      <c r="AP1534" s="227"/>
      <c r="AQ1534" s="227"/>
      <c r="AR1534" s="227"/>
    </row>
    <row r="1535" spans="1:44" x14ac:dyDescent="0.2">
      <c r="A1535" s="227"/>
      <c r="B1535" s="227"/>
      <c r="C1535" s="227"/>
      <c r="D1535" s="227"/>
      <c r="E1535" s="227"/>
      <c r="F1535" s="227"/>
      <c r="G1535" s="226"/>
      <c r="H1535" s="1207"/>
      <c r="I1535" s="1207"/>
      <c r="J1535" s="227"/>
      <c r="K1535" s="227"/>
      <c r="L1535" s="227"/>
      <c r="M1535" s="227"/>
      <c r="N1535" s="227"/>
      <c r="O1535" s="227"/>
      <c r="P1535" s="227"/>
      <c r="Q1535" s="227"/>
      <c r="R1535" s="227"/>
      <c r="S1535" s="227"/>
      <c r="T1535" s="227"/>
      <c r="U1535" s="227"/>
      <c r="V1535" s="227"/>
      <c r="W1535" s="227"/>
      <c r="X1535" s="227"/>
      <c r="Y1535" s="227"/>
      <c r="Z1535" s="227"/>
      <c r="AA1535" s="227"/>
      <c r="AB1535" s="227"/>
      <c r="AC1535" s="227"/>
      <c r="AD1535" s="227"/>
      <c r="AE1535" s="227"/>
      <c r="AF1535" s="227"/>
      <c r="AG1535" s="227"/>
      <c r="AH1535" s="227"/>
      <c r="AI1535" s="227"/>
      <c r="AJ1535" s="227"/>
      <c r="AK1535" s="227"/>
      <c r="AL1535" s="227"/>
      <c r="AM1535" s="227"/>
      <c r="AN1535" s="227"/>
      <c r="AO1535" s="227"/>
      <c r="AP1535" s="227"/>
      <c r="AQ1535" s="227"/>
      <c r="AR1535" s="227"/>
    </row>
    <row r="1536" spans="1:44" x14ac:dyDescent="0.2">
      <c r="A1536" s="227"/>
      <c r="B1536" s="227"/>
      <c r="C1536" s="227"/>
      <c r="D1536" s="227"/>
      <c r="E1536" s="227"/>
      <c r="F1536" s="227"/>
      <c r="G1536" s="226"/>
      <c r="H1536" s="1207"/>
      <c r="I1536" s="1207"/>
      <c r="J1536" s="227"/>
      <c r="K1536" s="227"/>
      <c r="L1536" s="227"/>
      <c r="M1536" s="227"/>
      <c r="N1536" s="227"/>
      <c r="O1536" s="227"/>
      <c r="P1536" s="227"/>
      <c r="Q1536" s="227"/>
      <c r="R1536" s="227"/>
      <c r="S1536" s="227"/>
      <c r="T1536" s="227"/>
      <c r="U1536" s="227"/>
      <c r="V1536" s="227"/>
      <c r="W1536" s="227"/>
      <c r="X1536" s="227"/>
      <c r="Y1536" s="227"/>
      <c r="Z1536" s="227"/>
      <c r="AA1536" s="227"/>
      <c r="AB1536" s="227"/>
      <c r="AC1536" s="227"/>
      <c r="AD1536" s="227"/>
      <c r="AE1536" s="227"/>
      <c r="AF1536" s="227"/>
      <c r="AG1536" s="227"/>
      <c r="AH1536" s="227"/>
      <c r="AI1536" s="227"/>
      <c r="AJ1536" s="227"/>
      <c r="AK1536" s="227"/>
      <c r="AL1536" s="227"/>
      <c r="AM1536" s="227"/>
      <c r="AN1536" s="227"/>
      <c r="AO1536" s="227"/>
      <c r="AP1536" s="227"/>
      <c r="AQ1536" s="227"/>
      <c r="AR1536" s="227"/>
    </row>
    <row r="1537" spans="1:44" x14ac:dyDescent="0.2">
      <c r="A1537" s="227"/>
      <c r="B1537" s="227"/>
      <c r="C1537" s="227"/>
      <c r="D1537" s="227"/>
      <c r="E1537" s="227"/>
      <c r="F1537" s="227"/>
      <c r="G1537" s="226"/>
      <c r="H1537" s="1207"/>
      <c r="I1537" s="1207"/>
      <c r="J1537" s="227"/>
      <c r="K1537" s="227"/>
      <c r="L1537" s="227"/>
      <c r="M1537" s="227"/>
      <c r="N1537" s="227"/>
      <c r="O1537" s="227"/>
      <c r="P1537" s="227"/>
      <c r="Q1537" s="227"/>
      <c r="R1537" s="227"/>
      <c r="S1537" s="227"/>
      <c r="T1537" s="227"/>
      <c r="U1537" s="227"/>
      <c r="V1537" s="227"/>
      <c r="W1537" s="227"/>
      <c r="X1537" s="227"/>
      <c r="Y1537" s="227"/>
      <c r="Z1537" s="227"/>
      <c r="AA1537" s="227"/>
      <c r="AB1537" s="227"/>
      <c r="AC1537" s="227"/>
      <c r="AD1537" s="227"/>
      <c r="AE1537" s="227"/>
      <c r="AF1537" s="227"/>
      <c r="AG1537" s="227"/>
      <c r="AH1537" s="227"/>
      <c r="AI1537" s="227"/>
      <c r="AJ1537" s="227"/>
      <c r="AK1537" s="227"/>
      <c r="AL1537" s="227"/>
      <c r="AM1537" s="227"/>
      <c r="AN1537" s="227"/>
      <c r="AO1537" s="227"/>
      <c r="AP1537" s="227"/>
      <c r="AQ1537" s="227"/>
      <c r="AR1537" s="227"/>
    </row>
    <row r="1538" spans="1:44" x14ac:dyDescent="0.2">
      <c r="A1538" s="227"/>
      <c r="B1538" s="227"/>
      <c r="C1538" s="227"/>
      <c r="D1538" s="227"/>
      <c r="E1538" s="227"/>
      <c r="F1538" s="227"/>
      <c r="G1538" s="226"/>
      <c r="H1538" s="1207"/>
      <c r="I1538" s="1207"/>
      <c r="J1538" s="227"/>
      <c r="K1538" s="227"/>
      <c r="L1538" s="227"/>
      <c r="M1538" s="227"/>
      <c r="N1538" s="227"/>
      <c r="O1538" s="227"/>
      <c r="P1538" s="227"/>
      <c r="Q1538" s="227"/>
      <c r="R1538" s="227"/>
      <c r="S1538" s="227"/>
      <c r="T1538" s="227"/>
      <c r="U1538" s="227"/>
      <c r="V1538" s="227"/>
      <c r="W1538" s="227"/>
      <c r="X1538" s="227"/>
      <c r="Y1538" s="227"/>
      <c r="Z1538" s="227"/>
      <c r="AA1538" s="227"/>
      <c r="AB1538" s="227"/>
      <c r="AC1538" s="227"/>
      <c r="AD1538" s="227"/>
      <c r="AE1538" s="227"/>
      <c r="AF1538" s="227"/>
      <c r="AG1538" s="227"/>
      <c r="AH1538" s="227"/>
      <c r="AI1538" s="227"/>
      <c r="AJ1538" s="227"/>
      <c r="AK1538" s="227"/>
      <c r="AL1538" s="227"/>
      <c r="AM1538" s="227"/>
      <c r="AN1538" s="227"/>
      <c r="AO1538" s="227"/>
      <c r="AP1538" s="227"/>
      <c r="AQ1538" s="227"/>
      <c r="AR1538" s="227"/>
    </row>
    <row r="1539" spans="1:44" x14ac:dyDescent="0.2">
      <c r="A1539" s="227"/>
      <c r="B1539" s="227"/>
      <c r="C1539" s="227"/>
      <c r="D1539" s="227"/>
      <c r="E1539" s="227"/>
      <c r="F1539" s="227"/>
      <c r="G1539" s="226"/>
      <c r="H1539" s="1207"/>
      <c r="I1539" s="1207"/>
      <c r="J1539" s="227"/>
      <c r="K1539" s="227"/>
      <c r="L1539" s="227"/>
      <c r="M1539" s="227"/>
      <c r="N1539" s="227"/>
      <c r="O1539" s="227"/>
      <c r="P1539" s="227"/>
      <c r="Q1539" s="227"/>
      <c r="R1539" s="227"/>
      <c r="S1539" s="227"/>
      <c r="T1539" s="227"/>
      <c r="U1539" s="227"/>
      <c r="V1539" s="227"/>
      <c r="W1539" s="227"/>
      <c r="X1539" s="227"/>
      <c r="Y1539" s="227"/>
      <c r="Z1539" s="227"/>
      <c r="AA1539" s="227"/>
      <c r="AB1539" s="227"/>
      <c r="AC1539" s="227"/>
      <c r="AD1539" s="227"/>
      <c r="AE1539" s="227"/>
      <c r="AF1539" s="227"/>
      <c r="AG1539" s="227"/>
      <c r="AH1539" s="227"/>
      <c r="AI1539" s="227"/>
      <c r="AJ1539" s="227"/>
      <c r="AK1539" s="227"/>
      <c r="AL1539" s="227"/>
      <c r="AM1539" s="227"/>
      <c r="AN1539" s="227"/>
      <c r="AO1539" s="227"/>
      <c r="AP1539" s="227"/>
      <c r="AQ1539" s="227"/>
      <c r="AR1539" s="227"/>
    </row>
    <row r="1540" spans="1:44" x14ac:dyDescent="0.2">
      <c r="A1540" s="227"/>
      <c r="B1540" s="227"/>
      <c r="C1540" s="227"/>
      <c r="D1540" s="227"/>
      <c r="E1540" s="227"/>
      <c r="F1540" s="227"/>
      <c r="G1540" s="226"/>
      <c r="H1540" s="1207"/>
      <c r="I1540" s="1207"/>
      <c r="J1540" s="227"/>
      <c r="K1540" s="227"/>
      <c r="L1540" s="227"/>
      <c r="M1540" s="227"/>
      <c r="N1540" s="227"/>
      <c r="O1540" s="227"/>
      <c r="P1540" s="227"/>
      <c r="Q1540" s="227"/>
      <c r="R1540" s="227"/>
      <c r="S1540" s="227"/>
      <c r="T1540" s="227"/>
      <c r="U1540" s="227"/>
      <c r="V1540" s="227"/>
      <c r="W1540" s="227"/>
      <c r="X1540" s="227"/>
      <c r="Y1540" s="227"/>
      <c r="Z1540" s="227"/>
      <c r="AA1540" s="227"/>
      <c r="AB1540" s="227"/>
      <c r="AC1540" s="227"/>
      <c r="AD1540" s="227"/>
      <c r="AE1540" s="227"/>
      <c r="AF1540" s="227"/>
      <c r="AG1540" s="227"/>
      <c r="AH1540" s="227"/>
      <c r="AI1540" s="227"/>
      <c r="AJ1540" s="227"/>
      <c r="AK1540" s="227"/>
      <c r="AL1540" s="227"/>
      <c r="AM1540" s="227"/>
      <c r="AN1540" s="227"/>
      <c r="AO1540" s="227"/>
      <c r="AP1540" s="227"/>
      <c r="AQ1540" s="227"/>
      <c r="AR1540" s="227"/>
    </row>
    <row r="1541" spans="1:44" x14ac:dyDescent="0.2">
      <c r="A1541" s="227"/>
      <c r="B1541" s="227"/>
      <c r="C1541" s="227"/>
      <c r="D1541" s="227"/>
      <c r="E1541" s="227"/>
      <c r="F1541" s="227"/>
      <c r="G1541" s="226"/>
      <c r="H1541" s="1207"/>
      <c r="I1541" s="1207"/>
      <c r="J1541" s="227"/>
      <c r="K1541" s="227"/>
      <c r="L1541" s="227"/>
      <c r="M1541" s="227"/>
      <c r="N1541" s="227"/>
      <c r="O1541" s="227"/>
      <c r="P1541" s="227"/>
      <c r="Q1541" s="227"/>
      <c r="R1541" s="227"/>
      <c r="S1541" s="227"/>
      <c r="T1541" s="227"/>
      <c r="U1541" s="227"/>
      <c r="V1541" s="227"/>
      <c r="W1541" s="227"/>
      <c r="X1541" s="227"/>
      <c r="Y1541" s="227"/>
      <c r="Z1541" s="227"/>
      <c r="AA1541" s="227"/>
      <c r="AB1541" s="227"/>
      <c r="AC1541" s="227"/>
      <c r="AD1541" s="227"/>
      <c r="AE1541" s="227"/>
      <c r="AF1541" s="227"/>
      <c r="AG1541" s="227"/>
      <c r="AH1541" s="227"/>
      <c r="AI1541" s="227"/>
      <c r="AJ1541" s="227"/>
      <c r="AK1541" s="227"/>
      <c r="AL1541" s="227"/>
      <c r="AM1541" s="227"/>
      <c r="AN1541" s="227"/>
      <c r="AO1541" s="227"/>
      <c r="AP1541" s="227"/>
      <c r="AQ1541" s="227"/>
      <c r="AR1541" s="227"/>
    </row>
    <row r="1542" spans="1:44" x14ac:dyDescent="0.2">
      <c r="A1542" s="227"/>
      <c r="B1542" s="227"/>
      <c r="C1542" s="227"/>
      <c r="D1542" s="227"/>
      <c r="E1542" s="227"/>
      <c r="F1542" s="227"/>
      <c r="G1542" s="226"/>
      <c r="H1542" s="1207"/>
      <c r="I1542" s="1207"/>
      <c r="J1542" s="227"/>
      <c r="K1542" s="227"/>
      <c r="L1542" s="227"/>
      <c r="M1542" s="227"/>
      <c r="N1542" s="227"/>
      <c r="O1542" s="227"/>
      <c r="P1542" s="227"/>
      <c r="Q1542" s="227"/>
      <c r="R1542" s="227"/>
      <c r="S1542" s="227"/>
      <c r="T1542" s="227"/>
      <c r="U1542" s="227"/>
      <c r="V1542" s="227"/>
      <c r="W1542" s="227"/>
      <c r="X1542" s="227"/>
      <c r="Y1542" s="227"/>
      <c r="Z1542" s="227"/>
      <c r="AA1542" s="227"/>
      <c r="AB1542" s="227"/>
      <c r="AC1542" s="227"/>
      <c r="AD1542" s="227"/>
      <c r="AE1542" s="227"/>
      <c r="AF1542" s="227"/>
      <c r="AG1542" s="227"/>
      <c r="AH1542" s="227"/>
      <c r="AI1542" s="227"/>
      <c r="AJ1542" s="227"/>
      <c r="AK1542" s="227"/>
      <c r="AL1542" s="227"/>
      <c r="AM1542" s="227"/>
      <c r="AN1542" s="227"/>
      <c r="AO1542" s="227"/>
      <c r="AP1542" s="227"/>
      <c r="AQ1542" s="227"/>
      <c r="AR1542" s="227"/>
    </row>
    <row r="1543" spans="1:44" x14ac:dyDescent="0.2">
      <c r="A1543" s="227"/>
      <c r="B1543" s="227"/>
      <c r="C1543" s="227"/>
      <c r="D1543" s="227"/>
      <c r="E1543" s="227"/>
      <c r="F1543" s="227"/>
      <c r="G1543" s="226"/>
      <c r="H1543" s="1207"/>
      <c r="I1543" s="1207"/>
      <c r="J1543" s="227"/>
      <c r="K1543" s="227"/>
      <c r="L1543" s="227"/>
      <c r="M1543" s="227"/>
      <c r="N1543" s="227"/>
      <c r="O1543" s="227"/>
      <c r="P1543" s="227"/>
      <c r="Q1543" s="227"/>
      <c r="R1543" s="227"/>
      <c r="S1543" s="227"/>
      <c r="T1543" s="227"/>
      <c r="U1543" s="227"/>
      <c r="V1543" s="227"/>
      <c r="W1543" s="227"/>
      <c r="X1543" s="227"/>
      <c r="Y1543" s="227"/>
      <c r="Z1543" s="227"/>
      <c r="AA1543" s="227"/>
      <c r="AB1543" s="227"/>
      <c r="AC1543" s="227"/>
      <c r="AD1543" s="227"/>
      <c r="AE1543" s="227"/>
      <c r="AF1543" s="227"/>
      <c r="AG1543" s="227"/>
      <c r="AH1543" s="227"/>
      <c r="AI1543" s="227"/>
      <c r="AJ1543" s="227"/>
      <c r="AK1543" s="227"/>
      <c r="AL1543" s="227"/>
      <c r="AM1543" s="227"/>
      <c r="AN1543" s="227"/>
      <c r="AO1543" s="227"/>
      <c r="AP1543" s="227"/>
      <c r="AQ1543" s="227"/>
      <c r="AR1543" s="227"/>
    </row>
    <row r="1544" spans="1:44" x14ac:dyDescent="0.2">
      <c r="A1544" s="227"/>
      <c r="B1544" s="227"/>
      <c r="C1544" s="227"/>
      <c r="D1544" s="227"/>
      <c r="E1544" s="227"/>
      <c r="F1544" s="227"/>
      <c r="G1544" s="226"/>
      <c r="H1544" s="1207"/>
      <c r="I1544" s="1207"/>
      <c r="J1544" s="227"/>
      <c r="K1544" s="227"/>
      <c r="L1544" s="227"/>
      <c r="M1544" s="227"/>
      <c r="N1544" s="227"/>
      <c r="O1544" s="227"/>
      <c r="P1544" s="227"/>
      <c r="Q1544" s="227"/>
      <c r="R1544" s="227"/>
      <c r="S1544" s="227"/>
      <c r="T1544" s="227"/>
      <c r="U1544" s="227"/>
      <c r="V1544" s="227"/>
      <c r="W1544" s="227"/>
      <c r="X1544" s="227"/>
      <c r="Y1544" s="227"/>
      <c r="Z1544" s="227"/>
      <c r="AA1544" s="227"/>
      <c r="AB1544" s="227"/>
      <c r="AC1544" s="227"/>
      <c r="AD1544" s="227"/>
      <c r="AE1544" s="227"/>
      <c r="AF1544" s="227"/>
      <c r="AG1544" s="227"/>
      <c r="AH1544" s="227"/>
      <c r="AI1544" s="227"/>
      <c r="AJ1544" s="227"/>
      <c r="AK1544" s="227"/>
      <c r="AL1544" s="227"/>
      <c r="AM1544" s="227"/>
      <c r="AN1544" s="227"/>
      <c r="AO1544" s="227"/>
      <c r="AP1544" s="227"/>
      <c r="AQ1544" s="227"/>
      <c r="AR1544" s="227"/>
    </row>
    <row r="1545" spans="1:44" x14ac:dyDescent="0.2">
      <c r="A1545" s="227"/>
      <c r="B1545" s="227"/>
      <c r="C1545" s="227"/>
      <c r="D1545" s="227"/>
      <c r="E1545" s="227"/>
      <c r="F1545" s="227"/>
      <c r="G1545" s="226"/>
      <c r="H1545" s="1207"/>
      <c r="I1545" s="1207"/>
      <c r="J1545" s="227"/>
      <c r="K1545" s="227"/>
      <c r="L1545" s="227"/>
      <c r="M1545" s="227"/>
      <c r="N1545" s="227"/>
      <c r="O1545" s="227"/>
      <c r="P1545" s="227"/>
      <c r="Q1545" s="227"/>
      <c r="R1545" s="227"/>
      <c r="S1545" s="227"/>
      <c r="T1545" s="227"/>
      <c r="U1545" s="227"/>
      <c r="V1545" s="227"/>
      <c r="W1545" s="227"/>
      <c r="X1545" s="227"/>
      <c r="Y1545" s="227"/>
      <c r="Z1545" s="227"/>
      <c r="AA1545" s="227"/>
      <c r="AB1545" s="227"/>
      <c r="AC1545" s="227"/>
      <c r="AD1545" s="227"/>
      <c r="AE1545" s="227"/>
      <c r="AF1545" s="227"/>
      <c r="AG1545" s="227"/>
      <c r="AH1545" s="227"/>
      <c r="AI1545" s="227"/>
      <c r="AJ1545" s="227"/>
      <c r="AK1545" s="227"/>
      <c r="AL1545" s="227"/>
      <c r="AM1545" s="227"/>
      <c r="AN1545" s="227"/>
      <c r="AO1545" s="227"/>
      <c r="AP1545" s="227"/>
      <c r="AQ1545" s="227"/>
      <c r="AR1545" s="227"/>
    </row>
    <row r="1546" spans="1:44" x14ac:dyDescent="0.2">
      <c r="A1546" s="227"/>
      <c r="B1546" s="227"/>
      <c r="C1546" s="227"/>
      <c r="D1546" s="227"/>
      <c r="E1546" s="227"/>
      <c r="F1546" s="227"/>
      <c r="G1546" s="226"/>
      <c r="H1546" s="1207"/>
      <c r="I1546" s="1207"/>
      <c r="J1546" s="227"/>
      <c r="K1546" s="227"/>
      <c r="L1546" s="227"/>
      <c r="M1546" s="227"/>
      <c r="N1546" s="227"/>
      <c r="O1546" s="227"/>
      <c r="P1546" s="227"/>
      <c r="Q1546" s="227"/>
      <c r="R1546" s="227"/>
      <c r="S1546" s="227"/>
      <c r="T1546" s="227"/>
      <c r="U1546" s="227"/>
      <c r="V1546" s="227"/>
      <c r="W1546" s="227"/>
      <c r="X1546" s="227"/>
      <c r="Y1546" s="227"/>
      <c r="Z1546" s="227"/>
      <c r="AA1546" s="227"/>
      <c r="AB1546" s="227"/>
      <c r="AC1546" s="227"/>
      <c r="AD1546" s="227"/>
      <c r="AE1546" s="227"/>
      <c r="AF1546" s="227"/>
      <c r="AG1546" s="227"/>
      <c r="AH1546" s="227"/>
      <c r="AI1546" s="227"/>
      <c r="AJ1546" s="227"/>
      <c r="AK1546" s="227"/>
      <c r="AL1546" s="227"/>
      <c r="AM1546" s="227"/>
      <c r="AN1546" s="227"/>
      <c r="AO1546" s="227"/>
      <c r="AP1546" s="227"/>
      <c r="AQ1546" s="227"/>
      <c r="AR1546" s="227"/>
    </row>
    <row r="1547" spans="1:44" x14ac:dyDescent="0.2">
      <c r="A1547" s="227"/>
      <c r="B1547" s="227"/>
      <c r="C1547" s="227"/>
      <c r="D1547" s="227"/>
      <c r="E1547" s="227"/>
      <c r="F1547" s="227"/>
      <c r="G1547" s="226"/>
      <c r="H1547" s="1207"/>
      <c r="I1547" s="1207"/>
      <c r="J1547" s="227"/>
      <c r="K1547" s="227"/>
      <c r="L1547" s="227"/>
      <c r="M1547" s="227"/>
      <c r="N1547" s="227"/>
      <c r="O1547" s="227"/>
      <c r="P1547" s="227"/>
      <c r="Q1547" s="227"/>
      <c r="R1547" s="227"/>
      <c r="S1547" s="227"/>
      <c r="T1547" s="227"/>
      <c r="U1547" s="227"/>
      <c r="V1547" s="227"/>
      <c r="W1547" s="227"/>
      <c r="X1547" s="227"/>
      <c r="Y1547" s="227"/>
      <c r="Z1547" s="227"/>
      <c r="AA1547" s="227"/>
      <c r="AB1547" s="227"/>
      <c r="AC1547" s="227"/>
      <c r="AD1547" s="227"/>
      <c r="AE1547" s="227"/>
      <c r="AF1547" s="227"/>
      <c r="AG1547" s="227"/>
      <c r="AH1547" s="227"/>
      <c r="AI1547" s="227"/>
      <c r="AJ1547" s="227"/>
      <c r="AK1547" s="227"/>
      <c r="AL1547" s="227"/>
      <c r="AM1547" s="227"/>
      <c r="AN1547" s="227"/>
      <c r="AO1547" s="227"/>
      <c r="AP1547" s="227"/>
      <c r="AQ1547" s="227"/>
      <c r="AR1547" s="227"/>
    </row>
    <row r="1548" spans="1:44" x14ac:dyDescent="0.2">
      <c r="A1548" s="227"/>
      <c r="B1548" s="227"/>
      <c r="C1548" s="227"/>
      <c r="D1548" s="227"/>
      <c r="E1548" s="227"/>
      <c r="F1548" s="227"/>
      <c r="G1548" s="226"/>
      <c r="H1548" s="1207"/>
      <c r="I1548" s="1207"/>
      <c r="J1548" s="227"/>
      <c r="K1548" s="227"/>
      <c r="L1548" s="227"/>
      <c r="M1548" s="227"/>
      <c r="N1548" s="227"/>
      <c r="O1548" s="227"/>
      <c r="P1548" s="227"/>
      <c r="Q1548" s="227"/>
      <c r="R1548" s="227"/>
      <c r="S1548" s="227"/>
      <c r="T1548" s="227"/>
      <c r="U1548" s="227"/>
      <c r="V1548" s="227"/>
      <c r="W1548" s="227"/>
      <c r="X1548" s="227"/>
      <c r="Y1548" s="227"/>
      <c r="Z1548" s="227"/>
      <c r="AA1548" s="227"/>
      <c r="AB1548" s="227"/>
      <c r="AC1548" s="227"/>
      <c r="AD1548" s="227"/>
      <c r="AE1548" s="227"/>
      <c r="AF1548" s="227"/>
      <c r="AG1548" s="227"/>
      <c r="AH1548" s="227"/>
      <c r="AI1548" s="227"/>
      <c r="AJ1548" s="227"/>
      <c r="AK1548" s="227"/>
      <c r="AL1548" s="227"/>
      <c r="AM1548" s="227"/>
      <c r="AN1548" s="227"/>
      <c r="AO1548" s="227"/>
      <c r="AP1548" s="227"/>
      <c r="AQ1548" s="227"/>
      <c r="AR1548" s="227"/>
    </row>
    <row r="1549" spans="1:44" x14ac:dyDescent="0.2">
      <c r="A1549" s="227"/>
      <c r="B1549" s="227"/>
      <c r="C1549" s="227"/>
      <c r="D1549" s="227"/>
      <c r="E1549" s="227"/>
      <c r="F1549" s="227"/>
      <c r="G1549" s="226"/>
      <c r="H1549" s="1207"/>
      <c r="I1549" s="1207"/>
      <c r="J1549" s="227"/>
      <c r="K1549" s="227"/>
      <c r="L1549" s="227"/>
      <c r="M1549" s="227"/>
      <c r="N1549" s="227"/>
      <c r="O1549" s="227"/>
      <c r="P1549" s="227"/>
      <c r="Q1549" s="227"/>
      <c r="R1549" s="227"/>
      <c r="S1549" s="227"/>
      <c r="T1549" s="227"/>
      <c r="U1549" s="227"/>
      <c r="V1549" s="227"/>
      <c r="W1549" s="227"/>
      <c r="X1549" s="227"/>
      <c r="Y1549" s="227"/>
      <c r="Z1549" s="227"/>
      <c r="AA1549" s="227"/>
      <c r="AB1549" s="227"/>
      <c r="AC1549" s="227"/>
      <c r="AD1549" s="227"/>
      <c r="AE1549" s="227"/>
      <c r="AF1549" s="227"/>
      <c r="AG1549" s="227"/>
      <c r="AH1549" s="227"/>
      <c r="AI1549" s="227"/>
      <c r="AJ1549" s="227"/>
      <c r="AK1549" s="227"/>
      <c r="AL1549" s="227"/>
      <c r="AM1549" s="227"/>
      <c r="AN1549" s="227"/>
      <c r="AO1549" s="227"/>
      <c r="AP1549" s="227"/>
      <c r="AQ1549" s="227"/>
      <c r="AR1549" s="227"/>
    </row>
    <row r="1550" spans="1:44" x14ac:dyDescent="0.2">
      <c r="A1550" s="227"/>
      <c r="B1550" s="227"/>
      <c r="C1550" s="227"/>
      <c r="D1550" s="227"/>
      <c r="E1550" s="227"/>
      <c r="F1550" s="227"/>
      <c r="G1550" s="226"/>
      <c r="H1550" s="1207"/>
      <c r="I1550" s="1207"/>
      <c r="J1550" s="227"/>
      <c r="K1550" s="227"/>
      <c r="L1550" s="227"/>
      <c r="M1550" s="227"/>
      <c r="N1550" s="227"/>
      <c r="O1550" s="227"/>
      <c r="P1550" s="227"/>
      <c r="Q1550" s="227"/>
      <c r="R1550" s="227"/>
      <c r="S1550" s="227"/>
      <c r="T1550" s="227"/>
      <c r="U1550" s="227"/>
      <c r="V1550" s="227"/>
      <c r="W1550" s="227"/>
      <c r="X1550" s="227"/>
      <c r="Y1550" s="227"/>
      <c r="Z1550" s="227"/>
      <c r="AA1550" s="227"/>
      <c r="AB1550" s="227"/>
      <c r="AC1550" s="227"/>
      <c r="AD1550" s="227"/>
      <c r="AE1550" s="227"/>
      <c r="AF1550" s="227"/>
      <c r="AG1550" s="227"/>
      <c r="AH1550" s="227"/>
      <c r="AI1550" s="227"/>
      <c r="AJ1550" s="227"/>
      <c r="AK1550" s="227"/>
      <c r="AL1550" s="227"/>
      <c r="AM1550" s="227"/>
      <c r="AN1550" s="227"/>
      <c r="AO1550" s="227"/>
      <c r="AP1550" s="227"/>
      <c r="AQ1550" s="227"/>
      <c r="AR1550" s="227"/>
    </row>
    <row r="1551" spans="1:44" x14ac:dyDescent="0.2">
      <c r="A1551" s="227"/>
      <c r="B1551" s="227"/>
      <c r="C1551" s="227"/>
      <c r="D1551" s="227"/>
      <c r="E1551" s="227"/>
      <c r="F1551" s="227"/>
      <c r="G1551" s="226"/>
      <c r="H1551" s="1207"/>
      <c r="I1551" s="1207"/>
      <c r="J1551" s="227"/>
      <c r="K1551" s="227"/>
      <c r="L1551" s="227"/>
      <c r="M1551" s="227"/>
      <c r="N1551" s="227"/>
      <c r="O1551" s="227"/>
      <c r="P1551" s="227"/>
      <c r="Q1551" s="227"/>
      <c r="R1551" s="227"/>
      <c r="S1551" s="227"/>
      <c r="T1551" s="227"/>
      <c r="U1551" s="227"/>
      <c r="V1551" s="227"/>
      <c r="W1551" s="227"/>
      <c r="X1551" s="227"/>
      <c r="Y1551" s="227"/>
      <c r="Z1551" s="227"/>
      <c r="AA1551" s="227"/>
      <c r="AB1551" s="227"/>
      <c r="AC1551" s="227"/>
      <c r="AD1551" s="227"/>
      <c r="AE1551" s="227"/>
      <c r="AF1551" s="227"/>
      <c r="AG1551" s="227"/>
      <c r="AH1551" s="227"/>
      <c r="AI1551" s="227"/>
      <c r="AJ1551" s="227"/>
      <c r="AK1551" s="227"/>
      <c r="AL1551" s="227"/>
      <c r="AM1551" s="227"/>
      <c r="AN1551" s="227"/>
      <c r="AO1551" s="227"/>
      <c r="AP1551" s="227"/>
      <c r="AQ1551" s="227"/>
      <c r="AR1551" s="227"/>
    </row>
    <row r="1552" spans="1:44" x14ac:dyDescent="0.2">
      <c r="A1552" s="227"/>
      <c r="B1552" s="227"/>
      <c r="C1552" s="227"/>
      <c r="D1552" s="227"/>
      <c r="E1552" s="227"/>
      <c r="F1552" s="227"/>
      <c r="G1552" s="226"/>
      <c r="H1552" s="1207"/>
      <c r="I1552" s="1207"/>
      <c r="J1552" s="227"/>
      <c r="K1552" s="227"/>
      <c r="L1552" s="227"/>
      <c r="M1552" s="227"/>
      <c r="N1552" s="227"/>
      <c r="O1552" s="227"/>
      <c r="P1552" s="227"/>
      <c r="Q1552" s="227"/>
      <c r="R1552" s="227"/>
      <c r="S1552" s="227"/>
      <c r="T1552" s="227"/>
      <c r="U1552" s="227"/>
      <c r="V1552" s="227"/>
      <c r="W1552" s="227"/>
      <c r="X1552" s="227"/>
      <c r="Y1552" s="227"/>
      <c r="Z1552" s="227"/>
      <c r="AA1552" s="227"/>
      <c r="AB1552" s="227"/>
      <c r="AC1552" s="227"/>
      <c r="AD1552" s="227"/>
      <c r="AE1552" s="227"/>
      <c r="AF1552" s="227"/>
      <c r="AG1552" s="227"/>
      <c r="AH1552" s="227"/>
      <c r="AI1552" s="227"/>
      <c r="AJ1552" s="227"/>
      <c r="AK1552" s="227"/>
      <c r="AL1552" s="227"/>
      <c r="AM1552" s="227"/>
      <c r="AN1552" s="227"/>
      <c r="AO1552" s="227"/>
      <c r="AP1552" s="227"/>
      <c r="AQ1552" s="227"/>
      <c r="AR1552" s="227"/>
    </row>
    <row r="1553" spans="1:44" x14ac:dyDescent="0.2">
      <c r="A1553" s="227"/>
      <c r="B1553" s="227"/>
      <c r="C1553" s="227"/>
      <c r="D1553" s="227"/>
      <c r="E1553" s="227"/>
      <c r="F1553" s="227"/>
      <c r="G1553" s="226"/>
      <c r="H1553" s="1207"/>
      <c r="I1553" s="1207"/>
      <c r="J1553" s="227"/>
      <c r="K1553" s="227"/>
      <c r="L1553" s="227"/>
      <c r="M1553" s="227"/>
      <c r="N1553" s="227"/>
      <c r="O1553" s="227"/>
      <c r="P1553" s="227"/>
      <c r="Q1553" s="227"/>
      <c r="R1553" s="227"/>
      <c r="S1553" s="227"/>
      <c r="T1553" s="227"/>
      <c r="U1553" s="227"/>
      <c r="V1553" s="227"/>
      <c r="W1553" s="227"/>
      <c r="X1553" s="227"/>
      <c r="Y1553" s="227"/>
      <c r="Z1553" s="227"/>
      <c r="AA1553" s="227"/>
      <c r="AB1553" s="227"/>
      <c r="AC1553" s="227"/>
      <c r="AD1553" s="227"/>
      <c r="AE1553" s="227"/>
      <c r="AF1553" s="227"/>
      <c r="AG1553" s="227"/>
      <c r="AH1553" s="227"/>
      <c r="AI1553" s="227"/>
      <c r="AJ1553" s="227"/>
      <c r="AK1553" s="227"/>
      <c r="AL1553" s="227"/>
      <c r="AM1553" s="227"/>
      <c r="AN1553" s="227"/>
      <c r="AO1553" s="227"/>
      <c r="AP1553" s="227"/>
      <c r="AQ1553" s="227"/>
      <c r="AR1553" s="227"/>
    </row>
    <row r="1554" spans="1:44" x14ac:dyDescent="0.2">
      <c r="A1554" s="227"/>
      <c r="B1554" s="227"/>
      <c r="C1554" s="227"/>
      <c r="D1554" s="227"/>
      <c r="E1554" s="227"/>
      <c r="F1554" s="227"/>
      <c r="G1554" s="226"/>
      <c r="H1554" s="1207"/>
      <c r="I1554" s="1207"/>
      <c r="J1554" s="227"/>
      <c r="K1554" s="227"/>
      <c r="L1554" s="227"/>
      <c r="M1554" s="227"/>
      <c r="N1554" s="227"/>
      <c r="O1554" s="227"/>
      <c r="P1554" s="227"/>
      <c r="Q1554" s="227"/>
      <c r="R1554" s="227"/>
      <c r="S1554" s="227"/>
      <c r="T1554" s="227"/>
      <c r="U1554" s="227"/>
      <c r="V1554" s="227"/>
      <c r="W1554" s="227"/>
      <c r="X1554" s="227"/>
      <c r="Y1554" s="227"/>
      <c r="Z1554" s="227"/>
      <c r="AA1554" s="227"/>
      <c r="AB1554" s="227"/>
      <c r="AC1554" s="227"/>
      <c r="AD1554" s="227"/>
      <c r="AE1554" s="227"/>
      <c r="AF1554" s="227"/>
      <c r="AG1554" s="227"/>
      <c r="AH1554" s="227"/>
      <c r="AI1554" s="227"/>
      <c r="AJ1554" s="227"/>
      <c r="AK1554" s="227"/>
      <c r="AL1554" s="227"/>
      <c r="AM1554" s="227"/>
      <c r="AN1554" s="227"/>
      <c r="AO1554" s="227"/>
      <c r="AP1554" s="227"/>
      <c r="AQ1554" s="227"/>
      <c r="AR1554" s="227"/>
    </row>
    <row r="1555" spans="1:44" x14ac:dyDescent="0.2">
      <c r="A1555" s="227"/>
      <c r="B1555" s="227"/>
      <c r="C1555" s="227"/>
      <c r="D1555" s="227"/>
      <c r="E1555" s="227"/>
      <c r="F1555" s="227"/>
      <c r="G1555" s="226"/>
      <c r="H1555" s="1207"/>
      <c r="I1555" s="1207"/>
      <c r="J1555" s="227"/>
      <c r="K1555" s="227"/>
      <c r="L1555" s="227"/>
      <c r="M1555" s="227"/>
      <c r="N1555" s="227"/>
      <c r="O1555" s="227"/>
      <c r="P1555" s="227"/>
      <c r="Q1555" s="227"/>
      <c r="R1555" s="227"/>
      <c r="S1555" s="227"/>
      <c r="T1555" s="227"/>
      <c r="U1555" s="227"/>
      <c r="V1555" s="227"/>
      <c r="W1555" s="227"/>
      <c r="X1555" s="227"/>
      <c r="Y1555" s="227"/>
      <c r="Z1555" s="227"/>
      <c r="AA1555" s="227"/>
      <c r="AB1555" s="227"/>
      <c r="AC1555" s="227"/>
      <c r="AD1555" s="227"/>
      <c r="AE1555" s="227"/>
      <c r="AF1555" s="227"/>
      <c r="AG1555" s="227"/>
      <c r="AH1555" s="227"/>
      <c r="AI1555" s="227"/>
      <c r="AJ1555" s="227"/>
      <c r="AK1555" s="227"/>
      <c r="AL1555" s="227"/>
      <c r="AM1555" s="227"/>
      <c r="AN1555" s="227"/>
      <c r="AO1555" s="227"/>
      <c r="AP1555" s="227"/>
      <c r="AQ1555" s="227"/>
      <c r="AR1555" s="227"/>
    </row>
    <row r="1556" spans="1:44" x14ac:dyDescent="0.2">
      <c r="A1556" s="227"/>
      <c r="B1556" s="227"/>
      <c r="C1556" s="227"/>
      <c r="D1556" s="227"/>
      <c r="E1556" s="227"/>
      <c r="F1556" s="227"/>
      <c r="G1556" s="226"/>
      <c r="H1556" s="1207"/>
      <c r="I1556" s="1207"/>
      <c r="J1556" s="227"/>
      <c r="K1556" s="227"/>
      <c r="L1556" s="227"/>
      <c r="M1556" s="227"/>
      <c r="N1556" s="227"/>
      <c r="O1556" s="227"/>
      <c r="P1556" s="227"/>
      <c r="Q1556" s="227"/>
      <c r="R1556" s="227"/>
      <c r="S1556" s="227"/>
      <c r="T1556" s="227"/>
      <c r="U1556" s="227"/>
      <c r="V1556" s="227"/>
      <c r="W1556" s="227"/>
      <c r="X1556" s="227"/>
      <c r="Y1556" s="227"/>
      <c r="Z1556" s="227"/>
      <c r="AA1556" s="227"/>
      <c r="AB1556" s="227"/>
      <c r="AC1556" s="227"/>
      <c r="AD1556" s="227"/>
      <c r="AE1556" s="227"/>
      <c r="AF1556" s="227"/>
      <c r="AG1556" s="227"/>
      <c r="AH1556" s="227"/>
      <c r="AI1556" s="227"/>
      <c r="AJ1556" s="227"/>
      <c r="AK1556" s="227"/>
      <c r="AL1556" s="227"/>
      <c r="AM1556" s="227"/>
      <c r="AN1556" s="227"/>
      <c r="AO1556" s="227"/>
      <c r="AP1556" s="227"/>
      <c r="AQ1556" s="227"/>
      <c r="AR1556" s="227"/>
    </row>
    <row r="1557" spans="1:44" x14ac:dyDescent="0.2">
      <c r="A1557" s="227"/>
      <c r="B1557" s="227"/>
      <c r="C1557" s="227"/>
      <c r="D1557" s="227"/>
      <c r="E1557" s="227"/>
      <c r="F1557" s="227"/>
      <c r="G1557" s="226"/>
      <c r="H1557" s="1207"/>
      <c r="I1557" s="1207"/>
      <c r="J1557" s="227"/>
      <c r="K1557" s="227"/>
      <c r="L1557" s="227"/>
      <c r="M1557" s="227"/>
      <c r="N1557" s="227"/>
      <c r="O1557" s="227"/>
      <c r="P1557" s="227"/>
      <c r="Q1557" s="227"/>
      <c r="R1557" s="227"/>
      <c r="S1557" s="227"/>
      <c r="T1557" s="227"/>
      <c r="U1557" s="227"/>
      <c r="V1557" s="227"/>
      <c r="W1557" s="227"/>
      <c r="X1557" s="227"/>
      <c r="Y1557" s="227"/>
      <c r="Z1557" s="227"/>
      <c r="AA1557" s="227"/>
      <c r="AB1557" s="227"/>
      <c r="AC1557" s="227"/>
      <c r="AD1557" s="227"/>
      <c r="AE1557" s="227"/>
      <c r="AF1557" s="227"/>
      <c r="AG1557" s="227"/>
      <c r="AH1557" s="227"/>
      <c r="AI1557" s="227"/>
      <c r="AJ1557" s="227"/>
      <c r="AK1557" s="227"/>
      <c r="AL1557" s="227"/>
      <c r="AM1557" s="227"/>
      <c r="AN1557" s="227"/>
      <c r="AO1557" s="227"/>
      <c r="AP1557" s="227"/>
      <c r="AQ1557" s="227"/>
      <c r="AR1557" s="227"/>
    </row>
    <row r="1558" spans="1:44" x14ac:dyDescent="0.2">
      <c r="A1558" s="227"/>
      <c r="B1558" s="227"/>
      <c r="C1558" s="227"/>
      <c r="D1558" s="227"/>
      <c r="E1558" s="227"/>
      <c r="F1558" s="227"/>
      <c r="G1558" s="226"/>
      <c r="H1558" s="1207"/>
      <c r="I1558" s="1207"/>
      <c r="J1558" s="227"/>
      <c r="K1558" s="227"/>
      <c r="L1558" s="227"/>
      <c r="M1558" s="227"/>
      <c r="N1558" s="227"/>
      <c r="O1558" s="227"/>
      <c r="P1558" s="227"/>
      <c r="Q1558" s="227"/>
      <c r="R1558" s="227"/>
      <c r="S1558" s="227"/>
      <c r="T1558" s="227"/>
      <c r="U1558" s="227"/>
      <c r="V1558" s="227"/>
      <c r="W1558" s="227"/>
      <c r="X1558" s="227"/>
      <c r="Y1558" s="227"/>
      <c r="Z1558" s="227"/>
      <c r="AA1558" s="227"/>
      <c r="AB1558" s="227"/>
      <c r="AC1558" s="227"/>
      <c r="AD1558" s="227"/>
      <c r="AE1558" s="227"/>
      <c r="AF1558" s="227"/>
      <c r="AG1558" s="227"/>
      <c r="AH1558" s="227"/>
      <c r="AI1558" s="227"/>
      <c r="AJ1558" s="227"/>
      <c r="AK1558" s="227"/>
      <c r="AL1558" s="227"/>
      <c r="AM1558" s="227"/>
      <c r="AN1558" s="227"/>
      <c r="AO1558" s="227"/>
      <c r="AP1558" s="227"/>
      <c r="AQ1558" s="227"/>
      <c r="AR1558" s="227"/>
    </row>
    <row r="1559" spans="1:44" x14ac:dyDescent="0.2">
      <c r="A1559" s="227"/>
      <c r="B1559" s="227"/>
      <c r="C1559" s="227"/>
      <c r="D1559" s="227"/>
      <c r="E1559" s="227"/>
      <c r="F1559" s="227"/>
      <c r="G1559" s="226"/>
      <c r="H1559" s="1207"/>
      <c r="I1559" s="1207"/>
      <c r="J1559" s="227"/>
      <c r="K1559" s="227"/>
      <c r="L1559" s="227"/>
      <c r="M1559" s="227"/>
      <c r="N1559" s="227"/>
      <c r="O1559" s="227"/>
      <c r="P1559" s="227"/>
      <c r="Q1559" s="227"/>
      <c r="R1559" s="227"/>
      <c r="S1559" s="227"/>
      <c r="T1559" s="227"/>
      <c r="U1559" s="227"/>
      <c r="V1559" s="227"/>
      <c r="W1559" s="227"/>
      <c r="X1559" s="227"/>
      <c r="Y1559" s="227"/>
      <c r="Z1559" s="227"/>
      <c r="AA1559" s="227"/>
      <c r="AB1559" s="227"/>
      <c r="AC1559" s="227"/>
      <c r="AD1559" s="227"/>
      <c r="AE1559" s="227"/>
      <c r="AF1559" s="227"/>
      <c r="AG1559" s="227"/>
      <c r="AH1559" s="227"/>
      <c r="AI1559" s="227"/>
      <c r="AJ1559" s="227"/>
      <c r="AK1559" s="227"/>
      <c r="AL1559" s="227"/>
      <c r="AM1559" s="227"/>
      <c r="AN1559" s="227"/>
      <c r="AO1559" s="227"/>
      <c r="AP1559" s="227"/>
      <c r="AQ1559" s="227"/>
      <c r="AR1559" s="227"/>
    </row>
    <row r="1560" spans="1:44" x14ac:dyDescent="0.2">
      <c r="A1560" s="227"/>
      <c r="B1560" s="227"/>
      <c r="C1560" s="227"/>
      <c r="D1560" s="227"/>
      <c r="E1560" s="227"/>
      <c r="F1560" s="227"/>
      <c r="G1560" s="226"/>
      <c r="H1560" s="1207"/>
      <c r="I1560" s="1207"/>
      <c r="J1560" s="227"/>
      <c r="K1560" s="227"/>
      <c r="L1560" s="227"/>
      <c r="M1560" s="227"/>
      <c r="N1560" s="227"/>
      <c r="O1560" s="227"/>
      <c r="P1560" s="227"/>
      <c r="Q1560" s="227"/>
      <c r="R1560" s="227"/>
      <c r="S1560" s="227"/>
      <c r="T1560" s="227"/>
      <c r="U1560" s="227"/>
      <c r="V1560" s="227"/>
      <c r="W1560" s="227"/>
      <c r="X1560" s="227"/>
      <c r="Y1560" s="227"/>
      <c r="Z1560" s="227"/>
      <c r="AA1560" s="227"/>
      <c r="AB1560" s="227"/>
      <c r="AC1560" s="227"/>
      <c r="AD1560" s="227"/>
      <c r="AE1560" s="227"/>
      <c r="AF1560" s="227"/>
      <c r="AG1560" s="227"/>
      <c r="AH1560" s="227"/>
      <c r="AI1560" s="227"/>
      <c r="AJ1560" s="227"/>
      <c r="AK1560" s="227"/>
      <c r="AL1560" s="227"/>
      <c r="AM1560" s="227"/>
      <c r="AN1560" s="227"/>
      <c r="AO1560" s="227"/>
      <c r="AP1560" s="227"/>
      <c r="AQ1560" s="227"/>
      <c r="AR1560" s="227"/>
    </row>
    <row r="1561" spans="1:44" x14ac:dyDescent="0.2">
      <c r="A1561" s="227"/>
      <c r="B1561" s="227"/>
      <c r="C1561" s="227"/>
      <c r="D1561" s="227"/>
      <c r="E1561" s="227"/>
      <c r="F1561" s="227"/>
      <c r="G1561" s="226"/>
      <c r="H1561" s="1207"/>
      <c r="I1561" s="1207"/>
      <c r="J1561" s="227"/>
      <c r="K1561" s="227"/>
      <c r="L1561" s="227"/>
      <c r="M1561" s="227"/>
      <c r="N1561" s="227"/>
      <c r="O1561" s="227"/>
      <c r="P1561" s="227"/>
      <c r="Q1561" s="227"/>
      <c r="R1561" s="227"/>
      <c r="S1561" s="227"/>
      <c r="T1561" s="227"/>
      <c r="U1561" s="227"/>
      <c r="V1561" s="227"/>
      <c r="W1561" s="227"/>
      <c r="X1561" s="227"/>
      <c r="Y1561" s="227"/>
      <c r="Z1561" s="227"/>
      <c r="AA1561" s="227"/>
      <c r="AB1561" s="227"/>
      <c r="AC1561" s="227"/>
      <c r="AD1561" s="227"/>
      <c r="AE1561" s="227"/>
      <c r="AF1561" s="227"/>
      <c r="AG1561" s="227"/>
      <c r="AH1561" s="227"/>
      <c r="AI1561" s="227"/>
      <c r="AJ1561" s="227"/>
      <c r="AK1561" s="227"/>
      <c r="AL1561" s="227"/>
      <c r="AM1561" s="227"/>
      <c r="AN1561" s="227"/>
      <c r="AO1561" s="227"/>
      <c r="AP1561" s="227"/>
      <c r="AQ1561" s="227"/>
      <c r="AR1561" s="227"/>
    </row>
    <row r="1562" spans="1:44" x14ac:dyDescent="0.2">
      <c r="A1562" s="227"/>
      <c r="B1562" s="227"/>
      <c r="C1562" s="227"/>
      <c r="D1562" s="227"/>
      <c r="E1562" s="227"/>
      <c r="F1562" s="227"/>
      <c r="G1562" s="226"/>
      <c r="H1562" s="1207"/>
      <c r="I1562" s="1207"/>
      <c r="J1562" s="227"/>
      <c r="K1562" s="227"/>
      <c r="L1562" s="227"/>
      <c r="M1562" s="227"/>
      <c r="N1562" s="227"/>
      <c r="O1562" s="227"/>
      <c r="P1562" s="227"/>
      <c r="Q1562" s="227"/>
      <c r="R1562" s="227"/>
      <c r="S1562" s="227"/>
      <c r="T1562" s="227"/>
      <c r="U1562" s="227"/>
      <c r="V1562" s="227"/>
      <c r="W1562" s="227"/>
      <c r="X1562" s="227"/>
      <c r="Y1562" s="227"/>
      <c r="Z1562" s="227"/>
      <c r="AA1562" s="227"/>
      <c r="AB1562" s="227"/>
      <c r="AC1562" s="227"/>
      <c r="AD1562" s="227"/>
      <c r="AE1562" s="227"/>
      <c r="AF1562" s="227"/>
      <c r="AG1562" s="227"/>
      <c r="AH1562" s="227"/>
      <c r="AI1562" s="227"/>
      <c r="AJ1562" s="227"/>
      <c r="AK1562" s="227"/>
      <c r="AL1562" s="227"/>
      <c r="AM1562" s="227"/>
      <c r="AN1562" s="227"/>
      <c r="AO1562" s="227"/>
      <c r="AP1562" s="227"/>
      <c r="AQ1562" s="227"/>
      <c r="AR1562" s="227"/>
    </row>
    <row r="1563" spans="1:44" x14ac:dyDescent="0.2">
      <c r="A1563" s="227"/>
      <c r="B1563" s="227"/>
      <c r="C1563" s="227"/>
      <c r="D1563" s="227"/>
      <c r="E1563" s="227"/>
      <c r="F1563" s="227"/>
      <c r="G1563" s="226"/>
      <c r="H1563" s="1207"/>
      <c r="I1563" s="1207"/>
      <c r="J1563" s="227"/>
      <c r="K1563" s="227"/>
      <c r="L1563" s="227"/>
      <c r="M1563" s="227"/>
      <c r="N1563" s="227"/>
      <c r="O1563" s="227"/>
      <c r="P1563" s="227"/>
      <c r="Q1563" s="227"/>
      <c r="R1563" s="227"/>
      <c r="S1563" s="227"/>
      <c r="T1563" s="227"/>
      <c r="U1563" s="227"/>
      <c r="V1563" s="227"/>
      <c r="W1563" s="227"/>
      <c r="X1563" s="227"/>
      <c r="Y1563" s="227"/>
      <c r="Z1563" s="227"/>
      <c r="AA1563" s="227"/>
      <c r="AB1563" s="227"/>
      <c r="AC1563" s="227"/>
      <c r="AD1563" s="227"/>
      <c r="AE1563" s="227"/>
      <c r="AF1563" s="227"/>
      <c r="AG1563" s="227"/>
      <c r="AH1563" s="227"/>
      <c r="AI1563" s="227"/>
      <c r="AJ1563" s="227"/>
      <c r="AK1563" s="227"/>
      <c r="AL1563" s="227"/>
      <c r="AM1563" s="227"/>
      <c r="AN1563" s="227"/>
      <c r="AO1563" s="227"/>
      <c r="AP1563" s="227"/>
      <c r="AQ1563" s="227"/>
      <c r="AR1563" s="227"/>
    </row>
    <row r="1564" spans="1:44" x14ac:dyDescent="0.2">
      <c r="A1564" s="227"/>
      <c r="B1564" s="227"/>
      <c r="C1564" s="227"/>
      <c r="D1564" s="227"/>
      <c r="E1564" s="227"/>
      <c r="F1564" s="227"/>
      <c r="G1564" s="226"/>
      <c r="H1564" s="1207"/>
      <c r="I1564" s="1207"/>
      <c r="J1564" s="227"/>
      <c r="K1564" s="227"/>
      <c r="L1564" s="227"/>
      <c r="M1564" s="227"/>
      <c r="N1564" s="227"/>
      <c r="O1564" s="227"/>
      <c r="P1564" s="227"/>
      <c r="Q1564" s="227"/>
      <c r="R1564" s="227"/>
      <c r="S1564" s="227"/>
      <c r="T1564" s="227"/>
      <c r="U1564" s="227"/>
      <c r="V1564" s="227"/>
      <c r="W1564" s="227"/>
      <c r="X1564" s="227"/>
      <c r="Y1564" s="227"/>
      <c r="Z1564" s="227"/>
      <c r="AA1564" s="227"/>
      <c r="AB1564" s="227"/>
      <c r="AC1564" s="227"/>
      <c r="AD1564" s="227"/>
      <c r="AE1564" s="227"/>
      <c r="AF1564" s="227"/>
      <c r="AG1564" s="227"/>
      <c r="AH1564" s="227"/>
      <c r="AI1564" s="227"/>
      <c r="AJ1564" s="227"/>
      <c r="AK1564" s="227"/>
      <c r="AL1564" s="227"/>
      <c r="AM1564" s="227"/>
      <c r="AN1564" s="227"/>
      <c r="AO1564" s="227"/>
      <c r="AP1564" s="227"/>
      <c r="AQ1564" s="227"/>
      <c r="AR1564" s="227"/>
    </row>
    <row r="1565" spans="1:44" x14ac:dyDescent="0.2">
      <c r="A1565" s="227"/>
      <c r="B1565" s="227"/>
      <c r="C1565" s="227"/>
      <c r="D1565" s="227"/>
      <c r="E1565" s="227"/>
      <c r="F1565" s="227"/>
      <c r="G1565" s="226"/>
      <c r="H1565" s="1207"/>
      <c r="I1565" s="1207"/>
      <c r="J1565" s="227"/>
      <c r="K1565" s="227"/>
      <c r="L1565" s="227"/>
      <c r="M1565" s="227"/>
      <c r="N1565" s="227"/>
      <c r="O1565" s="227"/>
      <c r="P1565" s="227"/>
      <c r="Q1565" s="227"/>
      <c r="R1565" s="227"/>
      <c r="S1565" s="227"/>
      <c r="T1565" s="227"/>
      <c r="U1565" s="227"/>
      <c r="V1565" s="227"/>
      <c r="W1565" s="227"/>
      <c r="X1565" s="227"/>
      <c r="Y1565" s="227"/>
      <c r="Z1565" s="227"/>
      <c r="AA1565" s="227"/>
      <c r="AB1565" s="227"/>
      <c r="AC1565" s="227"/>
      <c r="AD1565" s="227"/>
      <c r="AE1565" s="227"/>
      <c r="AF1565" s="227"/>
      <c r="AG1565" s="227"/>
      <c r="AH1565" s="227"/>
      <c r="AI1565" s="227"/>
      <c r="AJ1565" s="227"/>
      <c r="AK1565" s="227"/>
      <c r="AL1565" s="227"/>
      <c r="AM1565" s="227"/>
      <c r="AN1565" s="227"/>
      <c r="AO1565" s="227"/>
      <c r="AP1565" s="227"/>
      <c r="AQ1565" s="227"/>
      <c r="AR1565" s="227"/>
    </row>
    <row r="1566" spans="1:44" x14ac:dyDescent="0.2">
      <c r="A1566" s="227"/>
      <c r="B1566" s="227"/>
      <c r="C1566" s="227"/>
      <c r="D1566" s="227"/>
      <c r="E1566" s="227"/>
      <c r="F1566" s="227"/>
      <c r="G1566" s="226"/>
      <c r="H1566" s="1207"/>
      <c r="I1566" s="1207"/>
      <c r="J1566" s="227"/>
      <c r="K1566" s="227"/>
      <c r="L1566" s="227"/>
      <c r="M1566" s="227"/>
      <c r="N1566" s="227"/>
      <c r="O1566" s="227"/>
      <c r="P1566" s="227"/>
      <c r="Q1566" s="227"/>
      <c r="R1566" s="227"/>
      <c r="S1566" s="227"/>
      <c r="T1566" s="227"/>
      <c r="U1566" s="227"/>
      <c r="V1566" s="227"/>
      <c r="W1566" s="227"/>
      <c r="X1566" s="227"/>
      <c r="Y1566" s="227"/>
      <c r="Z1566" s="227"/>
      <c r="AA1566" s="227"/>
      <c r="AB1566" s="227"/>
      <c r="AC1566" s="227"/>
      <c r="AD1566" s="227"/>
      <c r="AE1566" s="227"/>
      <c r="AF1566" s="227"/>
      <c r="AG1566" s="227"/>
      <c r="AH1566" s="227"/>
      <c r="AI1566" s="227"/>
      <c r="AJ1566" s="227"/>
      <c r="AK1566" s="227"/>
      <c r="AL1566" s="227"/>
      <c r="AM1566" s="227"/>
      <c r="AN1566" s="227"/>
      <c r="AO1566" s="227"/>
      <c r="AP1566" s="227"/>
      <c r="AQ1566" s="227"/>
      <c r="AR1566" s="227"/>
    </row>
    <row r="1567" spans="1:44" x14ac:dyDescent="0.2">
      <c r="A1567" s="227"/>
      <c r="B1567" s="227"/>
      <c r="C1567" s="227"/>
      <c r="D1567" s="227"/>
      <c r="E1567" s="227"/>
      <c r="F1567" s="227"/>
      <c r="G1567" s="226"/>
      <c r="H1567" s="1207"/>
      <c r="I1567" s="1207"/>
      <c r="J1567" s="227"/>
      <c r="K1567" s="227"/>
      <c r="L1567" s="227"/>
      <c r="M1567" s="227"/>
      <c r="N1567" s="227"/>
      <c r="O1567" s="227"/>
      <c r="P1567" s="227"/>
      <c r="Q1567" s="227"/>
      <c r="R1567" s="227"/>
      <c r="S1567" s="227"/>
      <c r="T1567" s="227"/>
      <c r="U1567" s="227"/>
      <c r="V1567" s="227"/>
      <c r="W1567" s="227"/>
      <c r="X1567" s="227"/>
      <c r="Y1567" s="227"/>
      <c r="Z1567" s="227"/>
      <c r="AA1567" s="227"/>
      <c r="AB1567" s="227"/>
      <c r="AC1567" s="227"/>
      <c r="AD1567" s="227"/>
      <c r="AE1567" s="227"/>
      <c r="AF1567" s="227"/>
      <c r="AG1567" s="227"/>
      <c r="AH1567" s="227"/>
      <c r="AI1567" s="227"/>
      <c r="AJ1567" s="227"/>
      <c r="AK1567" s="227"/>
      <c r="AL1567" s="227"/>
      <c r="AM1567" s="227"/>
      <c r="AN1567" s="227"/>
      <c r="AO1567" s="227"/>
      <c r="AP1567" s="227"/>
      <c r="AQ1567" s="227"/>
      <c r="AR1567" s="227"/>
    </row>
    <row r="1568" spans="1:44" x14ac:dyDescent="0.2">
      <c r="A1568" s="227"/>
      <c r="B1568" s="227"/>
      <c r="C1568" s="227"/>
      <c r="D1568" s="227"/>
      <c r="E1568" s="227"/>
      <c r="F1568" s="227"/>
      <c r="G1568" s="226"/>
      <c r="H1568" s="1207"/>
      <c r="I1568" s="1207"/>
      <c r="J1568" s="227"/>
      <c r="K1568" s="227"/>
      <c r="L1568" s="227"/>
      <c r="M1568" s="227"/>
      <c r="N1568" s="227"/>
      <c r="O1568" s="227"/>
      <c r="P1568" s="227"/>
      <c r="Q1568" s="227"/>
      <c r="R1568" s="227"/>
      <c r="S1568" s="227"/>
      <c r="T1568" s="227"/>
      <c r="U1568" s="227"/>
      <c r="V1568" s="227"/>
      <c r="W1568" s="227"/>
      <c r="X1568" s="227"/>
      <c r="Y1568" s="227"/>
      <c r="Z1568" s="227"/>
      <c r="AA1568" s="227"/>
      <c r="AB1568" s="227"/>
      <c r="AC1568" s="227"/>
      <c r="AD1568" s="227"/>
      <c r="AE1568" s="227"/>
      <c r="AF1568" s="227"/>
      <c r="AG1568" s="227"/>
      <c r="AH1568" s="227"/>
      <c r="AI1568" s="227"/>
      <c r="AJ1568" s="227"/>
      <c r="AK1568" s="227"/>
      <c r="AL1568" s="227"/>
      <c r="AM1568" s="227"/>
      <c r="AN1568" s="227"/>
      <c r="AO1568" s="227"/>
      <c r="AP1568" s="227"/>
      <c r="AQ1568" s="227"/>
      <c r="AR1568" s="227"/>
    </row>
    <row r="1569" spans="1:44" x14ac:dyDescent="0.2">
      <c r="A1569" s="227"/>
      <c r="B1569" s="227"/>
      <c r="C1569" s="227"/>
      <c r="D1569" s="227"/>
      <c r="E1569" s="227"/>
      <c r="F1569" s="227"/>
      <c r="G1569" s="226"/>
      <c r="H1569" s="1207"/>
      <c r="I1569" s="1207"/>
      <c r="J1569" s="227"/>
      <c r="K1569" s="227"/>
      <c r="L1569" s="227"/>
      <c r="M1569" s="227"/>
      <c r="N1569" s="227"/>
      <c r="O1569" s="227"/>
      <c r="P1569" s="227"/>
      <c r="Q1569" s="227"/>
      <c r="R1569" s="227"/>
      <c r="S1569" s="227"/>
      <c r="T1569" s="227"/>
      <c r="U1569" s="227"/>
      <c r="V1569" s="227"/>
      <c r="W1569" s="227"/>
      <c r="X1569" s="227"/>
      <c r="Y1569" s="227"/>
      <c r="Z1569" s="227"/>
      <c r="AA1569" s="227"/>
      <c r="AB1569" s="227"/>
      <c r="AC1569" s="227"/>
      <c r="AD1569" s="227"/>
      <c r="AE1569" s="227"/>
      <c r="AF1569" s="227"/>
      <c r="AG1569" s="227"/>
      <c r="AH1569" s="227"/>
      <c r="AI1569" s="227"/>
      <c r="AJ1569" s="227"/>
      <c r="AK1569" s="227"/>
      <c r="AL1569" s="227"/>
      <c r="AM1569" s="227"/>
      <c r="AN1569" s="227"/>
      <c r="AO1569" s="227"/>
      <c r="AP1569" s="227"/>
      <c r="AQ1569" s="227"/>
      <c r="AR1569" s="227"/>
    </row>
    <row r="1570" spans="1:44" x14ac:dyDescent="0.2">
      <c r="A1570" s="227"/>
      <c r="B1570" s="227"/>
      <c r="C1570" s="227"/>
      <c r="D1570" s="227"/>
      <c r="E1570" s="227"/>
      <c r="F1570" s="227"/>
      <c r="G1570" s="226"/>
      <c r="H1570" s="1207"/>
      <c r="I1570" s="1207"/>
      <c r="J1570" s="227"/>
      <c r="K1570" s="227"/>
      <c r="L1570" s="227"/>
      <c r="M1570" s="227"/>
      <c r="N1570" s="227"/>
      <c r="O1570" s="227"/>
      <c r="P1570" s="227"/>
      <c r="Q1570" s="227"/>
      <c r="R1570" s="227"/>
      <c r="S1570" s="227"/>
      <c r="T1570" s="227"/>
      <c r="U1570" s="227"/>
      <c r="V1570" s="227"/>
      <c r="W1570" s="227"/>
      <c r="X1570" s="227"/>
      <c r="Y1570" s="227"/>
      <c r="Z1570" s="227"/>
      <c r="AA1570" s="227"/>
      <c r="AB1570" s="227"/>
      <c r="AC1570" s="227"/>
      <c r="AD1570" s="227"/>
      <c r="AE1570" s="227"/>
      <c r="AF1570" s="227"/>
      <c r="AG1570" s="227"/>
      <c r="AH1570" s="227"/>
      <c r="AI1570" s="227"/>
      <c r="AJ1570" s="227"/>
      <c r="AK1570" s="227"/>
      <c r="AL1570" s="227"/>
      <c r="AM1570" s="227"/>
      <c r="AN1570" s="227"/>
      <c r="AO1570" s="227"/>
      <c r="AP1570" s="227"/>
      <c r="AQ1570" s="227"/>
      <c r="AR1570" s="227"/>
    </row>
    <row r="1571" spans="1:44" x14ac:dyDescent="0.2">
      <c r="A1571" s="227"/>
      <c r="B1571" s="227"/>
      <c r="C1571" s="227"/>
      <c r="D1571" s="227"/>
      <c r="E1571" s="227"/>
      <c r="F1571" s="227"/>
      <c r="G1571" s="226"/>
      <c r="H1571" s="1207"/>
      <c r="I1571" s="1207"/>
      <c r="J1571" s="227"/>
      <c r="K1571" s="227"/>
      <c r="L1571" s="227"/>
      <c r="M1571" s="227"/>
      <c r="N1571" s="227"/>
      <c r="O1571" s="227"/>
      <c r="P1571" s="227"/>
      <c r="Q1571" s="227"/>
      <c r="R1571" s="227"/>
      <c r="S1571" s="227"/>
      <c r="T1571" s="227"/>
      <c r="U1571" s="227"/>
      <c r="V1571" s="227"/>
      <c r="W1571" s="227"/>
      <c r="X1571" s="227"/>
      <c r="Y1571" s="227"/>
      <c r="Z1571" s="227"/>
      <c r="AA1571" s="227"/>
      <c r="AB1571" s="227"/>
      <c r="AC1571" s="227"/>
      <c r="AD1571" s="227"/>
      <c r="AE1571" s="227"/>
      <c r="AF1571" s="227"/>
      <c r="AG1571" s="227"/>
      <c r="AH1571" s="227"/>
      <c r="AI1571" s="227"/>
      <c r="AJ1571" s="227"/>
      <c r="AK1571" s="227"/>
      <c r="AL1571" s="227"/>
      <c r="AM1571" s="227"/>
      <c r="AN1571" s="227"/>
      <c r="AO1571" s="227"/>
      <c r="AP1571" s="227"/>
      <c r="AQ1571" s="227"/>
      <c r="AR1571" s="227"/>
    </row>
    <row r="1572" spans="1:44" x14ac:dyDescent="0.2">
      <c r="A1572" s="227"/>
      <c r="B1572" s="227"/>
      <c r="C1572" s="227"/>
      <c r="D1572" s="227"/>
      <c r="E1572" s="227"/>
      <c r="F1572" s="227"/>
      <c r="G1572" s="226"/>
      <c r="H1572" s="1207"/>
      <c r="I1572" s="1207"/>
      <c r="J1572" s="227"/>
      <c r="K1572" s="227"/>
      <c r="L1572" s="227"/>
      <c r="M1572" s="227"/>
      <c r="N1572" s="227"/>
      <c r="O1572" s="227"/>
      <c r="P1572" s="227"/>
      <c r="Q1572" s="227"/>
      <c r="R1572" s="227"/>
      <c r="S1572" s="227"/>
      <c r="T1572" s="227"/>
      <c r="U1572" s="227"/>
      <c r="V1572" s="227"/>
      <c r="W1572" s="227"/>
      <c r="X1572" s="227"/>
      <c r="Y1572" s="227"/>
      <c r="Z1572" s="227"/>
      <c r="AA1572" s="227"/>
      <c r="AB1572" s="227"/>
      <c r="AC1572" s="227"/>
      <c r="AD1572" s="227"/>
      <c r="AE1572" s="227"/>
      <c r="AF1572" s="227"/>
      <c r="AG1572" s="227"/>
      <c r="AH1572" s="227"/>
      <c r="AI1572" s="227"/>
      <c r="AJ1572" s="227"/>
      <c r="AK1572" s="227"/>
      <c r="AL1572" s="227"/>
      <c r="AM1572" s="227"/>
      <c r="AN1572" s="227"/>
      <c r="AO1572" s="227"/>
      <c r="AP1572" s="227"/>
      <c r="AQ1572" s="227"/>
      <c r="AR1572" s="227"/>
    </row>
    <row r="1573" spans="1:44" x14ac:dyDescent="0.2">
      <c r="A1573" s="227"/>
      <c r="B1573" s="227"/>
      <c r="C1573" s="227"/>
      <c r="D1573" s="227"/>
      <c r="E1573" s="227"/>
      <c r="F1573" s="227"/>
      <c r="G1573" s="226"/>
      <c r="H1573" s="1207"/>
      <c r="I1573" s="1207"/>
      <c r="J1573" s="227"/>
      <c r="K1573" s="227"/>
      <c r="L1573" s="227"/>
      <c r="M1573" s="227"/>
      <c r="N1573" s="227"/>
      <c r="O1573" s="227"/>
      <c r="P1573" s="227"/>
      <c r="Q1573" s="227"/>
      <c r="R1573" s="227"/>
      <c r="S1573" s="227"/>
      <c r="T1573" s="227"/>
      <c r="U1573" s="227"/>
      <c r="V1573" s="227"/>
      <c r="W1573" s="227"/>
      <c r="X1573" s="227"/>
      <c r="Y1573" s="227"/>
      <c r="Z1573" s="227"/>
      <c r="AA1573" s="227"/>
      <c r="AB1573" s="227"/>
      <c r="AC1573" s="227"/>
      <c r="AD1573" s="227"/>
      <c r="AE1573" s="227"/>
      <c r="AF1573" s="227"/>
      <c r="AG1573" s="227"/>
      <c r="AH1573" s="227"/>
      <c r="AI1573" s="227"/>
      <c r="AJ1573" s="227"/>
      <c r="AK1573" s="227"/>
      <c r="AL1573" s="227"/>
      <c r="AM1573" s="227"/>
      <c r="AN1573" s="227"/>
      <c r="AO1573" s="227"/>
      <c r="AP1573" s="227"/>
      <c r="AQ1573" s="227"/>
      <c r="AR1573" s="227"/>
    </row>
    <row r="1574" spans="1:44" x14ac:dyDescent="0.2">
      <c r="A1574" s="227"/>
      <c r="B1574" s="227"/>
      <c r="C1574" s="227"/>
      <c r="D1574" s="227"/>
      <c r="E1574" s="227"/>
      <c r="F1574" s="227"/>
      <c r="G1574" s="226"/>
      <c r="H1574" s="1207"/>
      <c r="I1574" s="1207"/>
      <c r="J1574" s="227"/>
      <c r="K1574" s="227"/>
      <c r="L1574" s="227"/>
      <c r="M1574" s="227"/>
      <c r="N1574" s="227"/>
      <c r="O1574" s="227"/>
      <c r="P1574" s="227"/>
      <c r="Q1574" s="227"/>
      <c r="R1574" s="227"/>
      <c r="S1574" s="227"/>
      <c r="T1574" s="227"/>
      <c r="U1574" s="227"/>
      <c r="V1574" s="227"/>
      <c r="W1574" s="227"/>
      <c r="X1574" s="227"/>
      <c r="Y1574" s="227"/>
      <c r="Z1574" s="227"/>
      <c r="AA1574" s="227"/>
      <c r="AB1574" s="227"/>
      <c r="AC1574" s="227"/>
      <c r="AD1574" s="227"/>
      <c r="AE1574" s="227"/>
      <c r="AF1574" s="227"/>
      <c r="AG1574" s="227"/>
      <c r="AH1574" s="227"/>
      <c r="AI1574" s="227"/>
      <c r="AJ1574" s="227"/>
      <c r="AK1574" s="227"/>
      <c r="AL1574" s="227"/>
      <c r="AM1574" s="227"/>
      <c r="AN1574" s="227"/>
      <c r="AO1574" s="227"/>
      <c r="AP1574" s="227"/>
      <c r="AQ1574" s="227"/>
      <c r="AR1574" s="227"/>
    </row>
    <row r="1575" spans="1:44" x14ac:dyDescent="0.2">
      <c r="A1575" s="227"/>
      <c r="B1575" s="227"/>
      <c r="C1575" s="227"/>
      <c r="D1575" s="227"/>
      <c r="E1575" s="227"/>
      <c r="F1575" s="227"/>
      <c r="G1575" s="226"/>
      <c r="H1575" s="1207"/>
      <c r="I1575" s="1207"/>
      <c r="J1575" s="227"/>
      <c r="K1575" s="227"/>
      <c r="L1575" s="227"/>
      <c r="M1575" s="227"/>
      <c r="N1575" s="227"/>
      <c r="O1575" s="227"/>
      <c r="P1575" s="227"/>
      <c r="Q1575" s="227"/>
      <c r="R1575" s="227"/>
      <c r="S1575" s="227"/>
      <c r="T1575" s="227"/>
      <c r="U1575" s="227"/>
      <c r="V1575" s="227"/>
      <c r="W1575" s="227"/>
      <c r="X1575" s="227"/>
      <c r="Y1575" s="227"/>
      <c r="Z1575" s="227"/>
      <c r="AA1575" s="227"/>
      <c r="AB1575" s="227"/>
      <c r="AC1575" s="227"/>
      <c r="AD1575" s="227"/>
      <c r="AE1575" s="227"/>
      <c r="AF1575" s="227"/>
      <c r="AG1575" s="227"/>
      <c r="AH1575" s="227"/>
      <c r="AI1575" s="227"/>
      <c r="AJ1575" s="227"/>
      <c r="AK1575" s="227"/>
      <c r="AL1575" s="227"/>
      <c r="AM1575" s="227"/>
      <c r="AN1575" s="227"/>
      <c r="AO1575" s="227"/>
      <c r="AP1575" s="227"/>
      <c r="AQ1575" s="227"/>
      <c r="AR1575" s="227"/>
    </row>
    <row r="1576" spans="1:44" x14ac:dyDescent="0.2">
      <c r="A1576" s="227"/>
      <c r="B1576" s="227"/>
      <c r="C1576" s="227"/>
      <c r="D1576" s="227"/>
      <c r="E1576" s="227"/>
      <c r="F1576" s="227"/>
      <c r="G1576" s="226"/>
      <c r="H1576" s="1207"/>
      <c r="I1576" s="1207"/>
      <c r="J1576" s="227"/>
      <c r="K1576" s="227"/>
      <c r="L1576" s="227"/>
      <c r="M1576" s="227"/>
      <c r="N1576" s="227"/>
      <c r="O1576" s="227"/>
      <c r="P1576" s="227"/>
      <c r="Q1576" s="227"/>
      <c r="R1576" s="227"/>
      <c r="S1576" s="227"/>
      <c r="T1576" s="227"/>
      <c r="U1576" s="227"/>
      <c r="V1576" s="227"/>
      <c r="W1576" s="227"/>
      <c r="X1576" s="227"/>
      <c r="Y1576" s="227"/>
      <c r="Z1576" s="227"/>
      <c r="AA1576" s="227"/>
      <c r="AB1576" s="227"/>
      <c r="AC1576" s="227"/>
      <c r="AD1576" s="227"/>
      <c r="AE1576" s="227"/>
      <c r="AF1576" s="227"/>
      <c r="AG1576" s="227"/>
      <c r="AH1576" s="227"/>
      <c r="AI1576" s="227"/>
      <c r="AJ1576" s="227"/>
      <c r="AK1576" s="227"/>
      <c r="AL1576" s="227"/>
      <c r="AM1576" s="227"/>
      <c r="AN1576" s="227"/>
      <c r="AO1576" s="227"/>
      <c r="AP1576" s="227"/>
      <c r="AQ1576" s="227"/>
      <c r="AR1576" s="227"/>
    </row>
    <row r="1577" spans="1:44" x14ac:dyDescent="0.2">
      <c r="A1577" s="227"/>
      <c r="B1577" s="227"/>
      <c r="C1577" s="227"/>
      <c r="D1577" s="227"/>
      <c r="E1577" s="227"/>
      <c r="F1577" s="227"/>
      <c r="G1577" s="226"/>
      <c r="H1577" s="1207"/>
      <c r="I1577" s="1207"/>
      <c r="J1577" s="227"/>
      <c r="K1577" s="227"/>
      <c r="L1577" s="227"/>
      <c r="M1577" s="227"/>
      <c r="N1577" s="227"/>
      <c r="O1577" s="227"/>
      <c r="P1577" s="227"/>
      <c r="Q1577" s="227"/>
      <c r="R1577" s="227"/>
      <c r="S1577" s="227"/>
      <c r="T1577" s="227"/>
      <c r="U1577" s="227"/>
      <c r="V1577" s="227"/>
      <c r="W1577" s="227"/>
      <c r="X1577" s="227"/>
      <c r="Y1577" s="227"/>
      <c r="Z1577" s="227"/>
      <c r="AA1577" s="227"/>
      <c r="AB1577" s="227"/>
      <c r="AC1577" s="227"/>
      <c r="AD1577" s="227"/>
      <c r="AE1577" s="227"/>
      <c r="AF1577" s="227"/>
      <c r="AG1577" s="227"/>
      <c r="AH1577" s="227"/>
      <c r="AI1577" s="227"/>
      <c r="AJ1577" s="227"/>
      <c r="AK1577" s="227"/>
      <c r="AL1577" s="227"/>
      <c r="AM1577" s="227"/>
      <c r="AN1577" s="227"/>
      <c r="AO1577" s="227"/>
      <c r="AP1577" s="227"/>
      <c r="AQ1577" s="227"/>
      <c r="AR1577" s="227"/>
    </row>
    <row r="1578" spans="1:44" x14ac:dyDescent="0.2">
      <c r="A1578" s="227"/>
      <c r="B1578" s="227"/>
      <c r="C1578" s="227"/>
      <c r="D1578" s="227"/>
      <c r="E1578" s="227"/>
      <c r="F1578" s="227"/>
      <c r="G1578" s="226"/>
      <c r="H1578" s="1207"/>
      <c r="I1578" s="1207"/>
      <c r="J1578" s="227"/>
      <c r="K1578" s="227"/>
      <c r="L1578" s="227"/>
      <c r="M1578" s="227"/>
      <c r="N1578" s="227"/>
      <c r="O1578" s="227"/>
      <c r="P1578" s="227"/>
      <c r="Q1578" s="227"/>
      <c r="R1578" s="227"/>
      <c r="S1578" s="227"/>
      <c r="T1578" s="227"/>
      <c r="U1578" s="227"/>
      <c r="V1578" s="227"/>
      <c r="W1578" s="227"/>
      <c r="X1578" s="227"/>
      <c r="Y1578" s="227"/>
      <c r="Z1578" s="227"/>
      <c r="AA1578" s="227"/>
      <c r="AB1578" s="227"/>
      <c r="AC1578" s="227"/>
      <c r="AD1578" s="227"/>
      <c r="AE1578" s="227"/>
      <c r="AF1578" s="227"/>
      <c r="AG1578" s="227"/>
      <c r="AH1578" s="227"/>
      <c r="AI1578" s="227"/>
      <c r="AJ1578" s="227"/>
      <c r="AK1578" s="227"/>
      <c r="AL1578" s="227"/>
      <c r="AM1578" s="227"/>
      <c r="AN1578" s="227"/>
      <c r="AO1578" s="227"/>
      <c r="AP1578" s="227"/>
      <c r="AQ1578" s="227"/>
      <c r="AR1578" s="227"/>
    </row>
    <row r="1579" spans="1:44" x14ac:dyDescent="0.2">
      <c r="A1579" s="227"/>
      <c r="B1579" s="227"/>
      <c r="C1579" s="227"/>
      <c r="D1579" s="227"/>
      <c r="E1579" s="227"/>
      <c r="F1579" s="227"/>
      <c r="G1579" s="226"/>
      <c r="H1579" s="1207"/>
      <c r="I1579" s="1207"/>
      <c r="J1579" s="227"/>
      <c r="K1579" s="227"/>
      <c r="L1579" s="227"/>
      <c r="M1579" s="227"/>
      <c r="N1579" s="227"/>
      <c r="O1579" s="227"/>
      <c r="P1579" s="227"/>
      <c r="Q1579" s="227"/>
      <c r="R1579" s="227"/>
      <c r="S1579" s="227"/>
      <c r="T1579" s="227"/>
      <c r="U1579" s="227"/>
      <c r="V1579" s="227"/>
      <c r="W1579" s="227"/>
      <c r="X1579" s="227"/>
      <c r="Y1579" s="227"/>
      <c r="Z1579" s="227"/>
      <c r="AA1579" s="227"/>
      <c r="AB1579" s="227"/>
      <c r="AC1579" s="227"/>
      <c r="AD1579" s="227"/>
      <c r="AE1579" s="227"/>
      <c r="AF1579" s="227"/>
      <c r="AG1579" s="227"/>
      <c r="AH1579" s="227"/>
      <c r="AI1579" s="227"/>
      <c r="AJ1579" s="227"/>
      <c r="AK1579" s="227"/>
      <c r="AL1579" s="227"/>
      <c r="AM1579" s="227"/>
      <c r="AN1579" s="227"/>
      <c r="AO1579" s="227"/>
      <c r="AP1579" s="227"/>
      <c r="AQ1579" s="227"/>
      <c r="AR1579" s="227"/>
    </row>
    <row r="1580" spans="1:44" x14ac:dyDescent="0.2">
      <c r="A1580" s="227"/>
      <c r="B1580" s="227"/>
      <c r="C1580" s="227"/>
      <c r="D1580" s="227"/>
      <c r="E1580" s="227"/>
      <c r="F1580" s="227"/>
      <c r="G1580" s="226"/>
      <c r="H1580" s="1207"/>
      <c r="I1580" s="1207"/>
      <c r="J1580" s="227"/>
      <c r="K1580" s="227"/>
      <c r="L1580" s="227"/>
      <c r="M1580" s="227"/>
      <c r="N1580" s="227"/>
      <c r="O1580" s="227"/>
      <c r="P1580" s="227"/>
      <c r="Q1580" s="227"/>
      <c r="R1580" s="227"/>
      <c r="S1580" s="227"/>
      <c r="T1580" s="227"/>
      <c r="U1580" s="227"/>
      <c r="V1580" s="227"/>
      <c r="W1580" s="227"/>
      <c r="X1580" s="227"/>
      <c r="Y1580" s="227"/>
      <c r="Z1580" s="227"/>
      <c r="AA1580" s="227"/>
      <c r="AB1580" s="227"/>
      <c r="AC1580" s="227"/>
      <c r="AD1580" s="227"/>
      <c r="AE1580" s="227"/>
      <c r="AF1580" s="227"/>
      <c r="AG1580" s="227"/>
      <c r="AH1580" s="227"/>
      <c r="AI1580" s="227"/>
      <c r="AJ1580" s="227"/>
      <c r="AK1580" s="227"/>
      <c r="AL1580" s="227"/>
      <c r="AM1580" s="227"/>
      <c r="AN1580" s="227"/>
      <c r="AO1580" s="227"/>
      <c r="AP1580" s="227"/>
      <c r="AQ1580" s="227"/>
      <c r="AR1580" s="227"/>
    </row>
    <row r="1581" spans="1:44" x14ac:dyDescent="0.2">
      <c r="A1581" s="227"/>
      <c r="B1581" s="227"/>
      <c r="C1581" s="227"/>
      <c r="D1581" s="227"/>
      <c r="E1581" s="227"/>
      <c r="F1581" s="227"/>
      <c r="G1581" s="226"/>
      <c r="H1581" s="1207"/>
      <c r="I1581" s="1207"/>
      <c r="J1581" s="227"/>
      <c r="K1581" s="227"/>
      <c r="L1581" s="227"/>
      <c r="M1581" s="227"/>
      <c r="N1581" s="227"/>
      <c r="O1581" s="227"/>
      <c r="P1581" s="227"/>
      <c r="Q1581" s="227"/>
      <c r="R1581" s="227"/>
      <c r="S1581" s="227"/>
      <c r="T1581" s="227"/>
      <c r="U1581" s="227"/>
      <c r="V1581" s="227"/>
      <c r="W1581" s="227"/>
      <c r="X1581" s="227"/>
      <c r="Y1581" s="227"/>
      <c r="Z1581" s="227"/>
      <c r="AA1581" s="227"/>
      <c r="AB1581" s="227"/>
      <c r="AC1581" s="227"/>
      <c r="AD1581" s="227"/>
      <c r="AE1581" s="227"/>
      <c r="AF1581" s="227"/>
      <c r="AG1581" s="227"/>
      <c r="AH1581" s="227"/>
      <c r="AI1581" s="227"/>
      <c r="AJ1581" s="227"/>
      <c r="AK1581" s="227"/>
      <c r="AL1581" s="227"/>
      <c r="AM1581" s="227"/>
      <c r="AN1581" s="227"/>
      <c r="AO1581" s="227"/>
      <c r="AP1581" s="227"/>
      <c r="AQ1581" s="227"/>
      <c r="AR1581" s="227"/>
    </row>
    <row r="1582" spans="1:44" x14ac:dyDescent="0.2">
      <c r="A1582" s="227"/>
      <c r="B1582" s="227"/>
      <c r="C1582" s="227"/>
      <c r="D1582" s="227"/>
      <c r="E1582" s="227"/>
      <c r="F1582" s="227"/>
      <c r="G1582" s="226"/>
      <c r="H1582" s="1207"/>
      <c r="I1582" s="1207"/>
      <c r="J1582" s="227"/>
      <c r="K1582" s="227"/>
      <c r="L1582" s="227"/>
      <c r="M1582" s="227"/>
      <c r="N1582" s="227"/>
      <c r="O1582" s="227"/>
      <c r="P1582" s="227"/>
      <c r="Q1582" s="227"/>
      <c r="R1582" s="227"/>
      <c r="S1582" s="227"/>
      <c r="T1582" s="227"/>
      <c r="U1582" s="227"/>
      <c r="V1582" s="227"/>
      <c r="W1582" s="227"/>
      <c r="X1582" s="227"/>
      <c r="Y1582" s="227"/>
      <c r="Z1582" s="227"/>
      <c r="AA1582" s="227"/>
      <c r="AB1582" s="227"/>
      <c r="AC1582" s="227"/>
      <c r="AD1582" s="227"/>
      <c r="AE1582" s="227"/>
      <c r="AF1582" s="227"/>
      <c r="AG1582" s="227"/>
      <c r="AH1582" s="227"/>
      <c r="AI1582" s="227"/>
      <c r="AJ1582" s="227"/>
      <c r="AK1582" s="227"/>
      <c r="AL1582" s="227"/>
      <c r="AM1582" s="227"/>
      <c r="AN1582" s="227"/>
      <c r="AO1582" s="227"/>
      <c r="AP1582" s="227"/>
      <c r="AQ1582" s="227"/>
      <c r="AR1582" s="227"/>
    </row>
    <row r="1583" spans="1:44" x14ac:dyDescent="0.2">
      <c r="A1583" s="227"/>
      <c r="B1583" s="227"/>
      <c r="C1583" s="227"/>
      <c r="D1583" s="227"/>
      <c r="E1583" s="227"/>
      <c r="F1583" s="227"/>
      <c r="G1583" s="226"/>
      <c r="H1583" s="1207"/>
      <c r="I1583" s="1207"/>
      <c r="J1583" s="227"/>
      <c r="K1583" s="227"/>
      <c r="L1583" s="227"/>
      <c r="M1583" s="227"/>
      <c r="N1583" s="227"/>
      <c r="O1583" s="227"/>
      <c r="P1583" s="227"/>
      <c r="Q1583" s="227"/>
      <c r="R1583" s="227"/>
      <c r="S1583" s="227"/>
      <c r="T1583" s="227"/>
      <c r="U1583" s="227"/>
      <c r="V1583" s="227"/>
      <c r="W1583" s="227"/>
      <c r="X1583" s="227"/>
      <c r="Y1583" s="227"/>
      <c r="Z1583" s="227"/>
      <c r="AA1583" s="227"/>
      <c r="AB1583" s="227"/>
      <c r="AC1583" s="227"/>
      <c r="AD1583" s="227"/>
      <c r="AE1583" s="227"/>
      <c r="AF1583" s="227"/>
      <c r="AG1583" s="227"/>
      <c r="AH1583" s="227"/>
      <c r="AI1583" s="227"/>
      <c r="AJ1583" s="227"/>
      <c r="AK1583" s="227"/>
      <c r="AL1583" s="227"/>
      <c r="AM1583" s="227"/>
      <c r="AN1583" s="227"/>
      <c r="AO1583" s="227"/>
      <c r="AP1583" s="227"/>
      <c r="AQ1583" s="227"/>
      <c r="AR1583" s="227"/>
    </row>
    <row r="1584" spans="1:44" x14ac:dyDescent="0.2">
      <c r="A1584" s="227"/>
      <c r="B1584" s="227"/>
      <c r="C1584" s="227"/>
      <c r="D1584" s="227"/>
      <c r="E1584" s="227"/>
      <c r="F1584" s="227"/>
      <c r="G1584" s="226"/>
      <c r="H1584" s="1207"/>
      <c r="I1584" s="1207"/>
      <c r="J1584" s="227"/>
      <c r="K1584" s="227"/>
      <c r="L1584" s="227"/>
      <c r="M1584" s="227"/>
      <c r="N1584" s="227"/>
      <c r="O1584" s="227"/>
      <c r="P1584" s="227"/>
      <c r="Q1584" s="227"/>
      <c r="R1584" s="227"/>
      <c r="S1584" s="227"/>
      <c r="T1584" s="227"/>
      <c r="U1584" s="227"/>
      <c r="V1584" s="227"/>
      <c r="W1584" s="227"/>
      <c r="X1584" s="227"/>
      <c r="Y1584" s="227"/>
      <c r="Z1584" s="227"/>
      <c r="AA1584" s="227"/>
      <c r="AB1584" s="227"/>
      <c r="AC1584" s="227"/>
      <c r="AD1584" s="227"/>
      <c r="AE1584" s="227"/>
      <c r="AF1584" s="227"/>
      <c r="AG1584" s="227"/>
      <c r="AH1584" s="227"/>
      <c r="AI1584" s="227"/>
      <c r="AJ1584" s="227"/>
      <c r="AK1584" s="227"/>
      <c r="AL1584" s="227"/>
      <c r="AM1584" s="227"/>
      <c r="AN1584" s="227"/>
      <c r="AO1584" s="227"/>
      <c r="AP1584" s="227"/>
      <c r="AQ1584" s="227"/>
      <c r="AR1584" s="227"/>
    </row>
    <row r="1585" spans="1:44" x14ac:dyDescent="0.2">
      <c r="A1585" s="227"/>
      <c r="B1585" s="227"/>
      <c r="C1585" s="227"/>
      <c r="D1585" s="227"/>
      <c r="E1585" s="227"/>
      <c r="F1585" s="227"/>
      <c r="G1585" s="226"/>
      <c r="H1585" s="1207"/>
      <c r="I1585" s="1207"/>
      <c r="J1585" s="227"/>
      <c r="K1585" s="227"/>
      <c r="L1585" s="227"/>
      <c r="M1585" s="227"/>
      <c r="N1585" s="227"/>
      <c r="O1585" s="227"/>
      <c r="P1585" s="227"/>
      <c r="Q1585" s="227"/>
      <c r="R1585" s="227"/>
      <c r="S1585" s="227"/>
      <c r="T1585" s="227"/>
      <c r="U1585" s="227"/>
      <c r="V1585" s="227"/>
      <c r="W1585" s="227"/>
      <c r="X1585" s="227"/>
      <c r="Y1585" s="227"/>
      <c r="Z1585" s="227"/>
      <c r="AA1585" s="227"/>
      <c r="AB1585" s="227"/>
      <c r="AC1585" s="227"/>
      <c r="AD1585" s="227"/>
      <c r="AE1585" s="227"/>
      <c r="AF1585" s="227"/>
      <c r="AG1585" s="227"/>
      <c r="AH1585" s="227"/>
      <c r="AI1585" s="227"/>
      <c r="AJ1585" s="227"/>
      <c r="AK1585" s="227"/>
      <c r="AL1585" s="227"/>
      <c r="AM1585" s="227"/>
      <c r="AN1585" s="227"/>
      <c r="AO1585" s="227"/>
      <c r="AP1585" s="227"/>
      <c r="AQ1585" s="227"/>
      <c r="AR1585" s="227"/>
    </row>
    <row r="1586" spans="1:44" x14ac:dyDescent="0.2">
      <c r="A1586" s="227"/>
      <c r="B1586" s="227"/>
      <c r="C1586" s="227"/>
      <c r="D1586" s="227"/>
      <c r="E1586" s="227"/>
      <c r="F1586" s="227"/>
      <c r="G1586" s="226"/>
      <c r="H1586" s="1207"/>
      <c r="I1586" s="1207"/>
      <c r="J1586" s="227"/>
      <c r="K1586" s="227"/>
      <c r="L1586" s="227"/>
      <c r="M1586" s="227"/>
      <c r="N1586" s="227"/>
      <c r="O1586" s="227"/>
      <c r="P1586" s="227"/>
      <c r="Q1586" s="227"/>
      <c r="R1586" s="227"/>
      <c r="S1586" s="227"/>
      <c r="T1586" s="227"/>
      <c r="U1586" s="227"/>
      <c r="V1586" s="227"/>
      <c r="W1586" s="227"/>
      <c r="X1586" s="227"/>
      <c r="Y1586" s="227"/>
      <c r="Z1586" s="227"/>
      <c r="AA1586" s="227"/>
      <c r="AB1586" s="227"/>
      <c r="AC1586" s="227"/>
      <c r="AD1586" s="227"/>
      <c r="AE1586" s="227"/>
      <c r="AF1586" s="227"/>
      <c r="AG1586" s="227"/>
      <c r="AH1586" s="227"/>
      <c r="AI1586" s="227"/>
      <c r="AJ1586" s="227"/>
      <c r="AK1586" s="227"/>
      <c r="AL1586" s="227"/>
      <c r="AM1586" s="227"/>
      <c r="AN1586" s="227"/>
      <c r="AO1586" s="227"/>
      <c r="AP1586" s="227"/>
      <c r="AQ1586" s="227"/>
      <c r="AR1586" s="227"/>
    </row>
    <row r="1587" spans="1:44" x14ac:dyDescent="0.2">
      <c r="A1587" s="227"/>
      <c r="B1587" s="227"/>
      <c r="C1587" s="227"/>
      <c r="D1587" s="227"/>
      <c r="E1587" s="227"/>
      <c r="F1587" s="227"/>
      <c r="G1587" s="226"/>
      <c r="H1587" s="1207"/>
      <c r="I1587" s="1207"/>
      <c r="J1587" s="227"/>
      <c r="K1587" s="227"/>
      <c r="L1587" s="227"/>
      <c r="M1587" s="227"/>
      <c r="N1587" s="227"/>
      <c r="O1587" s="227"/>
      <c r="P1587" s="227"/>
      <c r="Q1587" s="227"/>
      <c r="R1587" s="227"/>
      <c r="S1587" s="227"/>
      <c r="T1587" s="227"/>
      <c r="U1587" s="227"/>
      <c r="V1587" s="227"/>
      <c r="W1587" s="227"/>
      <c r="X1587" s="227"/>
      <c r="Y1587" s="227"/>
      <c r="Z1587" s="227"/>
      <c r="AA1587" s="227"/>
      <c r="AB1587" s="227"/>
      <c r="AC1587" s="227"/>
      <c r="AD1587" s="227"/>
      <c r="AE1587" s="227"/>
      <c r="AF1587" s="227"/>
      <c r="AG1587" s="227"/>
      <c r="AH1587" s="227"/>
      <c r="AI1587" s="227"/>
      <c r="AJ1587" s="227"/>
      <c r="AK1587" s="227"/>
      <c r="AL1587" s="227"/>
      <c r="AM1587" s="227"/>
      <c r="AN1587" s="227"/>
      <c r="AO1587" s="227"/>
      <c r="AP1587" s="227"/>
      <c r="AQ1587" s="227"/>
      <c r="AR1587" s="227"/>
    </row>
    <row r="1588" spans="1:44" x14ac:dyDescent="0.2">
      <c r="A1588" s="227"/>
      <c r="B1588" s="227"/>
      <c r="C1588" s="227"/>
      <c r="D1588" s="227"/>
      <c r="E1588" s="227"/>
      <c r="F1588" s="227"/>
      <c r="G1588" s="226"/>
      <c r="H1588" s="1207"/>
      <c r="I1588" s="1207"/>
      <c r="J1588" s="227"/>
      <c r="K1588" s="227"/>
      <c r="L1588" s="227"/>
      <c r="M1588" s="227"/>
      <c r="N1588" s="227"/>
      <c r="O1588" s="227"/>
      <c r="P1588" s="227"/>
      <c r="Q1588" s="227"/>
      <c r="R1588" s="227"/>
      <c r="S1588" s="227"/>
      <c r="T1588" s="227"/>
      <c r="U1588" s="227"/>
      <c r="V1588" s="227"/>
      <c r="W1588" s="227"/>
      <c r="X1588" s="227"/>
      <c r="Y1588" s="227"/>
      <c r="Z1588" s="227"/>
      <c r="AA1588" s="227"/>
      <c r="AB1588" s="227"/>
      <c r="AC1588" s="227"/>
      <c r="AD1588" s="227"/>
      <c r="AE1588" s="227"/>
      <c r="AF1588" s="227"/>
      <c r="AG1588" s="227"/>
      <c r="AH1588" s="227"/>
      <c r="AI1588" s="227"/>
      <c r="AJ1588" s="227"/>
      <c r="AK1588" s="227"/>
      <c r="AL1588" s="227"/>
      <c r="AM1588" s="227"/>
      <c r="AN1588" s="227"/>
      <c r="AO1588" s="227"/>
      <c r="AP1588" s="227"/>
      <c r="AQ1588" s="227"/>
      <c r="AR1588" s="227"/>
    </row>
    <row r="1589" spans="1:44" x14ac:dyDescent="0.2">
      <c r="A1589" s="227"/>
      <c r="B1589" s="227"/>
      <c r="C1589" s="227"/>
      <c r="D1589" s="227"/>
      <c r="E1589" s="227"/>
      <c r="F1589" s="227"/>
      <c r="G1589" s="226"/>
      <c r="H1589" s="1207"/>
      <c r="I1589" s="1207"/>
      <c r="J1589" s="227"/>
      <c r="K1589" s="227"/>
      <c r="L1589" s="227"/>
      <c r="M1589" s="227"/>
      <c r="N1589" s="227"/>
      <c r="O1589" s="227"/>
      <c r="P1589" s="227"/>
      <c r="Q1589" s="227"/>
      <c r="R1589" s="227"/>
      <c r="S1589" s="227"/>
      <c r="T1589" s="227"/>
      <c r="U1589" s="227"/>
      <c r="V1589" s="227"/>
      <c r="W1589" s="227"/>
      <c r="X1589" s="227"/>
      <c r="Y1589" s="227"/>
      <c r="Z1589" s="227"/>
      <c r="AA1589" s="227"/>
      <c r="AB1589" s="227"/>
      <c r="AC1589" s="227"/>
      <c r="AD1589" s="227"/>
      <c r="AE1589" s="227"/>
      <c r="AF1589" s="227"/>
      <c r="AG1589" s="227"/>
      <c r="AH1589" s="227"/>
      <c r="AI1589" s="227"/>
      <c r="AJ1589" s="227"/>
      <c r="AK1589" s="227"/>
      <c r="AL1589" s="227"/>
      <c r="AM1589" s="227"/>
      <c r="AN1589" s="227"/>
      <c r="AO1589" s="227"/>
      <c r="AP1589" s="227"/>
      <c r="AQ1589" s="227"/>
      <c r="AR1589" s="227"/>
    </row>
    <row r="1590" spans="1:44" x14ac:dyDescent="0.2">
      <c r="A1590" s="227"/>
      <c r="B1590" s="227"/>
      <c r="C1590" s="227"/>
      <c r="D1590" s="227"/>
      <c r="E1590" s="227"/>
      <c r="F1590" s="227"/>
      <c r="G1590" s="226"/>
      <c r="H1590" s="1207"/>
      <c r="I1590" s="1207"/>
      <c r="J1590" s="227"/>
      <c r="K1590" s="227"/>
      <c r="L1590" s="227"/>
      <c r="M1590" s="227"/>
      <c r="N1590" s="227"/>
      <c r="O1590" s="227"/>
      <c r="P1590" s="227"/>
      <c r="Q1590" s="227"/>
      <c r="R1590" s="227"/>
      <c r="S1590" s="227"/>
      <c r="T1590" s="227"/>
      <c r="U1590" s="227"/>
      <c r="V1590" s="227"/>
      <c r="W1590" s="227"/>
      <c r="X1590" s="227"/>
      <c r="Y1590" s="227"/>
      <c r="Z1590" s="227"/>
      <c r="AA1590" s="227"/>
      <c r="AB1590" s="227"/>
      <c r="AC1590" s="227"/>
      <c r="AD1590" s="227"/>
      <c r="AE1590" s="227"/>
      <c r="AF1590" s="227"/>
      <c r="AG1590" s="227"/>
      <c r="AH1590" s="227"/>
      <c r="AI1590" s="227"/>
      <c r="AJ1590" s="227"/>
      <c r="AK1590" s="227"/>
      <c r="AL1590" s="227"/>
      <c r="AM1590" s="227"/>
      <c r="AN1590" s="227"/>
      <c r="AO1590" s="227"/>
      <c r="AP1590" s="227"/>
      <c r="AQ1590" s="227"/>
      <c r="AR1590" s="227"/>
    </row>
    <row r="1591" spans="1:44" x14ac:dyDescent="0.2">
      <c r="A1591" s="227"/>
      <c r="B1591" s="227"/>
      <c r="C1591" s="227"/>
      <c r="D1591" s="227"/>
      <c r="E1591" s="227"/>
      <c r="F1591" s="227"/>
      <c r="G1591" s="226"/>
      <c r="H1591" s="1207"/>
      <c r="I1591" s="1207"/>
      <c r="J1591" s="227"/>
      <c r="K1591" s="227"/>
      <c r="L1591" s="227"/>
      <c r="M1591" s="227"/>
      <c r="N1591" s="227"/>
      <c r="O1591" s="227"/>
      <c r="P1591" s="227"/>
      <c r="Q1591" s="227"/>
      <c r="R1591" s="227"/>
      <c r="S1591" s="227"/>
      <c r="T1591" s="227"/>
      <c r="U1591" s="227"/>
      <c r="V1591" s="227"/>
      <c r="W1591" s="227"/>
      <c r="X1591" s="227"/>
      <c r="Y1591" s="227"/>
      <c r="Z1591" s="227"/>
      <c r="AA1591" s="227"/>
      <c r="AB1591" s="227"/>
      <c r="AC1591" s="227"/>
      <c r="AD1591" s="227"/>
      <c r="AE1591" s="227"/>
      <c r="AF1591" s="227"/>
      <c r="AG1591" s="227"/>
      <c r="AH1591" s="227"/>
      <c r="AI1591" s="227"/>
      <c r="AJ1591" s="227"/>
      <c r="AK1591" s="227"/>
      <c r="AL1591" s="227"/>
      <c r="AM1591" s="227"/>
      <c r="AN1591" s="227"/>
      <c r="AO1591" s="227"/>
      <c r="AP1591" s="227"/>
      <c r="AQ1591" s="227"/>
      <c r="AR1591" s="227"/>
    </row>
    <row r="1592" spans="1:44" x14ac:dyDescent="0.2">
      <c r="A1592" s="227"/>
      <c r="B1592" s="227"/>
      <c r="C1592" s="227"/>
      <c r="D1592" s="227"/>
      <c r="E1592" s="227"/>
      <c r="F1592" s="227"/>
      <c r="G1592" s="226"/>
      <c r="H1592" s="1207"/>
      <c r="I1592" s="1207"/>
      <c r="J1592" s="227"/>
      <c r="K1592" s="227"/>
      <c r="L1592" s="227"/>
      <c r="M1592" s="227"/>
      <c r="N1592" s="227"/>
      <c r="O1592" s="227"/>
      <c r="P1592" s="227"/>
      <c r="Q1592" s="227"/>
      <c r="R1592" s="227"/>
      <c r="S1592" s="227"/>
      <c r="T1592" s="227"/>
      <c r="U1592" s="227"/>
      <c r="V1592" s="227"/>
      <c r="W1592" s="227"/>
      <c r="X1592" s="227"/>
      <c r="Y1592" s="227"/>
      <c r="Z1592" s="227"/>
      <c r="AA1592" s="227"/>
      <c r="AB1592" s="227"/>
      <c r="AC1592" s="227"/>
      <c r="AD1592" s="227"/>
      <c r="AE1592" s="227"/>
      <c r="AF1592" s="227"/>
      <c r="AG1592" s="227"/>
      <c r="AH1592" s="227"/>
      <c r="AI1592" s="227"/>
      <c r="AJ1592" s="227"/>
      <c r="AK1592" s="227"/>
      <c r="AL1592" s="227"/>
      <c r="AM1592" s="227"/>
      <c r="AN1592" s="227"/>
      <c r="AO1592" s="227"/>
      <c r="AP1592" s="227"/>
      <c r="AQ1592" s="227"/>
      <c r="AR1592" s="227"/>
    </row>
    <row r="1593" spans="1:44" x14ac:dyDescent="0.2">
      <c r="A1593" s="227"/>
      <c r="B1593" s="227"/>
      <c r="C1593" s="227"/>
      <c r="D1593" s="227"/>
      <c r="E1593" s="227"/>
      <c r="F1593" s="227"/>
      <c r="G1593" s="226"/>
      <c r="H1593" s="1207"/>
      <c r="I1593" s="1207"/>
      <c r="J1593" s="227"/>
      <c r="K1593" s="227"/>
      <c r="L1593" s="227"/>
      <c r="M1593" s="227"/>
      <c r="N1593" s="227"/>
      <c r="O1593" s="227"/>
      <c r="P1593" s="227"/>
      <c r="Q1593" s="227"/>
      <c r="R1593" s="227"/>
      <c r="S1593" s="227"/>
      <c r="T1593" s="227"/>
      <c r="U1593" s="227"/>
      <c r="V1593" s="227"/>
      <c r="W1593" s="227"/>
      <c r="X1593" s="227"/>
      <c r="Y1593" s="227"/>
      <c r="Z1593" s="227"/>
      <c r="AA1593" s="227"/>
      <c r="AB1593" s="227"/>
      <c r="AC1593" s="227"/>
      <c r="AD1593" s="227"/>
      <c r="AE1593" s="227"/>
      <c r="AF1593" s="227"/>
      <c r="AG1593" s="227"/>
      <c r="AH1593" s="227"/>
      <c r="AI1593" s="227"/>
      <c r="AJ1593" s="227"/>
      <c r="AK1593" s="227"/>
      <c r="AL1593" s="227"/>
      <c r="AM1593" s="227"/>
      <c r="AN1593" s="227"/>
      <c r="AO1593" s="227"/>
      <c r="AP1593" s="227"/>
      <c r="AQ1593" s="227"/>
      <c r="AR1593" s="227"/>
    </row>
    <row r="1594" spans="1:44" x14ac:dyDescent="0.2">
      <c r="A1594" s="227"/>
      <c r="B1594" s="227"/>
      <c r="C1594" s="227"/>
      <c r="D1594" s="227"/>
      <c r="E1594" s="227"/>
      <c r="F1594" s="227"/>
      <c r="G1594" s="226"/>
      <c r="H1594" s="1207"/>
      <c r="I1594" s="1207"/>
      <c r="J1594" s="227"/>
      <c r="K1594" s="227"/>
      <c r="L1594" s="227"/>
      <c r="M1594" s="227"/>
      <c r="N1594" s="227"/>
      <c r="O1594" s="227"/>
      <c r="P1594" s="227"/>
      <c r="Q1594" s="227"/>
      <c r="R1594" s="227"/>
      <c r="S1594" s="227"/>
      <c r="T1594" s="227"/>
      <c r="U1594" s="227"/>
      <c r="V1594" s="227"/>
      <c r="W1594" s="227"/>
      <c r="X1594" s="227"/>
      <c r="Y1594" s="227"/>
      <c r="Z1594" s="227"/>
      <c r="AA1594" s="227"/>
      <c r="AB1594" s="227"/>
      <c r="AC1594" s="227"/>
      <c r="AD1594" s="227"/>
      <c r="AE1594" s="227"/>
      <c r="AF1594" s="227"/>
      <c r="AG1594" s="227"/>
      <c r="AH1594" s="227"/>
      <c r="AI1594" s="227"/>
      <c r="AJ1594" s="227"/>
      <c r="AK1594" s="227"/>
      <c r="AL1594" s="227"/>
      <c r="AM1594" s="227"/>
      <c r="AN1594" s="227"/>
      <c r="AO1594" s="227"/>
      <c r="AP1594" s="227"/>
      <c r="AQ1594" s="227"/>
      <c r="AR1594" s="227"/>
    </row>
    <row r="1595" spans="1:44" x14ac:dyDescent="0.2">
      <c r="A1595" s="227"/>
      <c r="B1595" s="227"/>
      <c r="C1595" s="227"/>
      <c r="D1595" s="227"/>
      <c r="E1595" s="227"/>
      <c r="F1595" s="227"/>
      <c r="G1595" s="226"/>
      <c r="H1595" s="1207"/>
      <c r="I1595" s="1207"/>
      <c r="J1595" s="227"/>
      <c r="K1595" s="227"/>
      <c r="L1595" s="227"/>
      <c r="M1595" s="227"/>
      <c r="N1595" s="227"/>
      <c r="O1595" s="227"/>
      <c r="P1595" s="227"/>
      <c r="Q1595" s="227"/>
      <c r="R1595" s="227"/>
      <c r="S1595" s="227"/>
      <c r="T1595" s="227"/>
      <c r="U1595" s="227"/>
      <c r="V1595" s="227"/>
      <c r="W1595" s="227"/>
      <c r="X1595" s="227"/>
      <c r="Y1595" s="227"/>
      <c r="Z1595" s="227"/>
      <c r="AA1595" s="227"/>
      <c r="AB1595" s="227"/>
      <c r="AC1595" s="227"/>
      <c r="AD1595" s="227"/>
      <c r="AE1595" s="227"/>
      <c r="AF1595" s="227"/>
      <c r="AG1595" s="227"/>
      <c r="AH1595" s="227"/>
      <c r="AI1595" s="227"/>
      <c r="AJ1595" s="227"/>
      <c r="AK1595" s="227"/>
      <c r="AL1595" s="227"/>
      <c r="AM1595" s="227"/>
      <c r="AN1595" s="227"/>
      <c r="AO1595" s="227"/>
      <c r="AP1595" s="227"/>
      <c r="AQ1595" s="227"/>
      <c r="AR1595" s="227"/>
    </row>
    <row r="1596" spans="1:44" x14ac:dyDescent="0.2">
      <c r="A1596" s="227"/>
      <c r="B1596" s="227"/>
      <c r="C1596" s="227"/>
      <c r="D1596" s="227"/>
      <c r="E1596" s="227"/>
      <c r="F1596" s="227"/>
      <c r="G1596" s="226"/>
      <c r="H1596" s="1207"/>
      <c r="I1596" s="1207"/>
      <c r="J1596" s="227"/>
      <c r="K1596" s="227"/>
      <c r="L1596" s="227"/>
      <c r="M1596" s="227"/>
      <c r="N1596" s="227"/>
      <c r="O1596" s="227"/>
      <c r="P1596" s="227"/>
      <c r="Q1596" s="227"/>
      <c r="R1596" s="227"/>
      <c r="S1596" s="227"/>
      <c r="T1596" s="227"/>
      <c r="U1596" s="227"/>
      <c r="V1596" s="227"/>
      <c r="W1596" s="227"/>
      <c r="X1596" s="227"/>
      <c r="Y1596" s="227"/>
      <c r="Z1596" s="227"/>
      <c r="AA1596" s="227"/>
      <c r="AB1596" s="227"/>
      <c r="AC1596" s="227"/>
      <c r="AD1596" s="227"/>
      <c r="AE1596" s="227"/>
      <c r="AF1596" s="227"/>
      <c r="AG1596" s="227"/>
      <c r="AH1596" s="227"/>
      <c r="AI1596" s="227"/>
      <c r="AJ1596" s="227"/>
      <c r="AK1596" s="227"/>
      <c r="AL1596" s="227"/>
      <c r="AM1596" s="227"/>
      <c r="AN1596" s="227"/>
      <c r="AO1596" s="227"/>
      <c r="AP1596" s="227"/>
      <c r="AQ1596" s="227"/>
      <c r="AR1596" s="227"/>
    </row>
    <row r="1597" spans="1:44" x14ac:dyDescent="0.2">
      <c r="A1597" s="227"/>
      <c r="B1597" s="227"/>
      <c r="C1597" s="227"/>
      <c r="D1597" s="227"/>
      <c r="E1597" s="227"/>
      <c r="F1597" s="227"/>
      <c r="G1597" s="226"/>
      <c r="H1597" s="1207"/>
      <c r="I1597" s="1207"/>
      <c r="J1597" s="227"/>
      <c r="K1597" s="227"/>
      <c r="L1597" s="227"/>
      <c r="M1597" s="227"/>
      <c r="N1597" s="227"/>
      <c r="O1597" s="227"/>
      <c r="P1597" s="227"/>
      <c r="Q1597" s="227"/>
      <c r="R1597" s="227"/>
      <c r="S1597" s="227"/>
      <c r="T1597" s="227"/>
      <c r="U1597" s="227"/>
      <c r="V1597" s="227"/>
      <c r="W1597" s="227"/>
      <c r="X1597" s="227"/>
      <c r="Y1597" s="227"/>
      <c r="Z1597" s="227"/>
      <c r="AA1597" s="227"/>
      <c r="AB1597" s="227"/>
      <c r="AC1597" s="227"/>
      <c r="AD1597" s="227"/>
      <c r="AE1597" s="227"/>
      <c r="AF1597" s="227"/>
      <c r="AG1597" s="227"/>
      <c r="AH1597" s="227"/>
      <c r="AI1597" s="227"/>
      <c r="AJ1597" s="227"/>
      <c r="AK1597" s="227"/>
      <c r="AL1597" s="227"/>
      <c r="AM1597" s="227"/>
      <c r="AN1597" s="227"/>
      <c r="AO1597" s="227"/>
      <c r="AP1597" s="227"/>
      <c r="AQ1597" s="227"/>
      <c r="AR1597" s="227"/>
    </row>
    <row r="1598" spans="1:44" x14ac:dyDescent="0.2">
      <c r="A1598" s="227"/>
      <c r="B1598" s="227"/>
      <c r="C1598" s="227"/>
      <c r="D1598" s="227"/>
      <c r="E1598" s="227"/>
      <c r="F1598" s="227"/>
      <c r="G1598" s="226"/>
      <c r="H1598" s="1207"/>
      <c r="I1598" s="1207"/>
      <c r="J1598" s="227"/>
      <c r="K1598" s="227"/>
      <c r="L1598" s="227"/>
      <c r="M1598" s="227"/>
      <c r="N1598" s="227"/>
      <c r="O1598" s="227"/>
      <c r="P1598" s="227"/>
      <c r="Q1598" s="227"/>
      <c r="R1598" s="227"/>
      <c r="S1598" s="227"/>
      <c r="T1598" s="227"/>
      <c r="U1598" s="227"/>
      <c r="V1598" s="227"/>
      <c r="W1598" s="227"/>
      <c r="X1598" s="227"/>
      <c r="Y1598" s="227"/>
      <c r="Z1598" s="227"/>
      <c r="AA1598" s="227"/>
      <c r="AB1598" s="227"/>
      <c r="AC1598" s="227"/>
      <c r="AD1598" s="227"/>
      <c r="AE1598" s="227"/>
      <c r="AF1598" s="227"/>
      <c r="AG1598" s="227"/>
      <c r="AH1598" s="227"/>
      <c r="AI1598" s="227"/>
      <c r="AJ1598" s="227"/>
      <c r="AK1598" s="227"/>
      <c r="AL1598" s="227"/>
      <c r="AM1598" s="227"/>
      <c r="AN1598" s="227"/>
      <c r="AO1598" s="227"/>
      <c r="AP1598" s="227"/>
      <c r="AQ1598" s="227"/>
      <c r="AR1598" s="227"/>
    </row>
    <row r="1599" spans="1:44" x14ac:dyDescent="0.2">
      <c r="A1599" s="227"/>
      <c r="B1599" s="227"/>
      <c r="C1599" s="227"/>
      <c r="D1599" s="227"/>
      <c r="E1599" s="227"/>
      <c r="F1599" s="227"/>
      <c r="G1599" s="226"/>
      <c r="H1599" s="1207"/>
      <c r="I1599" s="1207"/>
      <c r="J1599" s="227"/>
      <c r="K1599" s="227"/>
      <c r="L1599" s="227"/>
      <c r="M1599" s="227"/>
      <c r="N1599" s="227"/>
      <c r="O1599" s="227"/>
      <c r="P1599" s="227"/>
      <c r="Q1599" s="227"/>
      <c r="R1599" s="227"/>
      <c r="S1599" s="227"/>
      <c r="T1599" s="227"/>
      <c r="U1599" s="227"/>
      <c r="V1599" s="227"/>
      <c r="W1599" s="227"/>
      <c r="X1599" s="227"/>
      <c r="Y1599" s="227"/>
      <c r="Z1599" s="227"/>
      <c r="AA1599" s="227"/>
      <c r="AB1599" s="227"/>
      <c r="AC1599" s="227"/>
      <c r="AD1599" s="227"/>
      <c r="AE1599" s="227"/>
      <c r="AF1599" s="227"/>
      <c r="AG1599" s="227"/>
      <c r="AH1599" s="227"/>
      <c r="AI1599" s="227"/>
      <c r="AJ1599" s="227"/>
      <c r="AK1599" s="227"/>
      <c r="AL1599" s="227"/>
      <c r="AM1599" s="227"/>
      <c r="AN1599" s="227"/>
      <c r="AO1599" s="227"/>
      <c r="AP1599" s="227"/>
      <c r="AQ1599" s="227"/>
      <c r="AR1599" s="227"/>
    </row>
    <row r="1600" spans="1:44" x14ac:dyDescent="0.2">
      <c r="A1600" s="227"/>
      <c r="B1600" s="227"/>
      <c r="C1600" s="227"/>
      <c r="D1600" s="227"/>
      <c r="E1600" s="227"/>
      <c r="F1600" s="227"/>
      <c r="G1600" s="226"/>
      <c r="H1600" s="1207"/>
      <c r="I1600" s="1207"/>
      <c r="J1600" s="227"/>
      <c r="K1600" s="227"/>
      <c r="L1600" s="227"/>
      <c r="M1600" s="227"/>
      <c r="N1600" s="227"/>
      <c r="O1600" s="227"/>
      <c r="P1600" s="227"/>
      <c r="Q1600" s="227"/>
      <c r="R1600" s="227"/>
      <c r="S1600" s="227"/>
      <c r="T1600" s="227"/>
      <c r="U1600" s="227"/>
      <c r="V1600" s="227"/>
      <c r="W1600" s="227"/>
      <c r="X1600" s="227"/>
      <c r="Y1600" s="227"/>
      <c r="Z1600" s="227"/>
      <c r="AA1600" s="227"/>
      <c r="AB1600" s="227"/>
      <c r="AC1600" s="227"/>
      <c r="AD1600" s="227"/>
      <c r="AE1600" s="227"/>
      <c r="AF1600" s="227"/>
      <c r="AG1600" s="227"/>
      <c r="AH1600" s="227"/>
      <c r="AI1600" s="227"/>
      <c r="AJ1600" s="227"/>
      <c r="AK1600" s="227"/>
      <c r="AL1600" s="227"/>
      <c r="AM1600" s="227"/>
      <c r="AN1600" s="227"/>
      <c r="AO1600" s="227"/>
      <c r="AP1600" s="227"/>
      <c r="AQ1600" s="227"/>
      <c r="AR1600" s="227"/>
    </row>
    <row r="1601" spans="1:44" x14ac:dyDescent="0.2">
      <c r="A1601" s="227"/>
      <c r="B1601" s="227"/>
      <c r="C1601" s="227"/>
      <c r="D1601" s="227"/>
      <c r="E1601" s="227"/>
      <c r="F1601" s="227"/>
      <c r="G1601" s="226"/>
      <c r="H1601" s="1207"/>
      <c r="I1601" s="1207"/>
      <c r="J1601" s="227"/>
      <c r="K1601" s="227"/>
      <c r="L1601" s="227"/>
      <c r="M1601" s="227"/>
      <c r="N1601" s="227"/>
      <c r="O1601" s="227"/>
      <c r="P1601" s="227"/>
      <c r="Q1601" s="227"/>
      <c r="R1601" s="227"/>
      <c r="S1601" s="227"/>
      <c r="T1601" s="227"/>
      <c r="U1601" s="227"/>
      <c r="V1601" s="227"/>
      <c r="W1601" s="227"/>
      <c r="X1601" s="227"/>
      <c r="Y1601" s="227"/>
      <c r="Z1601" s="227"/>
      <c r="AA1601" s="227"/>
      <c r="AB1601" s="227"/>
      <c r="AC1601" s="227"/>
      <c r="AD1601" s="227"/>
      <c r="AE1601" s="227"/>
      <c r="AF1601" s="227"/>
      <c r="AG1601" s="227"/>
      <c r="AH1601" s="227"/>
      <c r="AI1601" s="227"/>
      <c r="AJ1601" s="227"/>
      <c r="AK1601" s="227"/>
      <c r="AL1601" s="227"/>
      <c r="AM1601" s="227"/>
      <c r="AN1601" s="227"/>
      <c r="AO1601" s="227"/>
      <c r="AP1601" s="227"/>
      <c r="AQ1601" s="227"/>
      <c r="AR1601" s="227"/>
    </row>
    <row r="1602" spans="1:44" x14ac:dyDescent="0.2">
      <c r="A1602" s="227"/>
      <c r="B1602" s="227"/>
      <c r="C1602" s="227"/>
      <c r="D1602" s="227"/>
      <c r="E1602" s="227"/>
      <c r="F1602" s="227"/>
      <c r="G1602" s="226"/>
      <c r="H1602" s="1207"/>
      <c r="I1602" s="1207"/>
      <c r="J1602" s="227"/>
      <c r="K1602" s="227"/>
      <c r="L1602" s="227"/>
      <c r="M1602" s="227"/>
      <c r="N1602" s="227"/>
      <c r="O1602" s="227"/>
      <c r="P1602" s="227"/>
      <c r="Q1602" s="227"/>
      <c r="R1602" s="227"/>
      <c r="S1602" s="227"/>
      <c r="T1602" s="227"/>
      <c r="U1602" s="227"/>
      <c r="V1602" s="227"/>
      <c r="W1602" s="227"/>
      <c r="X1602" s="227"/>
      <c r="Y1602" s="227"/>
      <c r="Z1602" s="227"/>
      <c r="AA1602" s="227"/>
      <c r="AB1602" s="227"/>
      <c r="AC1602" s="227"/>
      <c r="AD1602" s="227"/>
      <c r="AE1602" s="227"/>
      <c r="AF1602" s="227"/>
      <c r="AG1602" s="227"/>
      <c r="AH1602" s="227"/>
      <c r="AI1602" s="227"/>
      <c r="AJ1602" s="227"/>
      <c r="AK1602" s="227"/>
      <c r="AL1602" s="227"/>
      <c r="AM1602" s="227"/>
      <c r="AN1602" s="227"/>
      <c r="AO1602" s="227"/>
      <c r="AP1602" s="227"/>
      <c r="AQ1602" s="227"/>
      <c r="AR1602" s="227"/>
    </row>
    <row r="1603" spans="1:44" x14ac:dyDescent="0.2">
      <c r="A1603" s="227"/>
      <c r="B1603" s="227"/>
      <c r="C1603" s="227"/>
      <c r="D1603" s="227"/>
      <c r="E1603" s="227"/>
      <c r="F1603" s="227"/>
      <c r="G1603" s="226"/>
      <c r="H1603" s="1207"/>
      <c r="I1603" s="1207"/>
      <c r="J1603" s="227"/>
      <c r="K1603" s="227"/>
      <c r="L1603" s="227"/>
      <c r="M1603" s="227"/>
      <c r="N1603" s="227"/>
      <c r="O1603" s="227"/>
      <c r="P1603" s="227"/>
      <c r="Q1603" s="227"/>
      <c r="R1603" s="227"/>
      <c r="S1603" s="227"/>
      <c r="T1603" s="227"/>
      <c r="U1603" s="227"/>
      <c r="V1603" s="227"/>
      <c r="W1603" s="227"/>
      <c r="X1603" s="227"/>
      <c r="Y1603" s="227"/>
      <c r="Z1603" s="227"/>
      <c r="AA1603" s="227"/>
      <c r="AB1603" s="227"/>
      <c r="AC1603" s="227"/>
      <c r="AD1603" s="227"/>
      <c r="AE1603" s="227"/>
      <c r="AF1603" s="227"/>
      <c r="AG1603" s="227"/>
      <c r="AH1603" s="227"/>
      <c r="AI1603" s="227"/>
      <c r="AJ1603" s="227"/>
      <c r="AK1603" s="227"/>
      <c r="AL1603" s="227"/>
      <c r="AM1603" s="227"/>
      <c r="AN1603" s="227"/>
      <c r="AO1603" s="227"/>
      <c r="AP1603" s="227"/>
      <c r="AQ1603" s="227"/>
      <c r="AR1603" s="227"/>
    </row>
    <row r="1604" spans="1:44" x14ac:dyDescent="0.2">
      <c r="A1604" s="227"/>
      <c r="B1604" s="227"/>
      <c r="C1604" s="227"/>
      <c r="D1604" s="227"/>
      <c r="E1604" s="227"/>
      <c r="F1604" s="227"/>
      <c r="G1604" s="226"/>
      <c r="H1604" s="1207"/>
      <c r="I1604" s="1207"/>
      <c r="J1604" s="227"/>
      <c r="K1604" s="227"/>
      <c r="L1604" s="227"/>
      <c r="M1604" s="227"/>
      <c r="N1604" s="227"/>
      <c r="O1604" s="227"/>
      <c r="P1604" s="227"/>
      <c r="Q1604" s="227"/>
      <c r="R1604" s="227"/>
      <c r="S1604" s="227"/>
      <c r="T1604" s="227"/>
      <c r="U1604" s="227"/>
      <c r="V1604" s="227"/>
      <c r="W1604" s="227"/>
      <c r="X1604" s="227"/>
      <c r="Y1604" s="227"/>
      <c r="Z1604" s="227"/>
      <c r="AA1604" s="227"/>
      <c r="AB1604" s="227"/>
      <c r="AC1604" s="227"/>
      <c r="AD1604" s="227"/>
      <c r="AE1604" s="227"/>
      <c r="AF1604" s="227"/>
      <c r="AG1604" s="227"/>
      <c r="AH1604" s="227"/>
      <c r="AI1604" s="227"/>
      <c r="AJ1604" s="227"/>
      <c r="AK1604" s="227"/>
      <c r="AL1604" s="227"/>
      <c r="AM1604" s="227"/>
      <c r="AN1604" s="227"/>
      <c r="AO1604" s="227"/>
      <c r="AP1604" s="227"/>
      <c r="AQ1604" s="227"/>
      <c r="AR1604" s="227"/>
    </row>
    <row r="1605" spans="1:44" x14ac:dyDescent="0.2">
      <c r="A1605" s="227"/>
      <c r="B1605" s="227"/>
      <c r="C1605" s="227"/>
      <c r="D1605" s="227"/>
      <c r="E1605" s="227"/>
      <c r="F1605" s="227"/>
      <c r="G1605" s="226"/>
      <c r="H1605" s="1207"/>
      <c r="I1605" s="1207"/>
      <c r="J1605" s="227"/>
      <c r="K1605" s="227"/>
      <c r="L1605" s="227"/>
      <c r="M1605" s="227"/>
      <c r="N1605" s="227"/>
      <c r="O1605" s="227"/>
      <c r="P1605" s="227"/>
      <c r="Q1605" s="227"/>
      <c r="R1605" s="227"/>
      <c r="S1605" s="227"/>
      <c r="T1605" s="227"/>
      <c r="U1605" s="227"/>
      <c r="V1605" s="227"/>
      <c r="W1605" s="227"/>
      <c r="X1605" s="227"/>
      <c r="Y1605" s="227"/>
      <c r="Z1605" s="227"/>
      <c r="AA1605" s="227"/>
      <c r="AB1605" s="227"/>
      <c r="AC1605" s="227"/>
      <c r="AD1605" s="227"/>
      <c r="AE1605" s="227"/>
      <c r="AF1605" s="227"/>
      <c r="AG1605" s="227"/>
      <c r="AH1605" s="227"/>
      <c r="AI1605" s="227"/>
      <c r="AJ1605" s="227"/>
      <c r="AK1605" s="227"/>
      <c r="AL1605" s="227"/>
      <c r="AM1605" s="227"/>
      <c r="AN1605" s="227"/>
      <c r="AO1605" s="227"/>
      <c r="AP1605" s="227"/>
      <c r="AQ1605" s="227"/>
      <c r="AR1605" s="227"/>
    </row>
    <row r="1606" spans="1:44" x14ac:dyDescent="0.2">
      <c r="A1606" s="227"/>
      <c r="B1606" s="227"/>
      <c r="C1606" s="227"/>
      <c r="D1606" s="227"/>
      <c r="E1606" s="227"/>
      <c r="F1606" s="227"/>
      <c r="G1606" s="226"/>
      <c r="H1606" s="1207"/>
      <c r="I1606" s="1207"/>
      <c r="J1606" s="227"/>
      <c r="K1606" s="227"/>
      <c r="L1606" s="227"/>
      <c r="M1606" s="227"/>
      <c r="N1606" s="227"/>
      <c r="O1606" s="227"/>
      <c r="P1606" s="227"/>
      <c r="Q1606" s="227"/>
      <c r="R1606" s="227"/>
      <c r="S1606" s="227"/>
      <c r="T1606" s="227"/>
      <c r="U1606" s="227"/>
      <c r="V1606" s="227"/>
      <c r="W1606" s="227"/>
      <c r="X1606" s="227"/>
      <c r="Y1606" s="227"/>
      <c r="Z1606" s="227"/>
      <c r="AA1606" s="227"/>
      <c r="AB1606" s="227"/>
      <c r="AC1606" s="227"/>
      <c r="AD1606" s="227"/>
      <c r="AE1606" s="227"/>
      <c r="AF1606" s="227"/>
      <c r="AG1606" s="227"/>
      <c r="AH1606" s="227"/>
      <c r="AI1606" s="227"/>
      <c r="AJ1606" s="227"/>
      <c r="AK1606" s="227"/>
      <c r="AL1606" s="227"/>
      <c r="AM1606" s="227"/>
      <c r="AN1606" s="227"/>
      <c r="AO1606" s="227"/>
      <c r="AP1606" s="227"/>
      <c r="AQ1606" s="227"/>
      <c r="AR1606" s="227"/>
    </row>
    <row r="1607" spans="1:44" x14ac:dyDescent="0.2">
      <c r="A1607" s="227"/>
      <c r="B1607" s="227"/>
      <c r="C1607" s="227"/>
      <c r="D1607" s="227"/>
      <c r="E1607" s="227"/>
      <c r="F1607" s="227"/>
      <c r="G1607" s="226"/>
      <c r="H1607" s="1207"/>
      <c r="I1607" s="1207"/>
      <c r="J1607" s="227"/>
      <c r="K1607" s="227"/>
      <c r="L1607" s="227"/>
      <c r="M1607" s="227"/>
      <c r="N1607" s="227"/>
      <c r="O1607" s="227"/>
      <c r="P1607" s="227"/>
      <c r="Q1607" s="227"/>
      <c r="R1607" s="227"/>
      <c r="S1607" s="227"/>
      <c r="T1607" s="227"/>
      <c r="U1607" s="227"/>
      <c r="V1607" s="227"/>
      <c r="W1607" s="227"/>
      <c r="X1607" s="227"/>
      <c r="Y1607" s="227"/>
      <c r="Z1607" s="227"/>
      <c r="AA1607" s="227"/>
      <c r="AB1607" s="227"/>
      <c r="AC1607" s="227"/>
      <c r="AD1607" s="227"/>
      <c r="AE1607" s="227"/>
      <c r="AF1607" s="227"/>
      <c r="AG1607" s="227"/>
      <c r="AH1607" s="227"/>
      <c r="AI1607" s="227"/>
      <c r="AJ1607" s="227"/>
      <c r="AK1607" s="227"/>
      <c r="AL1607" s="227"/>
      <c r="AM1607" s="227"/>
      <c r="AN1607" s="227"/>
      <c r="AO1607" s="227"/>
      <c r="AP1607" s="227"/>
      <c r="AQ1607" s="227"/>
      <c r="AR1607" s="227"/>
    </row>
    <row r="1608" spans="1:44" x14ac:dyDescent="0.2">
      <c r="A1608" s="227"/>
      <c r="B1608" s="227"/>
      <c r="C1608" s="227"/>
      <c r="D1608" s="227"/>
      <c r="E1608" s="227"/>
      <c r="F1608" s="227"/>
      <c r="G1608" s="226"/>
      <c r="H1608" s="1207"/>
      <c r="I1608" s="1207"/>
      <c r="J1608" s="227"/>
      <c r="K1608" s="227"/>
      <c r="L1608" s="227"/>
      <c r="M1608" s="227"/>
      <c r="N1608" s="227"/>
      <c r="O1608" s="227"/>
      <c r="P1608" s="227"/>
      <c r="Q1608" s="227"/>
      <c r="R1608" s="227"/>
      <c r="S1608" s="227"/>
      <c r="T1608" s="227"/>
      <c r="U1608" s="227"/>
      <c r="V1608" s="227"/>
      <c r="W1608" s="227"/>
      <c r="X1608" s="227"/>
      <c r="Y1608" s="227"/>
      <c r="Z1608" s="227"/>
      <c r="AA1608" s="227"/>
      <c r="AB1608" s="227"/>
      <c r="AC1608" s="227"/>
      <c r="AD1608" s="227"/>
      <c r="AE1608" s="227"/>
      <c r="AF1608" s="227"/>
      <c r="AG1608" s="227"/>
      <c r="AH1608" s="227"/>
      <c r="AI1608" s="227"/>
      <c r="AJ1608" s="227"/>
      <c r="AK1608" s="227"/>
      <c r="AL1608" s="227"/>
      <c r="AM1608" s="227"/>
      <c r="AN1608" s="227"/>
      <c r="AO1608" s="227"/>
      <c r="AP1608" s="227"/>
      <c r="AQ1608" s="227"/>
      <c r="AR1608" s="227"/>
    </row>
    <row r="1609" spans="1:44" x14ac:dyDescent="0.2">
      <c r="A1609" s="227"/>
      <c r="B1609" s="227"/>
      <c r="C1609" s="227"/>
      <c r="D1609" s="227"/>
      <c r="E1609" s="227"/>
      <c r="F1609" s="227"/>
      <c r="G1609" s="226"/>
      <c r="H1609" s="1207"/>
      <c r="I1609" s="1207"/>
      <c r="J1609" s="227"/>
      <c r="K1609" s="227"/>
      <c r="L1609" s="227"/>
      <c r="M1609" s="227"/>
      <c r="N1609" s="227"/>
      <c r="O1609" s="227"/>
      <c r="P1609" s="227"/>
      <c r="Q1609" s="227"/>
      <c r="R1609" s="227"/>
      <c r="S1609" s="227"/>
      <c r="T1609" s="227"/>
      <c r="U1609" s="227"/>
      <c r="V1609" s="227"/>
      <c r="W1609" s="227"/>
      <c r="X1609" s="227"/>
      <c r="Y1609" s="227"/>
      <c r="Z1609" s="227"/>
      <c r="AA1609" s="227"/>
      <c r="AB1609" s="227"/>
      <c r="AC1609" s="227"/>
      <c r="AD1609" s="227"/>
      <c r="AE1609" s="227"/>
      <c r="AF1609" s="227"/>
      <c r="AG1609" s="227"/>
      <c r="AH1609" s="227"/>
      <c r="AI1609" s="227"/>
      <c r="AJ1609" s="227"/>
      <c r="AK1609" s="227"/>
      <c r="AL1609" s="227"/>
      <c r="AM1609" s="227"/>
      <c r="AN1609" s="227"/>
      <c r="AO1609" s="227"/>
      <c r="AP1609" s="227"/>
      <c r="AQ1609" s="227"/>
      <c r="AR1609" s="227"/>
    </row>
    <row r="1610" spans="1:44" x14ac:dyDescent="0.2">
      <c r="A1610" s="227"/>
      <c r="B1610" s="227"/>
      <c r="C1610" s="227"/>
      <c r="D1610" s="227"/>
      <c r="E1610" s="227"/>
      <c r="F1610" s="227"/>
      <c r="G1610" s="226"/>
      <c r="H1610" s="1207"/>
      <c r="I1610" s="1207"/>
      <c r="J1610" s="227"/>
      <c r="K1610" s="227"/>
      <c r="L1610" s="227"/>
      <c r="M1610" s="227"/>
      <c r="N1610" s="227"/>
      <c r="O1610" s="227"/>
      <c r="P1610" s="227"/>
      <c r="Q1610" s="227"/>
      <c r="R1610" s="227"/>
      <c r="S1610" s="227"/>
      <c r="T1610" s="227"/>
      <c r="U1610" s="227"/>
      <c r="V1610" s="227"/>
      <c r="W1610" s="227"/>
      <c r="X1610" s="227"/>
      <c r="Y1610" s="227"/>
      <c r="Z1610" s="227"/>
      <c r="AA1610" s="227"/>
      <c r="AB1610" s="227"/>
      <c r="AC1610" s="227"/>
      <c r="AD1610" s="227"/>
      <c r="AE1610" s="227"/>
      <c r="AF1610" s="227"/>
      <c r="AG1610" s="227"/>
      <c r="AH1610" s="227"/>
      <c r="AI1610" s="227"/>
      <c r="AJ1610" s="227"/>
      <c r="AK1610" s="227"/>
      <c r="AL1610" s="227"/>
      <c r="AM1610" s="227"/>
      <c r="AN1610" s="227"/>
      <c r="AO1610" s="227"/>
      <c r="AP1610" s="227"/>
      <c r="AQ1610" s="227"/>
      <c r="AR1610" s="227"/>
    </row>
    <row r="1611" spans="1:44" x14ac:dyDescent="0.2">
      <c r="A1611" s="227"/>
      <c r="B1611" s="227"/>
      <c r="C1611" s="227"/>
      <c r="D1611" s="227"/>
      <c r="E1611" s="227"/>
      <c r="F1611" s="227"/>
      <c r="G1611" s="226"/>
      <c r="H1611" s="1207"/>
      <c r="I1611" s="1207"/>
      <c r="J1611" s="227"/>
      <c r="K1611" s="227"/>
      <c r="L1611" s="227"/>
      <c r="M1611" s="227"/>
      <c r="N1611" s="227"/>
      <c r="O1611" s="227"/>
      <c r="P1611" s="227"/>
      <c r="Q1611" s="227"/>
      <c r="R1611" s="227"/>
      <c r="S1611" s="227"/>
      <c r="T1611" s="227"/>
      <c r="U1611" s="227"/>
      <c r="V1611" s="227"/>
      <c r="W1611" s="227"/>
      <c r="X1611" s="227"/>
      <c r="Y1611" s="227"/>
      <c r="Z1611" s="227"/>
      <c r="AA1611" s="227"/>
      <c r="AB1611" s="227"/>
      <c r="AC1611" s="227"/>
      <c r="AD1611" s="227"/>
      <c r="AE1611" s="227"/>
      <c r="AF1611" s="227"/>
      <c r="AG1611" s="227"/>
      <c r="AH1611" s="227"/>
      <c r="AI1611" s="227"/>
      <c r="AJ1611" s="227"/>
      <c r="AK1611" s="227"/>
      <c r="AL1611" s="227"/>
      <c r="AM1611" s="227"/>
      <c r="AN1611" s="227"/>
      <c r="AO1611" s="227"/>
      <c r="AP1611" s="227"/>
      <c r="AQ1611" s="227"/>
      <c r="AR1611" s="227"/>
    </row>
    <row r="1612" spans="1:44" x14ac:dyDescent="0.2">
      <c r="A1612" s="227"/>
      <c r="B1612" s="227"/>
      <c r="C1612" s="227"/>
      <c r="D1612" s="227"/>
      <c r="E1612" s="227"/>
      <c r="F1612" s="227"/>
      <c r="G1612" s="226"/>
      <c r="H1612" s="1207"/>
      <c r="I1612" s="1207"/>
      <c r="J1612" s="227"/>
      <c r="K1612" s="227"/>
      <c r="L1612" s="227"/>
      <c r="M1612" s="227"/>
      <c r="N1612" s="227"/>
      <c r="O1612" s="227"/>
      <c r="P1612" s="227"/>
      <c r="Q1612" s="227"/>
      <c r="R1612" s="227"/>
      <c r="S1612" s="227"/>
      <c r="T1612" s="227"/>
      <c r="U1612" s="227"/>
      <c r="V1612" s="227"/>
      <c r="W1612" s="227"/>
      <c r="X1612" s="227"/>
      <c r="Y1612" s="227"/>
      <c r="Z1612" s="227"/>
      <c r="AA1612" s="227"/>
      <c r="AB1612" s="227"/>
      <c r="AC1612" s="227"/>
      <c r="AD1612" s="227"/>
      <c r="AE1612" s="227"/>
      <c r="AF1612" s="227"/>
      <c r="AG1612" s="227"/>
      <c r="AH1612" s="227"/>
      <c r="AI1612" s="227"/>
      <c r="AJ1612" s="227"/>
      <c r="AK1612" s="227"/>
      <c r="AL1612" s="227"/>
      <c r="AM1612" s="227"/>
      <c r="AN1612" s="227"/>
      <c r="AO1612" s="227"/>
      <c r="AP1612" s="227"/>
      <c r="AQ1612" s="227"/>
      <c r="AR1612" s="227"/>
    </row>
    <row r="1613" spans="1:44" x14ac:dyDescent="0.2">
      <c r="A1613" s="227"/>
      <c r="B1613" s="227"/>
      <c r="C1613" s="227"/>
      <c r="D1613" s="227"/>
      <c r="E1613" s="227"/>
      <c r="F1613" s="227"/>
      <c r="G1613" s="226"/>
      <c r="H1613" s="1207"/>
      <c r="I1613" s="1207"/>
      <c r="J1613" s="227"/>
      <c r="K1613" s="227"/>
      <c r="L1613" s="227"/>
      <c r="M1613" s="227"/>
      <c r="N1613" s="227"/>
      <c r="O1613" s="227"/>
      <c r="P1613" s="227"/>
      <c r="Q1613" s="227"/>
      <c r="R1613" s="227"/>
      <c r="S1613" s="227"/>
      <c r="T1613" s="227"/>
      <c r="U1613" s="227"/>
      <c r="V1613" s="227"/>
      <c r="W1613" s="227"/>
      <c r="X1613" s="227"/>
      <c r="Y1613" s="227"/>
      <c r="Z1613" s="227"/>
      <c r="AA1613" s="227"/>
      <c r="AB1613" s="227"/>
      <c r="AC1613" s="227"/>
      <c r="AD1613" s="227"/>
      <c r="AE1613" s="227"/>
      <c r="AF1613" s="227"/>
      <c r="AG1613" s="227"/>
      <c r="AH1613" s="227"/>
      <c r="AI1613" s="227"/>
      <c r="AJ1613" s="227"/>
      <c r="AK1613" s="227"/>
      <c r="AL1613" s="227"/>
      <c r="AM1613" s="227"/>
      <c r="AN1613" s="227"/>
      <c r="AO1613" s="227"/>
      <c r="AP1613" s="227"/>
      <c r="AQ1613" s="227"/>
      <c r="AR1613" s="227"/>
    </row>
    <row r="1614" spans="1:44" x14ac:dyDescent="0.2">
      <c r="A1614" s="227"/>
      <c r="B1614" s="227"/>
      <c r="C1614" s="227"/>
      <c r="D1614" s="227"/>
      <c r="E1614" s="227"/>
      <c r="F1614" s="227"/>
      <c r="G1614" s="226"/>
      <c r="H1614" s="1207"/>
      <c r="I1614" s="1207"/>
      <c r="J1614" s="227"/>
      <c r="K1614" s="227"/>
      <c r="L1614" s="227"/>
      <c r="M1614" s="227"/>
      <c r="N1614" s="227"/>
      <c r="O1614" s="227"/>
      <c r="P1614" s="227"/>
      <c r="Q1614" s="227"/>
      <c r="R1614" s="227"/>
      <c r="S1614" s="227"/>
      <c r="T1614" s="227"/>
      <c r="U1614" s="227"/>
      <c r="V1614" s="227"/>
      <c r="W1614" s="227"/>
      <c r="X1614" s="227"/>
      <c r="Y1614" s="227"/>
      <c r="Z1614" s="227"/>
      <c r="AA1614" s="227"/>
      <c r="AB1614" s="227"/>
      <c r="AC1614" s="227"/>
      <c r="AD1614" s="227"/>
      <c r="AE1614" s="227"/>
      <c r="AF1614" s="227"/>
      <c r="AG1614" s="227"/>
      <c r="AH1614" s="227"/>
      <c r="AI1614" s="227"/>
      <c r="AJ1614" s="227"/>
      <c r="AK1614" s="227"/>
      <c r="AL1614" s="227"/>
      <c r="AM1614" s="227"/>
      <c r="AN1614" s="227"/>
      <c r="AO1614" s="227"/>
      <c r="AP1614" s="227"/>
      <c r="AQ1614" s="227"/>
      <c r="AR1614" s="227"/>
    </row>
    <row r="1615" spans="1:44" x14ac:dyDescent="0.2">
      <c r="A1615" s="227"/>
      <c r="B1615" s="227"/>
      <c r="C1615" s="227"/>
      <c r="D1615" s="227"/>
      <c r="E1615" s="227"/>
      <c r="F1615" s="227"/>
      <c r="G1615" s="226"/>
      <c r="H1615" s="1207"/>
      <c r="I1615" s="1207"/>
      <c r="J1615" s="227"/>
      <c r="K1615" s="227"/>
      <c r="L1615" s="227"/>
      <c r="M1615" s="227"/>
      <c r="N1615" s="227"/>
      <c r="O1615" s="227"/>
      <c r="P1615" s="227"/>
      <c r="Q1615" s="227"/>
      <c r="R1615" s="227"/>
      <c r="S1615" s="227"/>
      <c r="T1615" s="227"/>
      <c r="U1615" s="227"/>
      <c r="V1615" s="227"/>
      <c r="W1615" s="227"/>
      <c r="X1615" s="227"/>
      <c r="Y1615" s="227"/>
      <c r="Z1615" s="227"/>
      <c r="AA1615" s="227"/>
      <c r="AB1615" s="227"/>
      <c r="AC1615" s="227"/>
      <c r="AD1615" s="227"/>
      <c r="AE1615" s="227"/>
      <c r="AF1615" s="227"/>
      <c r="AG1615" s="227"/>
      <c r="AH1615" s="227"/>
      <c r="AI1615" s="227"/>
      <c r="AJ1615" s="227"/>
      <c r="AK1615" s="227"/>
      <c r="AL1615" s="227"/>
      <c r="AM1615" s="227"/>
      <c r="AN1615" s="227"/>
      <c r="AO1615" s="227"/>
      <c r="AP1615" s="227"/>
      <c r="AQ1615" s="227"/>
      <c r="AR1615" s="227"/>
    </row>
    <row r="1616" spans="1:44" x14ac:dyDescent="0.2">
      <c r="A1616" s="227"/>
      <c r="B1616" s="227"/>
      <c r="C1616" s="227"/>
      <c r="D1616" s="227"/>
      <c r="E1616" s="227"/>
      <c r="F1616" s="227"/>
      <c r="G1616" s="226"/>
      <c r="H1616" s="1207"/>
      <c r="I1616" s="1207"/>
      <c r="J1616" s="227"/>
      <c r="K1616" s="227"/>
      <c r="L1616" s="227"/>
      <c r="M1616" s="227"/>
      <c r="N1616" s="227"/>
      <c r="O1616" s="227"/>
      <c r="P1616" s="227"/>
      <c r="Q1616" s="227"/>
      <c r="R1616" s="227"/>
      <c r="S1616" s="227"/>
      <c r="T1616" s="227"/>
      <c r="U1616" s="227"/>
      <c r="V1616" s="227"/>
      <c r="W1616" s="227"/>
      <c r="X1616" s="227"/>
      <c r="Y1616" s="227"/>
      <c r="Z1616" s="227"/>
      <c r="AA1616" s="227"/>
      <c r="AB1616" s="227"/>
      <c r="AC1616" s="227"/>
      <c r="AD1616" s="227"/>
      <c r="AE1616" s="227"/>
      <c r="AF1616" s="227"/>
      <c r="AG1616" s="227"/>
      <c r="AH1616" s="227"/>
      <c r="AI1616" s="227"/>
      <c r="AJ1616" s="227"/>
      <c r="AK1616" s="227"/>
      <c r="AL1616" s="227"/>
      <c r="AM1616" s="227"/>
      <c r="AN1616" s="227"/>
      <c r="AO1616" s="227"/>
      <c r="AP1616" s="227"/>
      <c r="AQ1616" s="227"/>
      <c r="AR1616" s="227"/>
    </row>
    <row r="1617" spans="1:44" x14ac:dyDescent="0.2">
      <c r="A1617" s="227"/>
      <c r="B1617" s="227"/>
      <c r="C1617" s="227"/>
      <c r="D1617" s="227"/>
      <c r="E1617" s="227"/>
      <c r="F1617" s="227"/>
      <c r="G1617" s="226"/>
      <c r="H1617" s="1207"/>
      <c r="I1617" s="1207"/>
      <c r="J1617" s="227"/>
      <c r="K1617" s="227"/>
      <c r="L1617" s="227"/>
      <c r="M1617" s="227"/>
      <c r="N1617" s="227"/>
      <c r="O1617" s="227"/>
      <c r="P1617" s="227"/>
      <c r="Q1617" s="227"/>
      <c r="R1617" s="227"/>
      <c r="S1617" s="227"/>
      <c r="T1617" s="227"/>
      <c r="U1617" s="227"/>
      <c r="V1617" s="227"/>
      <c r="W1617" s="227"/>
      <c r="X1617" s="227"/>
      <c r="Y1617" s="227"/>
      <c r="Z1617" s="227"/>
      <c r="AA1617" s="227"/>
      <c r="AB1617" s="227"/>
      <c r="AC1617" s="227"/>
      <c r="AD1617" s="227"/>
      <c r="AE1617" s="227"/>
      <c r="AF1617" s="227"/>
      <c r="AG1617" s="227"/>
      <c r="AH1617" s="227"/>
      <c r="AI1617" s="227"/>
      <c r="AJ1617" s="227"/>
      <c r="AK1617" s="227"/>
      <c r="AL1617" s="227"/>
      <c r="AM1617" s="227"/>
      <c r="AN1617" s="227"/>
      <c r="AO1617" s="227"/>
      <c r="AP1617" s="227"/>
      <c r="AQ1617" s="227"/>
      <c r="AR1617" s="227"/>
    </row>
    <row r="1618" spans="1:44" x14ac:dyDescent="0.2">
      <c r="A1618" s="227"/>
      <c r="B1618" s="227"/>
      <c r="C1618" s="227"/>
      <c r="D1618" s="227"/>
      <c r="E1618" s="227"/>
      <c r="F1618" s="227"/>
      <c r="G1618" s="226"/>
      <c r="H1618" s="1207"/>
      <c r="I1618" s="1207"/>
      <c r="J1618" s="227"/>
      <c r="K1618" s="227"/>
      <c r="L1618" s="227"/>
      <c r="M1618" s="227"/>
      <c r="N1618" s="227"/>
      <c r="O1618" s="227"/>
      <c r="P1618" s="227"/>
      <c r="Q1618" s="227"/>
      <c r="R1618" s="227"/>
      <c r="S1618" s="227"/>
      <c r="T1618" s="227"/>
      <c r="U1618" s="227"/>
      <c r="V1618" s="227"/>
      <c r="W1618" s="227"/>
      <c r="X1618" s="227"/>
      <c r="Y1618" s="227"/>
      <c r="Z1618" s="227"/>
      <c r="AA1618" s="227"/>
      <c r="AB1618" s="227"/>
      <c r="AC1618" s="227"/>
      <c r="AD1618" s="227"/>
      <c r="AE1618" s="227"/>
      <c r="AF1618" s="227"/>
      <c r="AG1618" s="227"/>
      <c r="AH1618" s="227"/>
      <c r="AI1618" s="227"/>
      <c r="AJ1618" s="227"/>
      <c r="AK1618" s="227"/>
      <c r="AL1618" s="227"/>
      <c r="AM1618" s="227"/>
      <c r="AN1618" s="227"/>
      <c r="AO1618" s="227"/>
      <c r="AP1618" s="227"/>
      <c r="AQ1618" s="227"/>
      <c r="AR1618" s="227"/>
    </row>
    <row r="1619" spans="1:44" x14ac:dyDescent="0.2">
      <c r="A1619" s="227"/>
      <c r="B1619" s="227"/>
      <c r="C1619" s="227"/>
      <c r="D1619" s="227"/>
      <c r="E1619" s="227"/>
      <c r="F1619" s="227"/>
      <c r="G1619" s="226"/>
      <c r="H1619" s="1207"/>
      <c r="I1619" s="1207"/>
      <c r="J1619" s="227"/>
      <c r="K1619" s="227"/>
      <c r="L1619" s="227"/>
      <c r="M1619" s="227"/>
      <c r="N1619" s="227"/>
      <c r="O1619" s="227"/>
      <c r="P1619" s="227"/>
      <c r="Q1619" s="227"/>
      <c r="R1619" s="227"/>
      <c r="S1619" s="227"/>
      <c r="T1619" s="227"/>
      <c r="U1619" s="227"/>
      <c r="V1619" s="227"/>
      <c r="W1619" s="227"/>
      <c r="X1619" s="227"/>
      <c r="Y1619" s="227"/>
      <c r="Z1619" s="227"/>
      <c r="AA1619" s="227"/>
      <c r="AB1619" s="227"/>
      <c r="AC1619" s="227"/>
      <c r="AD1619" s="227"/>
      <c r="AE1619" s="227"/>
      <c r="AF1619" s="227"/>
      <c r="AG1619" s="227"/>
      <c r="AH1619" s="227"/>
      <c r="AI1619" s="227"/>
      <c r="AJ1619" s="227"/>
      <c r="AK1619" s="227"/>
      <c r="AL1619" s="227"/>
      <c r="AM1619" s="227"/>
      <c r="AN1619" s="227"/>
      <c r="AO1619" s="227"/>
      <c r="AP1619" s="227"/>
      <c r="AQ1619" s="227"/>
      <c r="AR1619" s="227"/>
    </row>
    <row r="1620" spans="1:44" x14ac:dyDescent="0.2">
      <c r="A1620" s="227"/>
      <c r="B1620" s="227"/>
      <c r="C1620" s="227"/>
      <c r="D1620" s="227"/>
      <c r="E1620" s="227"/>
      <c r="F1620" s="227"/>
      <c r="G1620" s="226"/>
      <c r="H1620" s="1207"/>
      <c r="I1620" s="1207"/>
      <c r="J1620" s="227"/>
      <c r="K1620" s="227"/>
      <c r="L1620" s="227"/>
      <c r="M1620" s="227"/>
      <c r="N1620" s="227"/>
      <c r="O1620" s="227"/>
      <c r="P1620" s="227"/>
      <c r="Q1620" s="227"/>
      <c r="R1620" s="227"/>
      <c r="S1620" s="227"/>
      <c r="T1620" s="227"/>
      <c r="U1620" s="227"/>
      <c r="V1620" s="227"/>
      <c r="W1620" s="227"/>
      <c r="X1620" s="227"/>
      <c r="Y1620" s="227"/>
      <c r="Z1620" s="227"/>
      <c r="AA1620" s="227"/>
      <c r="AB1620" s="227"/>
      <c r="AC1620" s="227"/>
      <c r="AD1620" s="227"/>
      <c r="AE1620" s="227"/>
      <c r="AF1620" s="227"/>
      <c r="AG1620" s="227"/>
      <c r="AH1620" s="227"/>
      <c r="AI1620" s="227"/>
      <c r="AJ1620" s="227"/>
      <c r="AK1620" s="227"/>
      <c r="AL1620" s="227"/>
      <c r="AM1620" s="227"/>
      <c r="AN1620" s="227"/>
      <c r="AO1620" s="227"/>
      <c r="AP1620" s="227"/>
      <c r="AQ1620" s="227"/>
      <c r="AR1620" s="227"/>
    </row>
    <row r="1621" spans="1:44" x14ac:dyDescent="0.2">
      <c r="A1621" s="227"/>
      <c r="B1621" s="227"/>
      <c r="C1621" s="227"/>
      <c r="D1621" s="227"/>
      <c r="E1621" s="227"/>
      <c r="F1621" s="227"/>
      <c r="G1621" s="226"/>
      <c r="H1621" s="1207"/>
      <c r="I1621" s="1207"/>
      <c r="J1621" s="227"/>
      <c r="K1621" s="227"/>
      <c r="L1621" s="227"/>
      <c r="M1621" s="227"/>
      <c r="N1621" s="227"/>
      <c r="O1621" s="227"/>
      <c r="P1621" s="227"/>
      <c r="Q1621" s="227"/>
      <c r="R1621" s="227"/>
      <c r="S1621" s="227"/>
      <c r="T1621" s="227"/>
      <c r="U1621" s="227"/>
      <c r="V1621" s="227"/>
      <c r="W1621" s="227"/>
      <c r="X1621" s="227"/>
      <c r="Y1621" s="227"/>
      <c r="Z1621" s="227"/>
      <c r="AA1621" s="227"/>
      <c r="AB1621" s="227"/>
      <c r="AC1621" s="227"/>
      <c r="AD1621" s="227"/>
      <c r="AE1621" s="227"/>
      <c r="AF1621" s="227"/>
      <c r="AG1621" s="227"/>
      <c r="AH1621" s="227"/>
      <c r="AI1621" s="227"/>
      <c r="AJ1621" s="227"/>
      <c r="AK1621" s="227"/>
      <c r="AL1621" s="227"/>
      <c r="AM1621" s="227"/>
      <c r="AN1621" s="227"/>
      <c r="AO1621" s="227"/>
      <c r="AP1621" s="227"/>
      <c r="AQ1621" s="227"/>
      <c r="AR1621" s="227"/>
    </row>
    <row r="1622" spans="1:44" x14ac:dyDescent="0.2">
      <c r="A1622" s="227"/>
      <c r="B1622" s="227"/>
      <c r="C1622" s="227"/>
      <c r="D1622" s="227"/>
      <c r="E1622" s="227"/>
      <c r="F1622" s="227"/>
      <c r="G1622" s="226"/>
      <c r="H1622" s="1207"/>
      <c r="I1622" s="1207"/>
      <c r="J1622" s="227"/>
      <c r="K1622" s="227"/>
      <c r="L1622" s="227"/>
      <c r="M1622" s="227"/>
      <c r="N1622" s="227"/>
      <c r="O1622" s="227"/>
      <c r="P1622" s="227"/>
      <c r="Q1622" s="227"/>
      <c r="R1622" s="227"/>
      <c r="S1622" s="227"/>
      <c r="T1622" s="227"/>
      <c r="U1622" s="227"/>
      <c r="V1622" s="227"/>
      <c r="W1622" s="227"/>
      <c r="X1622" s="227"/>
      <c r="Y1622" s="227"/>
      <c r="Z1622" s="227"/>
      <c r="AA1622" s="227"/>
      <c r="AB1622" s="227"/>
      <c r="AC1622" s="227"/>
      <c r="AD1622" s="227"/>
      <c r="AE1622" s="227"/>
      <c r="AF1622" s="227"/>
      <c r="AG1622" s="227"/>
      <c r="AH1622" s="227"/>
      <c r="AI1622" s="227"/>
      <c r="AJ1622" s="227"/>
      <c r="AK1622" s="227"/>
      <c r="AL1622" s="227"/>
      <c r="AM1622" s="227"/>
      <c r="AN1622" s="227"/>
      <c r="AO1622" s="227"/>
      <c r="AP1622" s="227"/>
      <c r="AQ1622" s="227"/>
      <c r="AR1622" s="227"/>
    </row>
    <row r="1623" spans="1:44" x14ac:dyDescent="0.2">
      <c r="A1623" s="227"/>
      <c r="B1623" s="227"/>
      <c r="C1623" s="227"/>
      <c r="D1623" s="227"/>
      <c r="E1623" s="227"/>
      <c r="F1623" s="227"/>
      <c r="G1623" s="226"/>
      <c r="H1623" s="1207"/>
      <c r="I1623" s="1207"/>
      <c r="J1623" s="227"/>
      <c r="K1623" s="227"/>
      <c r="L1623" s="227"/>
      <c r="M1623" s="227"/>
      <c r="N1623" s="227"/>
      <c r="O1623" s="227"/>
      <c r="P1623" s="227"/>
      <c r="Q1623" s="227"/>
      <c r="R1623" s="227"/>
      <c r="S1623" s="227"/>
      <c r="T1623" s="227"/>
      <c r="U1623" s="227"/>
      <c r="V1623" s="227"/>
      <c r="W1623" s="227"/>
      <c r="X1623" s="227"/>
      <c r="Y1623" s="227"/>
      <c r="Z1623" s="227"/>
      <c r="AA1623" s="227"/>
      <c r="AB1623" s="227"/>
      <c r="AC1623" s="227"/>
      <c r="AD1623" s="227"/>
      <c r="AE1623" s="227"/>
      <c r="AF1623" s="227"/>
      <c r="AG1623" s="227"/>
      <c r="AH1623" s="227"/>
      <c r="AI1623" s="227"/>
      <c r="AJ1623" s="227"/>
      <c r="AK1623" s="227"/>
      <c r="AL1623" s="227"/>
      <c r="AM1623" s="227"/>
      <c r="AN1623" s="227"/>
      <c r="AO1623" s="227"/>
      <c r="AP1623" s="227"/>
      <c r="AQ1623" s="227"/>
      <c r="AR1623" s="227"/>
    </row>
    <row r="1624" spans="1:44" x14ac:dyDescent="0.2">
      <c r="A1624" s="227"/>
      <c r="B1624" s="227"/>
      <c r="C1624" s="227"/>
      <c r="D1624" s="227"/>
      <c r="E1624" s="227"/>
      <c r="F1624" s="227"/>
      <c r="G1624" s="226"/>
      <c r="H1624" s="1207"/>
      <c r="I1624" s="1207"/>
      <c r="J1624" s="227"/>
      <c r="K1624" s="227"/>
      <c r="L1624" s="227"/>
      <c r="M1624" s="227"/>
      <c r="N1624" s="227"/>
      <c r="O1624" s="227"/>
      <c r="P1624" s="227"/>
      <c r="Q1624" s="227"/>
      <c r="R1624" s="227"/>
      <c r="S1624" s="227"/>
      <c r="T1624" s="227"/>
      <c r="U1624" s="227"/>
      <c r="V1624" s="227"/>
      <c r="W1624" s="227"/>
      <c r="X1624" s="227"/>
      <c r="Y1624" s="227"/>
      <c r="Z1624" s="227"/>
      <c r="AA1624" s="227"/>
      <c r="AB1624" s="227"/>
      <c r="AC1624" s="227"/>
      <c r="AD1624" s="227"/>
      <c r="AE1624" s="227"/>
      <c r="AF1624" s="227"/>
      <c r="AG1624" s="227"/>
      <c r="AH1624" s="227"/>
      <c r="AI1624" s="227"/>
      <c r="AJ1624" s="227"/>
      <c r="AK1624" s="227"/>
      <c r="AL1624" s="227"/>
      <c r="AM1624" s="227"/>
      <c r="AN1624" s="227"/>
      <c r="AO1624" s="227"/>
      <c r="AP1624" s="227"/>
      <c r="AQ1624" s="227"/>
      <c r="AR1624" s="227"/>
    </row>
    <row r="1625" spans="1:44" x14ac:dyDescent="0.2">
      <c r="A1625" s="227"/>
      <c r="B1625" s="227"/>
      <c r="C1625" s="227"/>
      <c r="D1625" s="227"/>
      <c r="E1625" s="227"/>
      <c r="F1625" s="227"/>
      <c r="G1625" s="226"/>
      <c r="H1625" s="1207"/>
      <c r="I1625" s="1207"/>
      <c r="J1625" s="227"/>
      <c r="K1625" s="227"/>
      <c r="L1625" s="227"/>
      <c r="M1625" s="227"/>
      <c r="N1625" s="227"/>
      <c r="O1625" s="227"/>
      <c r="P1625" s="227"/>
      <c r="Q1625" s="227"/>
      <c r="R1625" s="227"/>
      <c r="S1625" s="227"/>
      <c r="T1625" s="227"/>
      <c r="U1625" s="227"/>
      <c r="V1625" s="227"/>
      <c r="W1625" s="227"/>
      <c r="X1625" s="227"/>
      <c r="Y1625" s="227"/>
      <c r="Z1625" s="227"/>
      <c r="AA1625" s="227"/>
      <c r="AB1625" s="227"/>
      <c r="AC1625" s="227"/>
      <c r="AD1625" s="227"/>
      <c r="AE1625" s="227"/>
      <c r="AF1625" s="227"/>
      <c r="AG1625" s="227"/>
      <c r="AH1625" s="227"/>
      <c r="AI1625" s="227"/>
      <c r="AJ1625" s="227"/>
      <c r="AK1625" s="227"/>
      <c r="AL1625" s="227"/>
      <c r="AM1625" s="227"/>
      <c r="AN1625" s="227"/>
      <c r="AO1625" s="227"/>
      <c r="AP1625" s="227"/>
      <c r="AQ1625" s="227"/>
      <c r="AR1625" s="227"/>
    </row>
    <row r="1626" spans="1:44" x14ac:dyDescent="0.2">
      <c r="A1626" s="227"/>
      <c r="B1626" s="227"/>
      <c r="C1626" s="227"/>
      <c r="D1626" s="227"/>
      <c r="E1626" s="227"/>
      <c r="F1626" s="227"/>
      <c r="G1626" s="226"/>
      <c r="H1626" s="1207"/>
      <c r="I1626" s="1207"/>
      <c r="J1626" s="227"/>
      <c r="K1626" s="227"/>
      <c r="L1626" s="227"/>
      <c r="M1626" s="227"/>
      <c r="N1626" s="227"/>
      <c r="O1626" s="227"/>
      <c r="P1626" s="227"/>
      <c r="Q1626" s="227"/>
      <c r="R1626" s="227"/>
      <c r="S1626" s="227"/>
      <c r="T1626" s="227"/>
      <c r="U1626" s="227"/>
      <c r="V1626" s="227"/>
      <c r="W1626" s="227"/>
      <c r="X1626" s="227"/>
      <c r="Y1626" s="227"/>
      <c r="Z1626" s="227"/>
      <c r="AA1626" s="227"/>
      <c r="AB1626" s="227"/>
      <c r="AC1626" s="227"/>
      <c r="AD1626" s="227"/>
      <c r="AE1626" s="227"/>
      <c r="AF1626" s="227"/>
      <c r="AG1626" s="227"/>
      <c r="AH1626" s="227"/>
      <c r="AI1626" s="227"/>
      <c r="AJ1626" s="227"/>
      <c r="AK1626" s="227"/>
      <c r="AL1626" s="227"/>
      <c r="AM1626" s="227"/>
      <c r="AN1626" s="227"/>
      <c r="AO1626" s="227"/>
      <c r="AP1626" s="227"/>
      <c r="AQ1626" s="227"/>
      <c r="AR1626" s="227"/>
    </row>
    <row r="1627" spans="1:44" x14ac:dyDescent="0.2">
      <c r="A1627" s="227"/>
      <c r="B1627" s="227"/>
      <c r="C1627" s="227"/>
      <c r="D1627" s="227"/>
      <c r="E1627" s="227"/>
      <c r="F1627" s="227"/>
      <c r="G1627" s="226"/>
      <c r="H1627" s="1207"/>
      <c r="I1627" s="1207"/>
      <c r="J1627" s="227"/>
      <c r="K1627" s="227"/>
      <c r="L1627" s="227"/>
      <c r="M1627" s="227"/>
      <c r="N1627" s="227"/>
      <c r="O1627" s="227"/>
      <c r="P1627" s="227"/>
      <c r="Q1627" s="227"/>
      <c r="R1627" s="227"/>
      <c r="S1627" s="227"/>
      <c r="T1627" s="227"/>
      <c r="U1627" s="227"/>
      <c r="V1627" s="227"/>
      <c r="W1627" s="227"/>
      <c r="X1627" s="227"/>
      <c r="Y1627" s="227"/>
      <c r="Z1627" s="227"/>
      <c r="AA1627" s="227"/>
      <c r="AB1627" s="227"/>
      <c r="AC1627" s="227"/>
      <c r="AD1627" s="227"/>
      <c r="AE1627" s="227"/>
      <c r="AF1627" s="227"/>
      <c r="AG1627" s="227"/>
      <c r="AH1627" s="227"/>
      <c r="AI1627" s="227"/>
      <c r="AJ1627" s="227"/>
      <c r="AK1627" s="227"/>
      <c r="AL1627" s="227"/>
      <c r="AM1627" s="227"/>
      <c r="AN1627" s="227"/>
      <c r="AO1627" s="227"/>
      <c r="AP1627" s="227"/>
      <c r="AQ1627" s="227"/>
      <c r="AR1627" s="227"/>
    </row>
    <row r="1628" spans="1:44" x14ac:dyDescent="0.2">
      <c r="A1628" s="227"/>
      <c r="B1628" s="227"/>
      <c r="C1628" s="227"/>
      <c r="D1628" s="227"/>
      <c r="E1628" s="227"/>
      <c r="F1628" s="227"/>
      <c r="G1628" s="226"/>
      <c r="H1628" s="1207"/>
      <c r="I1628" s="1207"/>
      <c r="J1628" s="227"/>
      <c r="K1628" s="227"/>
      <c r="L1628" s="227"/>
      <c r="M1628" s="227"/>
      <c r="N1628" s="227"/>
      <c r="O1628" s="227"/>
      <c r="P1628" s="227"/>
      <c r="Q1628" s="227"/>
      <c r="R1628" s="227"/>
      <c r="S1628" s="227"/>
      <c r="T1628" s="227"/>
      <c r="U1628" s="227"/>
      <c r="V1628" s="227"/>
      <c r="W1628" s="227"/>
      <c r="X1628" s="227"/>
      <c r="Y1628" s="227"/>
      <c r="Z1628" s="227"/>
      <c r="AA1628" s="227"/>
      <c r="AB1628" s="227"/>
      <c r="AC1628" s="227"/>
      <c r="AD1628" s="227"/>
      <c r="AE1628" s="227"/>
      <c r="AF1628" s="227"/>
      <c r="AG1628" s="227"/>
      <c r="AH1628" s="227"/>
      <c r="AI1628" s="227"/>
      <c r="AJ1628" s="227"/>
      <c r="AK1628" s="227"/>
      <c r="AL1628" s="227"/>
      <c r="AM1628" s="227"/>
      <c r="AN1628" s="227"/>
      <c r="AO1628" s="227"/>
      <c r="AP1628" s="227"/>
      <c r="AQ1628" s="227"/>
      <c r="AR1628" s="227"/>
    </row>
    <row r="1629" spans="1:44" x14ac:dyDescent="0.2">
      <c r="A1629" s="227"/>
      <c r="B1629" s="227"/>
      <c r="C1629" s="227"/>
      <c r="D1629" s="227"/>
      <c r="E1629" s="227"/>
      <c r="F1629" s="227"/>
      <c r="G1629" s="226"/>
      <c r="H1629" s="1207"/>
      <c r="I1629" s="1207"/>
      <c r="J1629" s="227"/>
      <c r="K1629" s="227"/>
      <c r="L1629" s="227"/>
      <c r="M1629" s="227"/>
      <c r="N1629" s="227"/>
      <c r="O1629" s="227"/>
      <c r="P1629" s="227"/>
      <c r="Q1629" s="227"/>
      <c r="R1629" s="227"/>
      <c r="S1629" s="227"/>
      <c r="T1629" s="227"/>
      <c r="U1629" s="227"/>
      <c r="V1629" s="227"/>
      <c r="W1629" s="227"/>
      <c r="X1629" s="227"/>
      <c r="Y1629" s="227"/>
      <c r="Z1629" s="227"/>
      <c r="AA1629" s="227"/>
      <c r="AB1629" s="227"/>
      <c r="AC1629" s="227"/>
      <c r="AD1629" s="227"/>
      <c r="AE1629" s="227"/>
      <c r="AF1629" s="227"/>
      <c r="AG1629" s="227"/>
      <c r="AH1629" s="227"/>
      <c r="AI1629" s="227"/>
      <c r="AJ1629" s="227"/>
      <c r="AK1629" s="227"/>
      <c r="AL1629" s="227"/>
      <c r="AM1629" s="227"/>
      <c r="AN1629" s="227"/>
      <c r="AO1629" s="227"/>
      <c r="AP1629" s="227"/>
      <c r="AQ1629" s="227"/>
      <c r="AR1629" s="227"/>
    </row>
    <row r="1630" spans="1:44" x14ac:dyDescent="0.2">
      <c r="A1630" s="227"/>
      <c r="B1630" s="227"/>
      <c r="C1630" s="227"/>
      <c r="D1630" s="227"/>
      <c r="E1630" s="227"/>
      <c r="F1630" s="227"/>
      <c r="G1630" s="226"/>
      <c r="H1630" s="1207"/>
      <c r="I1630" s="1207"/>
      <c r="J1630" s="227"/>
      <c r="K1630" s="227"/>
      <c r="L1630" s="227"/>
      <c r="M1630" s="227"/>
      <c r="N1630" s="227"/>
      <c r="O1630" s="227"/>
      <c r="P1630" s="227"/>
      <c r="Q1630" s="227"/>
      <c r="R1630" s="227"/>
      <c r="S1630" s="227"/>
      <c r="T1630" s="227"/>
      <c r="U1630" s="227"/>
      <c r="V1630" s="227"/>
      <c r="W1630" s="227"/>
      <c r="X1630" s="227"/>
      <c r="Y1630" s="227"/>
      <c r="Z1630" s="227"/>
      <c r="AA1630" s="227"/>
      <c r="AB1630" s="227"/>
      <c r="AC1630" s="227"/>
      <c r="AD1630" s="227"/>
      <c r="AE1630" s="227"/>
      <c r="AF1630" s="227"/>
      <c r="AG1630" s="227"/>
      <c r="AH1630" s="227"/>
      <c r="AI1630" s="227"/>
      <c r="AJ1630" s="227"/>
      <c r="AK1630" s="227"/>
      <c r="AL1630" s="227"/>
      <c r="AM1630" s="227"/>
      <c r="AN1630" s="227"/>
      <c r="AO1630" s="227"/>
      <c r="AP1630" s="227"/>
      <c r="AQ1630" s="227"/>
      <c r="AR1630" s="227"/>
    </row>
    <row r="1631" spans="1:44" x14ac:dyDescent="0.2">
      <c r="A1631" s="227"/>
      <c r="B1631" s="227"/>
      <c r="C1631" s="227"/>
      <c r="D1631" s="227"/>
      <c r="E1631" s="227"/>
      <c r="F1631" s="227"/>
      <c r="G1631" s="226"/>
      <c r="H1631" s="1207"/>
      <c r="I1631" s="1207"/>
      <c r="J1631" s="227"/>
      <c r="K1631" s="227"/>
      <c r="L1631" s="227"/>
      <c r="M1631" s="227"/>
      <c r="N1631" s="227"/>
      <c r="O1631" s="227"/>
      <c r="P1631" s="227"/>
      <c r="Q1631" s="227"/>
      <c r="R1631" s="227"/>
      <c r="S1631" s="227"/>
      <c r="T1631" s="227"/>
      <c r="U1631" s="227"/>
      <c r="V1631" s="227"/>
      <c r="W1631" s="227"/>
      <c r="X1631" s="227"/>
      <c r="Y1631" s="227"/>
      <c r="Z1631" s="227"/>
      <c r="AA1631" s="227"/>
      <c r="AB1631" s="227"/>
      <c r="AC1631" s="227"/>
      <c r="AD1631" s="227"/>
      <c r="AE1631" s="227"/>
      <c r="AF1631" s="227"/>
      <c r="AG1631" s="227"/>
      <c r="AH1631" s="227"/>
      <c r="AI1631" s="227"/>
      <c r="AJ1631" s="227"/>
      <c r="AK1631" s="227"/>
      <c r="AL1631" s="227"/>
      <c r="AM1631" s="227"/>
      <c r="AN1631" s="227"/>
      <c r="AO1631" s="227"/>
      <c r="AP1631" s="227"/>
      <c r="AQ1631" s="227"/>
      <c r="AR1631" s="227"/>
    </row>
    <row r="1632" spans="1:44" x14ac:dyDescent="0.2">
      <c r="A1632" s="227"/>
      <c r="B1632" s="227"/>
      <c r="C1632" s="227"/>
      <c r="D1632" s="227"/>
      <c r="E1632" s="227"/>
      <c r="F1632" s="227"/>
      <c r="G1632" s="226"/>
      <c r="H1632" s="1207"/>
      <c r="I1632" s="1207"/>
      <c r="J1632" s="227"/>
      <c r="K1632" s="227"/>
      <c r="L1632" s="227"/>
      <c r="M1632" s="227"/>
      <c r="N1632" s="227"/>
      <c r="O1632" s="227"/>
      <c r="P1632" s="227"/>
      <c r="Q1632" s="227"/>
      <c r="R1632" s="227"/>
      <c r="S1632" s="227"/>
      <c r="T1632" s="227"/>
      <c r="U1632" s="227"/>
      <c r="V1632" s="227"/>
      <c r="W1632" s="227"/>
      <c r="X1632" s="227"/>
      <c r="Y1632" s="227"/>
      <c r="Z1632" s="227"/>
      <c r="AA1632" s="227"/>
      <c r="AB1632" s="227"/>
      <c r="AC1632" s="227"/>
      <c r="AD1632" s="227"/>
      <c r="AE1632" s="227"/>
      <c r="AF1632" s="227"/>
      <c r="AG1632" s="227"/>
      <c r="AH1632" s="227"/>
      <c r="AI1632" s="227"/>
      <c r="AJ1632" s="227"/>
      <c r="AK1632" s="227"/>
      <c r="AL1632" s="227"/>
      <c r="AM1632" s="227"/>
      <c r="AN1632" s="227"/>
      <c r="AO1632" s="227"/>
      <c r="AP1632" s="227"/>
      <c r="AQ1632" s="227"/>
      <c r="AR1632" s="227"/>
    </row>
    <row r="1633" spans="1:44" x14ac:dyDescent="0.2">
      <c r="A1633" s="227"/>
      <c r="B1633" s="227"/>
      <c r="C1633" s="227"/>
      <c r="D1633" s="227"/>
      <c r="E1633" s="227"/>
      <c r="F1633" s="227"/>
      <c r="G1633" s="226"/>
      <c r="H1633" s="1207"/>
      <c r="I1633" s="1207"/>
      <c r="J1633" s="227"/>
      <c r="K1633" s="227"/>
      <c r="L1633" s="227"/>
      <c r="M1633" s="227"/>
      <c r="N1633" s="227"/>
      <c r="O1633" s="227"/>
      <c r="P1633" s="227"/>
      <c r="Q1633" s="227"/>
      <c r="R1633" s="227"/>
      <c r="S1633" s="227"/>
      <c r="T1633" s="227"/>
      <c r="U1633" s="227"/>
      <c r="V1633" s="227"/>
      <c r="W1633" s="227"/>
      <c r="X1633" s="227"/>
      <c r="Y1633" s="227"/>
      <c r="Z1633" s="227"/>
      <c r="AA1633" s="227"/>
      <c r="AB1633" s="227"/>
      <c r="AC1633" s="227"/>
      <c r="AD1633" s="227"/>
      <c r="AE1633" s="227"/>
      <c r="AF1633" s="227"/>
      <c r="AG1633" s="227"/>
      <c r="AH1633" s="227"/>
      <c r="AI1633" s="227"/>
      <c r="AJ1633" s="227"/>
      <c r="AK1633" s="227"/>
      <c r="AL1633" s="227"/>
      <c r="AM1633" s="227"/>
      <c r="AN1633" s="227"/>
      <c r="AO1633" s="227"/>
      <c r="AP1633" s="227"/>
      <c r="AQ1633" s="227"/>
      <c r="AR1633" s="227"/>
    </row>
    <row r="1634" spans="1:44" x14ac:dyDescent="0.2">
      <c r="A1634" s="227"/>
      <c r="B1634" s="227"/>
      <c r="C1634" s="227"/>
      <c r="D1634" s="227"/>
      <c r="E1634" s="227"/>
      <c r="F1634" s="227"/>
      <c r="G1634" s="226"/>
      <c r="H1634" s="1207"/>
      <c r="I1634" s="1207"/>
      <c r="J1634" s="227"/>
      <c r="K1634" s="227"/>
      <c r="L1634" s="227"/>
      <c r="M1634" s="227"/>
      <c r="N1634" s="227"/>
      <c r="O1634" s="227"/>
      <c r="P1634" s="227"/>
      <c r="Q1634" s="227"/>
      <c r="R1634" s="227"/>
      <c r="S1634" s="227"/>
      <c r="T1634" s="227"/>
      <c r="U1634" s="227"/>
      <c r="V1634" s="227"/>
      <c r="W1634" s="227"/>
      <c r="X1634" s="227"/>
      <c r="Y1634" s="227"/>
      <c r="Z1634" s="227"/>
      <c r="AA1634" s="227"/>
      <c r="AB1634" s="227"/>
      <c r="AC1634" s="227"/>
      <c r="AD1634" s="227"/>
      <c r="AE1634" s="227"/>
      <c r="AF1634" s="227"/>
      <c r="AG1634" s="227"/>
      <c r="AH1634" s="227"/>
      <c r="AI1634" s="227"/>
      <c r="AJ1634" s="227"/>
      <c r="AK1634" s="227"/>
      <c r="AL1634" s="227"/>
      <c r="AM1634" s="227"/>
      <c r="AN1634" s="227"/>
      <c r="AO1634" s="227"/>
      <c r="AP1634" s="227"/>
      <c r="AQ1634" s="227"/>
      <c r="AR1634" s="227"/>
    </row>
    <row r="1635" spans="1:44" x14ac:dyDescent="0.2">
      <c r="A1635" s="227"/>
      <c r="B1635" s="227"/>
      <c r="C1635" s="227"/>
      <c r="D1635" s="227"/>
      <c r="E1635" s="227"/>
      <c r="F1635" s="227"/>
      <c r="G1635" s="226"/>
      <c r="H1635" s="1207"/>
      <c r="I1635" s="1207"/>
      <c r="J1635" s="227"/>
      <c r="K1635" s="227"/>
      <c r="L1635" s="227"/>
      <c r="M1635" s="227"/>
      <c r="N1635" s="227"/>
      <c r="O1635" s="227"/>
      <c r="P1635" s="227"/>
      <c r="Q1635" s="227"/>
      <c r="R1635" s="227"/>
      <c r="S1635" s="227"/>
      <c r="T1635" s="227"/>
      <c r="U1635" s="227"/>
      <c r="V1635" s="227"/>
      <c r="W1635" s="227"/>
      <c r="X1635" s="227"/>
      <c r="Y1635" s="227"/>
      <c r="Z1635" s="227"/>
      <c r="AA1635" s="227"/>
      <c r="AB1635" s="227"/>
      <c r="AC1635" s="227"/>
      <c r="AD1635" s="227"/>
      <c r="AE1635" s="227"/>
      <c r="AF1635" s="227"/>
      <c r="AG1635" s="227"/>
      <c r="AH1635" s="227"/>
      <c r="AI1635" s="227"/>
      <c r="AJ1635" s="227"/>
      <c r="AK1635" s="227"/>
      <c r="AL1635" s="227"/>
      <c r="AM1635" s="227"/>
      <c r="AN1635" s="227"/>
      <c r="AO1635" s="227"/>
      <c r="AP1635" s="227"/>
      <c r="AQ1635" s="227"/>
      <c r="AR1635" s="227"/>
    </row>
    <row r="1636" spans="1:44" x14ac:dyDescent="0.2">
      <c r="A1636" s="227"/>
      <c r="B1636" s="227"/>
      <c r="C1636" s="227"/>
      <c r="D1636" s="227"/>
      <c r="E1636" s="227"/>
      <c r="F1636" s="227"/>
      <c r="G1636" s="226"/>
      <c r="H1636" s="1207"/>
      <c r="I1636" s="1207"/>
      <c r="J1636" s="227"/>
      <c r="K1636" s="227"/>
      <c r="L1636" s="227"/>
      <c r="M1636" s="227"/>
      <c r="N1636" s="227"/>
      <c r="O1636" s="227"/>
      <c r="P1636" s="227"/>
      <c r="Q1636" s="227"/>
      <c r="R1636" s="227"/>
      <c r="S1636" s="227"/>
      <c r="T1636" s="227"/>
      <c r="U1636" s="227"/>
      <c r="V1636" s="227"/>
      <c r="W1636" s="227"/>
      <c r="X1636" s="227"/>
      <c r="Y1636" s="227"/>
      <c r="Z1636" s="227"/>
      <c r="AA1636" s="227"/>
      <c r="AB1636" s="227"/>
      <c r="AC1636" s="227"/>
      <c r="AD1636" s="227"/>
      <c r="AE1636" s="227"/>
      <c r="AF1636" s="227"/>
      <c r="AG1636" s="227"/>
      <c r="AH1636" s="227"/>
      <c r="AI1636" s="227"/>
      <c r="AJ1636" s="227"/>
      <c r="AK1636" s="227"/>
      <c r="AL1636" s="227"/>
      <c r="AM1636" s="227"/>
      <c r="AN1636" s="227"/>
      <c r="AO1636" s="227"/>
      <c r="AP1636" s="227"/>
      <c r="AQ1636" s="227"/>
      <c r="AR1636" s="227"/>
    </row>
    <row r="1637" spans="1:44" x14ac:dyDescent="0.2">
      <c r="A1637" s="227"/>
      <c r="B1637" s="227"/>
      <c r="C1637" s="227"/>
      <c r="D1637" s="227"/>
      <c r="E1637" s="227"/>
      <c r="F1637" s="227"/>
      <c r="G1637" s="226"/>
      <c r="H1637" s="1207"/>
      <c r="I1637" s="1207"/>
      <c r="J1637" s="227"/>
      <c r="K1637" s="227"/>
      <c r="L1637" s="227"/>
      <c r="M1637" s="227"/>
      <c r="N1637" s="227"/>
      <c r="O1637" s="227"/>
      <c r="P1637" s="227"/>
      <c r="Q1637" s="227"/>
      <c r="R1637" s="227"/>
      <c r="S1637" s="227"/>
      <c r="T1637" s="227"/>
      <c r="U1637" s="227"/>
      <c r="V1637" s="227"/>
      <c r="W1637" s="227"/>
      <c r="X1637" s="227"/>
      <c r="Y1637" s="227"/>
      <c r="Z1637" s="227"/>
      <c r="AA1637" s="227"/>
      <c r="AB1637" s="227"/>
      <c r="AC1637" s="227"/>
      <c r="AD1637" s="227"/>
      <c r="AE1637" s="227"/>
      <c r="AF1637" s="227"/>
      <c r="AG1637" s="227"/>
      <c r="AH1637" s="227"/>
      <c r="AI1637" s="227"/>
      <c r="AJ1637" s="227"/>
      <c r="AK1637" s="227"/>
      <c r="AL1637" s="227"/>
      <c r="AM1637" s="227"/>
      <c r="AN1637" s="227"/>
      <c r="AO1637" s="227"/>
      <c r="AP1637" s="227"/>
      <c r="AQ1637" s="227"/>
      <c r="AR1637" s="227"/>
    </row>
    <row r="1638" spans="1:44" x14ac:dyDescent="0.2">
      <c r="A1638" s="227"/>
      <c r="B1638" s="227"/>
      <c r="C1638" s="227"/>
      <c r="D1638" s="227"/>
      <c r="E1638" s="227"/>
      <c r="F1638" s="227"/>
      <c r="G1638" s="226"/>
      <c r="H1638" s="1207"/>
      <c r="I1638" s="1207"/>
      <c r="J1638" s="227"/>
      <c r="K1638" s="227"/>
      <c r="L1638" s="227"/>
      <c r="M1638" s="227"/>
      <c r="N1638" s="227"/>
      <c r="O1638" s="227"/>
      <c r="P1638" s="227"/>
      <c r="Q1638" s="227"/>
      <c r="R1638" s="227"/>
      <c r="S1638" s="227"/>
      <c r="T1638" s="227"/>
      <c r="U1638" s="227"/>
      <c r="V1638" s="227"/>
      <c r="W1638" s="227"/>
      <c r="X1638" s="227"/>
      <c r="Y1638" s="227"/>
      <c r="Z1638" s="227"/>
      <c r="AA1638" s="227"/>
      <c r="AB1638" s="227"/>
      <c r="AC1638" s="227"/>
      <c r="AD1638" s="227"/>
      <c r="AE1638" s="227"/>
      <c r="AF1638" s="227"/>
      <c r="AG1638" s="227"/>
      <c r="AH1638" s="227"/>
      <c r="AI1638" s="227"/>
      <c r="AJ1638" s="227"/>
      <c r="AK1638" s="227"/>
      <c r="AL1638" s="227"/>
      <c r="AM1638" s="227"/>
      <c r="AN1638" s="227"/>
      <c r="AO1638" s="227"/>
      <c r="AP1638" s="227"/>
      <c r="AQ1638" s="227"/>
      <c r="AR1638" s="227"/>
    </row>
    <row r="1639" spans="1:44" x14ac:dyDescent="0.2">
      <c r="A1639" s="227"/>
      <c r="B1639" s="227"/>
      <c r="C1639" s="227"/>
      <c r="D1639" s="227"/>
      <c r="E1639" s="227"/>
      <c r="F1639" s="227"/>
      <c r="G1639" s="226"/>
      <c r="H1639" s="1207"/>
      <c r="I1639" s="1207"/>
      <c r="J1639" s="227"/>
      <c r="K1639" s="227"/>
      <c r="L1639" s="227"/>
      <c r="M1639" s="227"/>
      <c r="N1639" s="227"/>
      <c r="O1639" s="227"/>
      <c r="P1639" s="227"/>
      <c r="Q1639" s="227"/>
      <c r="R1639" s="227"/>
      <c r="S1639" s="227"/>
      <c r="T1639" s="227"/>
      <c r="U1639" s="227"/>
      <c r="V1639" s="227"/>
      <c r="W1639" s="227"/>
      <c r="X1639" s="227"/>
      <c r="Y1639" s="227"/>
      <c r="Z1639" s="227"/>
      <c r="AA1639" s="227"/>
      <c r="AB1639" s="227"/>
      <c r="AC1639" s="227"/>
      <c r="AD1639" s="227"/>
      <c r="AE1639" s="227"/>
      <c r="AF1639" s="227"/>
      <c r="AG1639" s="227"/>
      <c r="AH1639" s="227"/>
      <c r="AI1639" s="227"/>
      <c r="AJ1639" s="227"/>
      <c r="AK1639" s="227"/>
      <c r="AL1639" s="227"/>
      <c r="AM1639" s="227"/>
      <c r="AN1639" s="227"/>
      <c r="AO1639" s="227"/>
      <c r="AP1639" s="227"/>
      <c r="AQ1639" s="227"/>
      <c r="AR1639" s="227"/>
    </row>
    <row r="1640" spans="1:44" x14ac:dyDescent="0.2">
      <c r="A1640" s="227"/>
      <c r="B1640" s="227"/>
      <c r="C1640" s="227"/>
      <c r="D1640" s="227"/>
      <c r="E1640" s="227"/>
      <c r="F1640" s="227"/>
      <c r="G1640" s="226"/>
      <c r="H1640" s="1207"/>
      <c r="I1640" s="1207"/>
      <c r="J1640" s="227"/>
      <c r="K1640" s="227"/>
      <c r="L1640" s="227"/>
      <c r="M1640" s="227"/>
      <c r="N1640" s="227"/>
      <c r="O1640" s="227"/>
      <c r="P1640" s="227"/>
      <c r="Q1640" s="227"/>
      <c r="R1640" s="227"/>
      <c r="S1640" s="227"/>
      <c r="T1640" s="227"/>
      <c r="U1640" s="227"/>
      <c r="V1640" s="227"/>
      <c r="W1640" s="227"/>
      <c r="X1640" s="227"/>
      <c r="Y1640" s="227"/>
      <c r="Z1640" s="227"/>
      <c r="AA1640" s="227"/>
      <c r="AB1640" s="227"/>
      <c r="AC1640" s="227"/>
      <c r="AD1640" s="227"/>
      <c r="AE1640" s="227"/>
      <c r="AF1640" s="227"/>
      <c r="AG1640" s="227"/>
      <c r="AH1640" s="227"/>
      <c r="AI1640" s="227"/>
      <c r="AJ1640" s="227"/>
      <c r="AK1640" s="227"/>
      <c r="AL1640" s="227"/>
      <c r="AM1640" s="227"/>
      <c r="AN1640" s="227"/>
      <c r="AO1640" s="227"/>
      <c r="AP1640" s="227"/>
      <c r="AQ1640" s="227"/>
      <c r="AR1640" s="227"/>
    </row>
    <row r="1641" spans="1:44" x14ac:dyDescent="0.2">
      <c r="A1641" s="227"/>
      <c r="B1641" s="227"/>
      <c r="C1641" s="227"/>
      <c r="D1641" s="227"/>
      <c r="E1641" s="227"/>
      <c r="F1641" s="227"/>
      <c r="G1641" s="226"/>
      <c r="H1641" s="1207"/>
      <c r="I1641" s="1207"/>
      <c r="J1641" s="227"/>
      <c r="K1641" s="227"/>
      <c r="L1641" s="227"/>
      <c r="M1641" s="227"/>
      <c r="N1641" s="227"/>
      <c r="O1641" s="227"/>
      <c r="P1641" s="227"/>
      <c r="Q1641" s="227"/>
      <c r="R1641" s="227"/>
      <c r="S1641" s="227"/>
      <c r="T1641" s="227"/>
      <c r="U1641" s="227"/>
      <c r="V1641" s="227"/>
      <c r="W1641" s="227"/>
      <c r="X1641" s="227"/>
      <c r="Y1641" s="227"/>
      <c r="Z1641" s="227"/>
      <c r="AA1641" s="227"/>
      <c r="AB1641" s="227"/>
      <c r="AC1641" s="227"/>
      <c r="AD1641" s="227"/>
      <c r="AE1641" s="227"/>
      <c r="AF1641" s="227"/>
      <c r="AG1641" s="227"/>
      <c r="AH1641" s="227"/>
      <c r="AI1641" s="227"/>
      <c r="AJ1641" s="227"/>
      <c r="AK1641" s="227"/>
      <c r="AL1641" s="227"/>
      <c r="AM1641" s="227"/>
      <c r="AN1641" s="227"/>
      <c r="AO1641" s="227"/>
      <c r="AP1641" s="227"/>
      <c r="AQ1641" s="227"/>
      <c r="AR1641" s="227"/>
    </row>
    <row r="1642" spans="1:44" x14ac:dyDescent="0.2">
      <c r="A1642" s="227"/>
      <c r="B1642" s="227"/>
      <c r="C1642" s="227"/>
      <c r="D1642" s="227"/>
      <c r="E1642" s="227"/>
      <c r="F1642" s="227"/>
      <c r="G1642" s="226"/>
      <c r="H1642" s="1207"/>
      <c r="I1642" s="1207"/>
      <c r="J1642" s="227"/>
      <c r="K1642" s="227"/>
      <c r="L1642" s="227"/>
      <c r="M1642" s="227"/>
      <c r="N1642" s="227"/>
      <c r="O1642" s="227"/>
      <c r="P1642" s="227"/>
      <c r="Q1642" s="227"/>
      <c r="R1642" s="227"/>
      <c r="S1642" s="227"/>
      <c r="T1642" s="227"/>
      <c r="U1642" s="227"/>
      <c r="V1642" s="227"/>
      <c r="W1642" s="227"/>
      <c r="X1642" s="227"/>
      <c r="Y1642" s="227"/>
      <c r="Z1642" s="227"/>
      <c r="AA1642" s="227"/>
      <c r="AB1642" s="227"/>
      <c r="AC1642" s="227"/>
      <c r="AD1642" s="227"/>
      <c r="AE1642" s="227"/>
      <c r="AF1642" s="227"/>
      <c r="AG1642" s="227"/>
      <c r="AH1642" s="227"/>
      <c r="AI1642" s="227"/>
      <c r="AJ1642" s="227"/>
      <c r="AK1642" s="227"/>
      <c r="AL1642" s="227"/>
      <c r="AM1642" s="227"/>
      <c r="AN1642" s="227"/>
      <c r="AO1642" s="227"/>
      <c r="AP1642" s="227"/>
      <c r="AQ1642" s="227"/>
      <c r="AR1642" s="227"/>
    </row>
    <row r="1643" spans="1:44" x14ac:dyDescent="0.2">
      <c r="A1643" s="227"/>
      <c r="B1643" s="227"/>
      <c r="C1643" s="227"/>
      <c r="D1643" s="227"/>
      <c r="E1643" s="227"/>
      <c r="F1643" s="227"/>
      <c r="G1643" s="226"/>
      <c r="H1643" s="1207"/>
      <c r="I1643" s="1207"/>
      <c r="J1643" s="227"/>
      <c r="K1643" s="227"/>
      <c r="L1643" s="227"/>
      <c r="M1643" s="227"/>
      <c r="N1643" s="227"/>
      <c r="O1643" s="227"/>
      <c r="P1643" s="227"/>
      <c r="Q1643" s="227"/>
      <c r="R1643" s="227"/>
      <c r="S1643" s="227"/>
      <c r="T1643" s="227"/>
      <c r="U1643" s="227"/>
      <c r="V1643" s="227"/>
      <c r="W1643" s="227"/>
      <c r="X1643" s="227"/>
      <c r="Y1643" s="227"/>
      <c r="Z1643" s="227"/>
      <c r="AA1643" s="227"/>
      <c r="AB1643" s="227"/>
      <c r="AC1643" s="227"/>
      <c r="AD1643" s="227"/>
      <c r="AE1643" s="227"/>
      <c r="AF1643" s="227"/>
      <c r="AG1643" s="227"/>
      <c r="AH1643" s="227"/>
      <c r="AI1643" s="227"/>
      <c r="AJ1643" s="227"/>
      <c r="AK1643" s="227"/>
      <c r="AL1643" s="227"/>
      <c r="AM1643" s="227"/>
      <c r="AN1643" s="227"/>
      <c r="AO1643" s="227"/>
      <c r="AP1643" s="227"/>
      <c r="AQ1643" s="227"/>
      <c r="AR1643" s="227"/>
    </row>
    <row r="1644" spans="1:44" x14ac:dyDescent="0.2">
      <c r="A1644" s="227"/>
      <c r="B1644" s="227"/>
      <c r="C1644" s="227"/>
      <c r="D1644" s="227"/>
      <c r="E1644" s="227"/>
      <c r="F1644" s="227"/>
      <c r="G1644" s="226"/>
      <c r="H1644" s="1207"/>
      <c r="I1644" s="1207"/>
      <c r="J1644" s="227"/>
      <c r="K1644" s="227"/>
      <c r="L1644" s="227"/>
      <c r="M1644" s="227"/>
      <c r="N1644" s="227"/>
      <c r="O1644" s="227"/>
      <c r="P1644" s="227"/>
      <c r="Q1644" s="227"/>
      <c r="R1644" s="227"/>
      <c r="S1644" s="227"/>
      <c r="T1644" s="227"/>
      <c r="U1644" s="227"/>
      <c r="V1644" s="227"/>
      <c r="W1644" s="227"/>
      <c r="X1644" s="227"/>
      <c r="Y1644" s="227"/>
      <c r="Z1644" s="227"/>
      <c r="AA1644" s="227"/>
      <c r="AB1644" s="227"/>
      <c r="AC1644" s="227"/>
      <c r="AD1644" s="227"/>
      <c r="AE1644" s="227"/>
      <c r="AF1644" s="227"/>
      <c r="AG1644" s="227"/>
      <c r="AH1644" s="227"/>
      <c r="AI1644" s="227"/>
      <c r="AJ1644" s="227"/>
      <c r="AK1644" s="227"/>
      <c r="AL1644" s="227"/>
      <c r="AM1644" s="227"/>
      <c r="AN1644" s="227"/>
      <c r="AO1644" s="227"/>
      <c r="AP1644" s="227"/>
      <c r="AQ1644" s="227"/>
      <c r="AR1644" s="227"/>
    </row>
    <row r="1645" spans="1:44" x14ac:dyDescent="0.2">
      <c r="A1645" s="227"/>
      <c r="B1645" s="227"/>
      <c r="C1645" s="227"/>
      <c r="D1645" s="227"/>
      <c r="E1645" s="227"/>
      <c r="F1645" s="227"/>
      <c r="G1645" s="226"/>
      <c r="H1645" s="1207"/>
      <c r="I1645" s="1207"/>
      <c r="J1645" s="227"/>
      <c r="K1645" s="227"/>
      <c r="L1645" s="227"/>
      <c r="M1645" s="227"/>
      <c r="N1645" s="227"/>
      <c r="O1645" s="227"/>
      <c r="P1645" s="227"/>
      <c r="Q1645" s="227"/>
      <c r="R1645" s="227"/>
      <c r="S1645" s="227"/>
      <c r="T1645" s="227"/>
      <c r="U1645" s="227"/>
      <c r="V1645" s="227"/>
      <c r="W1645" s="227"/>
      <c r="X1645" s="227"/>
      <c r="Y1645" s="227"/>
      <c r="Z1645" s="227"/>
      <c r="AA1645" s="227"/>
      <c r="AB1645" s="227"/>
      <c r="AC1645" s="227"/>
      <c r="AD1645" s="227"/>
      <c r="AE1645" s="227"/>
      <c r="AF1645" s="227"/>
      <c r="AG1645" s="227"/>
      <c r="AH1645" s="227"/>
      <c r="AI1645" s="227"/>
      <c r="AJ1645" s="227"/>
      <c r="AK1645" s="227"/>
      <c r="AL1645" s="227"/>
      <c r="AM1645" s="227"/>
      <c r="AN1645" s="227"/>
      <c r="AO1645" s="227"/>
      <c r="AP1645" s="227"/>
      <c r="AQ1645" s="227"/>
      <c r="AR1645" s="227"/>
    </row>
    <row r="1646" spans="1:44" x14ac:dyDescent="0.2">
      <c r="A1646" s="227"/>
      <c r="B1646" s="227"/>
      <c r="C1646" s="227"/>
      <c r="D1646" s="227"/>
      <c r="E1646" s="227"/>
      <c r="F1646" s="227"/>
      <c r="G1646" s="226"/>
      <c r="H1646" s="1207"/>
      <c r="I1646" s="1207"/>
      <c r="J1646" s="227"/>
      <c r="K1646" s="227"/>
      <c r="L1646" s="227"/>
      <c r="M1646" s="227"/>
      <c r="N1646" s="227"/>
      <c r="O1646" s="227"/>
      <c r="P1646" s="227"/>
      <c r="Q1646" s="227"/>
      <c r="R1646" s="227"/>
      <c r="S1646" s="227"/>
      <c r="T1646" s="227"/>
      <c r="U1646" s="227"/>
      <c r="V1646" s="227"/>
      <c r="W1646" s="227"/>
      <c r="X1646" s="227"/>
      <c r="Y1646" s="227"/>
      <c r="Z1646" s="227"/>
      <c r="AA1646" s="227"/>
      <c r="AB1646" s="227"/>
      <c r="AC1646" s="227"/>
      <c r="AD1646" s="227"/>
      <c r="AE1646" s="227"/>
      <c r="AF1646" s="227"/>
      <c r="AG1646" s="227"/>
      <c r="AH1646" s="227"/>
      <c r="AI1646" s="227"/>
      <c r="AJ1646" s="227"/>
      <c r="AK1646" s="227"/>
      <c r="AL1646" s="227"/>
      <c r="AM1646" s="227"/>
      <c r="AN1646" s="227"/>
      <c r="AO1646" s="227"/>
      <c r="AP1646" s="227"/>
      <c r="AQ1646" s="227"/>
      <c r="AR1646" s="227"/>
    </row>
    <row r="1647" spans="1:44" x14ac:dyDescent="0.2">
      <c r="A1647" s="227"/>
      <c r="B1647" s="227"/>
      <c r="C1647" s="227"/>
      <c r="D1647" s="227"/>
      <c r="E1647" s="227"/>
      <c r="F1647" s="227"/>
      <c r="G1647" s="226"/>
      <c r="H1647" s="1207"/>
      <c r="I1647" s="1207"/>
      <c r="J1647" s="227"/>
      <c r="K1647" s="227"/>
      <c r="L1647" s="227"/>
      <c r="M1647" s="227"/>
      <c r="N1647" s="227"/>
      <c r="O1647" s="227"/>
      <c r="P1647" s="227"/>
      <c r="Q1647" s="227"/>
      <c r="R1647" s="227"/>
      <c r="S1647" s="227"/>
      <c r="T1647" s="227"/>
      <c r="U1647" s="227"/>
      <c r="V1647" s="227"/>
      <c r="W1647" s="227"/>
      <c r="X1647" s="227"/>
      <c r="Y1647" s="227"/>
      <c r="Z1647" s="227"/>
      <c r="AA1647" s="227"/>
      <c r="AB1647" s="227"/>
      <c r="AC1647" s="227"/>
      <c r="AD1647" s="227"/>
      <c r="AE1647" s="227"/>
      <c r="AF1647" s="227"/>
      <c r="AG1647" s="227"/>
      <c r="AH1647" s="227"/>
      <c r="AI1647" s="227"/>
      <c r="AJ1647" s="227"/>
      <c r="AK1647" s="227"/>
      <c r="AL1647" s="227"/>
      <c r="AM1647" s="227"/>
      <c r="AN1647" s="227"/>
      <c r="AO1647" s="227"/>
      <c r="AP1647" s="227"/>
      <c r="AQ1647" s="227"/>
      <c r="AR1647" s="227"/>
    </row>
    <row r="1648" spans="1:44" x14ac:dyDescent="0.2">
      <c r="A1648" s="227"/>
      <c r="B1648" s="227"/>
      <c r="C1648" s="227"/>
      <c r="D1648" s="227"/>
      <c r="E1648" s="227"/>
      <c r="F1648" s="227"/>
      <c r="G1648" s="226"/>
      <c r="H1648" s="1207"/>
      <c r="I1648" s="1207"/>
      <c r="J1648" s="227"/>
      <c r="K1648" s="227"/>
      <c r="L1648" s="227"/>
      <c r="M1648" s="227"/>
      <c r="N1648" s="227"/>
      <c r="O1648" s="227"/>
      <c r="P1648" s="227"/>
      <c r="Q1648" s="227"/>
      <c r="R1648" s="227"/>
      <c r="S1648" s="227"/>
      <c r="T1648" s="227"/>
      <c r="U1648" s="227"/>
      <c r="V1648" s="227"/>
      <c r="W1648" s="227"/>
      <c r="X1648" s="227"/>
      <c r="Y1648" s="227"/>
      <c r="Z1648" s="227"/>
      <c r="AA1648" s="227"/>
      <c r="AB1648" s="227"/>
      <c r="AC1648" s="227"/>
      <c r="AD1648" s="227"/>
      <c r="AE1648" s="227"/>
      <c r="AF1648" s="227"/>
      <c r="AG1648" s="227"/>
      <c r="AH1648" s="227"/>
      <c r="AI1648" s="227"/>
      <c r="AJ1648" s="227"/>
      <c r="AK1648" s="227"/>
      <c r="AL1648" s="227"/>
      <c r="AM1648" s="227"/>
      <c r="AN1648" s="227"/>
      <c r="AO1648" s="227"/>
      <c r="AP1648" s="227"/>
      <c r="AQ1648" s="227"/>
      <c r="AR1648" s="227"/>
    </row>
    <row r="1649" spans="1:44" x14ac:dyDescent="0.2">
      <c r="A1649" s="227"/>
      <c r="B1649" s="227"/>
      <c r="C1649" s="227"/>
      <c r="D1649" s="227"/>
      <c r="E1649" s="227"/>
      <c r="F1649" s="227"/>
      <c r="G1649" s="226"/>
      <c r="H1649" s="1207"/>
      <c r="I1649" s="1207"/>
      <c r="J1649" s="227"/>
      <c r="K1649" s="227"/>
      <c r="L1649" s="227"/>
      <c r="M1649" s="227"/>
      <c r="N1649" s="227"/>
      <c r="O1649" s="227"/>
      <c r="P1649" s="227"/>
      <c r="Q1649" s="227"/>
      <c r="R1649" s="227"/>
      <c r="S1649" s="227"/>
      <c r="T1649" s="227"/>
      <c r="U1649" s="227"/>
      <c r="V1649" s="227"/>
      <c r="W1649" s="227"/>
      <c r="X1649" s="227"/>
      <c r="Y1649" s="227"/>
      <c r="Z1649" s="227"/>
      <c r="AA1649" s="227"/>
      <c r="AB1649" s="227"/>
      <c r="AC1649" s="227"/>
      <c r="AD1649" s="227"/>
      <c r="AE1649" s="227"/>
      <c r="AF1649" s="227"/>
      <c r="AG1649" s="227"/>
      <c r="AH1649" s="227"/>
      <c r="AI1649" s="227"/>
      <c r="AJ1649" s="227"/>
      <c r="AK1649" s="227"/>
      <c r="AL1649" s="227"/>
      <c r="AM1649" s="227"/>
      <c r="AN1649" s="227"/>
      <c r="AO1649" s="227"/>
      <c r="AP1649" s="227"/>
      <c r="AQ1649" s="227"/>
      <c r="AR1649" s="227"/>
    </row>
    <row r="1650" spans="1:44" x14ac:dyDescent="0.2">
      <c r="A1650" s="227"/>
      <c r="B1650" s="227"/>
      <c r="C1650" s="227"/>
      <c r="D1650" s="227"/>
      <c r="E1650" s="227"/>
      <c r="F1650" s="227"/>
      <c r="G1650" s="226"/>
      <c r="H1650" s="1207"/>
      <c r="I1650" s="1207"/>
      <c r="J1650" s="227"/>
      <c r="K1650" s="227"/>
      <c r="L1650" s="227"/>
      <c r="M1650" s="227"/>
      <c r="N1650" s="227"/>
      <c r="O1650" s="227"/>
      <c r="P1650" s="227"/>
      <c r="Q1650" s="227"/>
      <c r="R1650" s="227"/>
      <c r="S1650" s="227"/>
      <c r="T1650" s="227"/>
      <c r="U1650" s="227"/>
      <c r="V1650" s="227"/>
      <c r="W1650" s="227"/>
      <c r="X1650" s="227"/>
      <c r="Y1650" s="227"/>
      <c r="Z1650" s="227"/>
      <c r="AA1650" s="227"/>
      <c r="AB1650" s="227"/>
      <c r="AC1650" s="227"/>
      <c r="AD1650" s="227"/>
      <c r="AE1650" s="227"/>
      <c r="AF1650" s="227"/>
      <c r="AG1650" s="227"/>
      <c r="AH1650" s="227"/>
      <c r="AI1650" s="227"/>
      <c r="AJ1650" s="227"/>
      <c r="AK1650" s="227"/>
      <c r="AL1650" s="227"/>
      <c r="AM1650" s="227"/>
      <c r="AN1650" s="227"/>
      <c r="AO1650" s="227"/>
      <c r="AP1650" s="227"/>
      <c r="AQ1650" s="227"/>
      <c r="AR1650" s="227"/>
    </row>
    <row r="1651" spans="1:44" x14ac:dyDescent="0.2">
      <c r="A1651" s="227"/>
      <c r="B1651" s="227"/>
      <c r="C1651" s="227"/>
      <c r="D1651" s="227"/>
      <c r="E1651" s="227"/>
      <c r="F1651" s="227"/>
      <c r="G1651" s="226"/>
      <c r="H1651" s="1207"/>
      <c r="I1651" s="1207"/>
      <c r="J1651" s="227"/>
      <c r="K1651" s="227"/>
      <c r="L1651" s="227"/>
      <c r="M1651" s="227"/>
      <c r="N1651" s="227"/>
      <c r="O1651" s="227"/>
      <c r="P1651" s="227"/>
      <c r="Q1651" s="227"/>
      <c r="R1651" s="227"/>
      <c r="S1651" s="227"/>
      <c r="T1651" s="227"/>
      <c r="U1651" s="227"/>
      <c r="V1651" s="227"/>
      <c r="W1651" s="227"/>
      <c r="X1651" s="227"/>
      <c r="Y1651" s="227"/>
      <c r="Z1651" s="227"/>
      <c r="AA1651" s="227"/>
      <c r="AB1651" s="227"/>
      <c r="AC1651" s="227"/>
      <c r="AD1651" s="227"/>
      <c r="AE1651" s="227"/>
      <c r="AF1651" s="227"/>
      <c r="AG1651" s="227"/>
      <c r="AH1651" s="227"/>
      <c r="AI1651" s="227"/>
      <c r="AJ1651" s="227"/>
      <c r="AK1651" s="227"/>
      <c r="AL1651" s="227"/>
      <c r="AM1651" s="227"/>
      <c r="AN1651" s="227"/>
      <c r="AO1651" s="227"/>
      <c r="AP1651" s="227"/>
      <c r="AQ1651" s="227"/>
      <c r="AR1651" s="227"/>
    </row>
    <row r="1652" spans="1:44" x14ac:dyDescent="0.2">
      <c r="A1652" s="227"/>
      <c r="B1652" s="227"/>
      <c r="C1652" s="227"/>
      <c r="D1652" s="227"/>
      <c r="E1652" s="227"/>
      <c r="F1652" s="227"/>
      <c r="G1652" s="226"/>
      <c r="H1652" s="1207"/>
      <c r="I1652" s="1207"/>
      <c r="J1652" s="227"/>
      <c r="K1652" s="227"/>
      <c r="L1652" s="227"/>
      <c r="M1652" s="227"/>
      <c r="N1652" s="227"/>
      <c r="O1652" s="227"/>
      <c r="P1652" s="227"/>
      <c r="Q1652" s="227"/>
      <c r="R1652" s="227"/>
      <c r="S1652" s="227"/>
      <c r="T1652" s="227"/>
      <c r="U1652" s="227"/>
      <c r="V1652" s="227"/>
      <c r="W1652" s="227"/>
      <c r="X1652" s="227"/>
      <c r="Y1652" s="227"/>
      <c r="Z1652" s="227"/>
      <c r="AA1652" s="227"/>
      <c r="AB1652" s="227"/>
      <c r="AC1652" s="227"/>
      <c r="AD1652" s="227"/>
      <c r="AE1652" s="227"/>
      <c r="AF1652" s="227"/>
      <c r="AG1652" s="227"/>
      <c r="AH1652" s="227"/>
      <c r="AI1652" s="227"/>
      <c r="AJ1652" s="227"/>
      <c r="AK1652" s="227"/>
      <c r="AL1652" s="227"/>
      <c r="AM1652" s="227"/>
      <c r="AN1652" s="227"/>
      <c r="AO1652" s="227"/>
      <c r="AP1652" s="227"/>
      <c r="AQ1652" s="227"/>
      <c r="AR1652" s="227"/>
    </row>
    <row r="1653" spans="1:44" x14ac:dyDescent="0.2">
      <c r="A1653" s="227"/>
      <c r="B1653" s="227"/>
      <c r="C1653" s="227"/>
      <c r="D1653" s="227"/>
      <c r="E1653" s="227"/>
      <c r="F1653" s="227"/>
      <c r="G1653" s="226"/>
      <c r="H1653" s="1207"/>
      <c r="I1653" s="1207"/>
      <c r="J1653" s="227"/>
      <c r="K1653" s="227"/>
      <c r="L1653" s="227"/>
      <c r="M1653" s="227"/>
      <c r="N1653" s="227"/>
      <c r="O1653" s="227"/>
      <c r="P1653" s="227"/>
      <c r="Q1653" s="227"/>
      <c r="R1653" s="227"/>
      <c r="S1653" s="227"/>
      <c r="T1653" s="227"/>
      <c r="U1653" s="227"/>
      <c r="V1653" s="227"/>
      <c r="W1653" s="227"/>
      <c r="X1653" s="227"/>
      <c r="Y1653" s="227"/>
      <c r="Z1653" s="227"/>
      <c r="AA1653" s="227"/>
      <c r="AB1653" s="227"/>
      <c r="AC1653" s="227"/>
      <c r="AD1653" s="227"/>
      <c r="AE1653" s="227"/>
      <c r="AF1653" s="227"/>
      <c r="AG1653" s="227"/>
      <c r="AH1653" s="227"/>
      <c r="AI1653" s="227"/>
      <c r="AJ1653" s="227"/>
      <c r="AK1653" s="227"/>
      <c r="AL1653" s="227"/>
      <c r="AM1653" s="227"/>
      <c r="AN1653" s="227"/>
      <c r="AO1653" s="227"/>
      <c r="AP1653" s="227"/>
      <c r="AQ1653" s="227"/>
      <c r="AR1653" s="227"/>
    </row>
    <row r="1654" spans="1:44" x14ac:dyDescent="0.2">
      <c r="A1654" s="227"/>
      <c r="B1654" s="227"/>
      <c r="C1654" s="227"/>
      <c r="D1654" s="227"/>
      <c r="E1654" s="227"/>
      <c r="F1654" s="227"/>
      <c r="G1654" s="226"/>
      <c r="H1654" s="1207"/>
      <c r="I1654" s="1207"/>
      <c r="J1654" s="227"/>
      <c r="K1654" s="227"/>
      <c r="L1654" s="227"/>
      <c r="M1654" s="227"/>
      <c r="N1654" s="227"/>
      <c r="O1654" s="227"/>
      <c r="P1654" s="227"/>
      <c r="Q1654" s="227"/>
      <c r="R1654" s="227"/>
      <c r="S1654" s="227"/>
      <c r="T1654" s="227"/>
      <c r="U1654" s="227"/>
      <c r="V1654" s="227"/>
      <c r="W1654" s="227"/>
      <c r="X1654" s="227"/>
      <c r="Y1654" s="227"/>
      <c r="Z1654" s="227"/>
      <c r="AA1654" s="227"/>
      <c r="AB1654" s="227"/>
      <c r="AC1654" s="227"/>
      <c r="AD1654" s="227"/>
      <c r="AE1654" s="227"/>
      <c r="AF1654" s="227"/>
      <c r="AG1654" s="227"/>
      <c r="AH1654" s="227"/>
      <c r="AI1654" s="227"/>
      <c r="AJ1654" s="227"/>
      <c r="AK1654" s="227"/>
      <c r="AL1654" s="227"/>
      <c r="AM1654" s="227"/>
      <c r="AN1654" s="227"/>
      <c r="AO1654" s="227"/>
      <c r="AP1654" s="227"/>
      <c r="AQ1654" s="227"/>
      <c r="AR1654" s="227"/>
    </row>
    <row r="1655" spans="1:44" x14ac:dyDescent="0.2">
      <c r="A1655" s="227"/>
      <c r="B1655" s="227"/>
      <c r="C1655" s="227"/>
      <c r="D1655" s="227"/>
      <c r="E1655" s="227"/>
      <c r="F1655" s="227"/>
      <c r="G1655" s="226"/>
      <c r="H1655" s="1207"/>
      <c r="I1655" s="1207"/>
      <c r="J1655" s="227"/>
      <c r="K1655" s="227"/>
      <c r="L1655" s="227"/>
      <c r="M1655" s="227"/>
      <c r="N1655" s="227"/>
      <c r="O1655" s="227"/>
      <c r="P1655" s="227"/>
      <c r="Q1655" s="227"/>
      <c r="R1655" s="227"/>
      <c r="S1655" s="227"/>
      <c r="T1655" s="227"/>
      <c r="U1655" s="227"/>
      <c r="V1655" s="227"/>
      <c r="W1655" s="227"/>
      <c r="X1655" s="227"/>
      <c r="Y1655" s="227"/>
      <c r="Z1655" s="227"/>
      <c r="AA1655" s="227"/>
      <c r="AB1655" s="227"/>
      <c r="AC1655" s="227"/>
      <c r="AD1655" s="227"/>
      <c r="AE1655" s="227"/>
      <c r="AF1655" s="227"/>
      <c r="AG1655" s="227"/>
      <c r="AH1655" s="227"/>
      <c r="AI1655" s="227"/>
      <c r="AJ1655" s="227"/>
      <c r="AK1655" s="227"/>
      <c r="AL1655" s="227"/>
      <c r="AM1655" s="227"/>
      <c r="AN1655" s="227"/>
      <c r="AO1655" s="227"/>
      <c r="AP1655" s="227"/>
      <c r="AQ1655" s="227"/>
      <c r="AR1655" s="227"/>
    </row>
    <row r="1656" spans="1:44" x14ac:dyDescent="0.2">
      <c r="A1656" s="227"/>
      <c r="B1656" s="227"/>
      <c r="C1656" s="227"/>
      <c r="D1656" s="227"/>
      <c r="E1656" s="227"/>
      <c r="F1656" s="227"/>
      <c r="G1656" s="226"/>
      <c r="H1656" s="1207"/>
      <c r="I1656" s="1207"/>
      <c r="J1656" s="227"/>
      <c r="K1656" s="227"/>
      <c r="L1656" s="227"/>
      <c r="M1656" s="227"/>
      <c r="N1656" s="227"/>
      <c r="O1656" s="227"/>
      <c r="P1656" s="227"/>
      <c r="Q1656" s="227"/>
      <c r="R1656" s="227"/>
      <c r="S1656" s="227"/>
      <c r="T1656" s="227"/>
      <c r="U1656" s="227"/>
      <c r="V1656" s="227"/>
      <c r="W1656" s="227"/>
      <c r="X1656" s="227"/>
      <c r="Y1656" s="227"/>
      <c r="Z1656" s="227"/>
      <c r="AA1656" s="227"/>
      <c r="AB1656" s="227"/>
      <c r="AC1656" s="227"/>
      <c r="AD1656" s="227"/>
      <c r="AE1656" s="227"/>
      <c r="AF1656" s="227"/>
      <c r="AG1656" s="227"/>
      <c r="AH1656" s="227"/>
      <c r="AI1656" s="227"/>
      <c r="AJ1656" s="227"/>
      <c r="AK1656" s="227"/>
      <c r="AL1656" s="227"/>
      <c r="AM1656" s="227"/>
      <c r="AN1656" s="227"/>
      <c r="AO1656" s="227"/>
      <c r="AP1656" s="227"/>
      <c r="AQ1656" s="227"/>
      <c r="AR1656" s="227"/>
    </row>
    <row r="1657" spans="1:44" x14ac:dyDescent="0.2">
      <c r="A1657" s="227"/>
      <c r="B1657" s="227"/>
      <c r="C1657" s="227"/>
      <c r="D1657" s="227"/>
      <c r="E1657" s="227"/>
      <c r="F1657" s="227"/>
      <c r="G1657" s="226"/>
      <c r="H1657" s="1207"/>
      <c r="I1657" s="1207"/>
      <c r="J1657" s="227"/>
      <c r="K1657" s="227"/>
      <c r="L1657" s="227"/>
      <c r="M1657" s="227"/>
      <c r="N1657" s="227"/>
      <c r="O1657" s="227"/>
      <c r="P1657" s="227"/>
      <c r="Q1657" s="227"/>
      <c r="R1657" s="227"/>
      <c r="S1657" s="227"/>
      <c r="T1657" s="227"/>
      <c r="U1657" s="227"/>
      <c r="V1657" s="227"/>
      <c r="W1657" s="227"/>
      <c r="X1657" s="227"/>
      <c r="Y1657" s="227"/>
      <c r="Z1657" s="227"/>
      <c r="AA1657" s="227"/>
      <c r="AB1657" s="227"/>
      <c r="AC1657" s="227"/>
      <c r="AD1657" s="227"/>
      <c r="AE1657" s="227"/>
      <c r="AF1657" s="227"/>
      <c r="AG1657" s="227"/>
      <c r="AH1657" s="227"/>
      <c r="AI1657" s="227"/>
      <c r="AJ1657" s="227"/>
      <c r="AK1657" s="227"/>
      <c r="AL1657" s="227"/>
      <c r="AM1657" s="227"/>
      <c r="AN1657" s="227"/>
      <c r="AO1657" s="227"/>
      <c r="AP1657" s="227"/>
      <c r="AQ1657" s="227"/>
      <c r="AR1657" s="227"/>
    </row>
    <row r="1658" spans="1:44" x14ac:dyDescent="0.2">
      <c r="A1658" s="227"/>
      <c r="B1658" s="227"/>
      <c r="C1658" s="227"/>
      <c r="D1658" s="227"/>
      <c r="E1658" s="227"/>
      <c r="F1658" s="227"/>
      <c r="G1658" s="226"/>
      <c r="H1658" s="1207"/>
      <c r="I1658" s="1207"/>
      <c r="J1658" s="227"/>
      <c r="K1658" s="227"/>
      <c r="L1658" s="227"/>
      <c r="M1658" s="227"/>
      <c r="N1658" s="227"/>
      <c r="O1658" s="227"/>
      <c r="P1658" s="227"/>
      <c r="Q1658" s="227"/>
      <c r="R1658" s="227"/>
      <c r="S1658" s="227"/>
      <c r="T1658" s="227"/>
      <c r="U1658" s="227"/>
      <c r="V1658" s="227"/>
      <c r="W1658" s="227"/>
      <c r="X1658" s="227"/>
      <c r="Y1658" s="227"/>
      <c r="Z1658" s="227"/>
      <c r="AA1658" s="227"/>
      <c r="AB1658" s="227"/>
      <c r="AC1658" s="227"/>
      <c r="AD1658" s="227"/>
      <c r="AE1658" s="227"/>
      <c r="AF1658" s="227"/>
      <c r="AG1658" s="227"/>
      <c r="AH1658" s="227"/>
      <c r="AI1658" s="227"/>
      <c r="AJ1658" s="227"/>
      <c r="AK1658" s="227"/>
      <c r="AL1658" s="227"/>
      <c r="AM1658" s="227"/>
      <c r="AN1658" s="227"/>
      <c r="AO1658" s="227"/>
      <c r="AP1658" s="227"/>
      <c r="AQ1658" s="227"/>
      <c r="AR1658" s="227"/>
    </row>
    <row r="1659" spans="1:44" x14ac:dyDescent="0.2">
      <c r="A1659" s="227"/>
      <c r="B1659" s="227"/>
      <c r="C1659" s="227"/>
      <c r="D1659" s="227"/>
      <c r="E1659" s="227"/>
      <c r="F1659" s="227"/>
      <c r="G1659" s="226"/>
      <c r="H1659" s="1207"/>
      <c r="I1659" s="1207"/>
      <c r="J1659" s="227"/>
      <c r="K1659" s="227"/>
      <c r="L1659" s="227"/>
      <c r="M1659" s="227"/>
      <c r="N1659" s="227"/>
      <c r="O1659" s="227"/>
      <c r="P1659" s="227"/>
      <c r="Q1659" s="227"/>
      <c r="R1659" s="227"/>
      <c r="S1659" s="227"/>
      <c r="T1659" s="227"/>
      <c r="U1659" s="227"/>
      <c r="V1659" s="227"/>
      <c r="W1659" s="227"/>
      <c r="X1659" s="227"/>
      <c r="Y1659" s="227"/>
      <c r="Z1659" s="227"/>
      <c r="AA1659" s="227"/>
      <c r="AB1659" s="227"/>
      <c r="AC1659" s="227"/>
      <c r="AD1659" s="227"/>
      <c r="AE1659" s="227"/>
      <c r="AF1659" s="227"/>
      <c r="AG1659" s="227"/>
      <c r="AH1659" s="227"/>
      <c r="AI1659" s="227"/>
      <c r="AJ1659" s="227"/>
      <c r="AK1659" s="227"/>
      <c r="AL1659" s="227"/>
      <c r="AM1659" s="227"/>
      <c r="AN1659" s="227"/>
      <c r="AO1659" s="227"/>
      <c r="AP1659" s="227"/>
      <c r="AQ1659" s="227"/>
      <c r="AR1659" s="227"/>
    </row>
    <row r="1660" spans="1:44" x14ac:dyDescent="0.2">
      <c r="A1660" s="227"/>
      <c r="B1660" s="227"/>
      <c r="C1660" s="227"/>
      <c r="D1660" s="227"/>
      <c r="E1660" s="227"/>
      <c r="F1660" s="227"/>
      <c r="G1660" s="226"/>
      <c r="H1660" s="1207"/>
      <c r="I1660" s="1207"/>
      <c r="J1660" s="227"/>
      <c r="K1660" s="227"/>
      <c r="L1660" s="227"/>
      <c r="M1660" s="227"/>
      <c r="N1660" s="227"/>
      <c r="O1660" s="227"/>
      <c r="P1660" s="227"/>
      <c r="Q1660" s="227"/>
      <c r="R1660" s="227"/>
      <c r="S1660" s="227"/>
      <c r="T1660" s="227"/>
      <c r="U1660" s="227"/>
      <c r="V1660" s="227"/>
      <c r="W1660" s="227"/>
      <c r="X1660" s="227"/>
      <c r="Y1660" s="227"/>
      <c r="Z1660" s="227"/>
      <c r="AA1660" s="227"/>
      <c r="AB1660" s="227"/>
      <c r="AC1660" s="227"/>
      <c r="AD1660" s="227"/>
      <c r="AE1660" s="227"/>
      <c r="AF1660" s="227"/>
      <c r="AG1660" s="227"/>
      <c r="AH1660" s="227"/>
      <c r="AI1660" s="227"/>
      <c r="AJ1660" s="227"/>
      <c r="AK1660" s="227"/>
      <c r="AL1660" s="227"/>
      <c r="AM1660" s="227"/>
      <c r="AN1660" s="227"/>
      <c r="AO1660" s="227"/>
      <c r="AP1660" s="227"/>
      <c r="AQ1660" s="227"/>
      <c r="AR1660" s="227"/>
    </row>
    <row r="1661" spans="1:44" x14ac:dyDescent="0.2">
      <c r="A1661" s="227"/>
      <c r="B1661" s="227"/>
      <c r="C1661" s="227"/>
      <c r="D1661" s="227"/>
      <c r="E1661" s="227"/>
      <c r="F1661" s="227"/>
      <c r="G1661" s="226"/>
      <c r="H1661" s="1207"/>
      <c r="I1661" s="1207"/>
      <c r="J1661" s="227"/>
      <c r="K1661" s="227"/>
      <c r="L1661" s="227"/>
      <c r="M1661" s="227"/>
      <c r="N1661" s="227"/>
      <c r="O1661" s="227"/>
      <c r="P1661" s="227"/>
      <c r="Q1661" s="227"/>
      <c r="R1661" s="227"/>
      <c r="S1661" s="227"/>
      <c r="T1661" s="227"/>
      <c r="U1661" s="227"/>
      <c r="V1661" s="227"/>
      <c r="W1661" s="227"/>
      <c r="X1661" s="227"/>
      <c r="Y1661" s="227"/>
      <c r="Z1661" s="227"/>
      <c r="AA1661" s="227"/>
      <c r="AB1661" s="227"/>
      <c r="AC1661" s="227"/>
      <c r="AD1661" s="227"/>
      <c r="AE1661" s="227"/>
      <c r="AF1661" s="227"/>
      <c r="AG1661" s="227"/>
      <c r="AH1661" s="227"/>
      <c r="AI1661" s="227"/>
      <c r="AJ1661" s="227"/>
      <c r="AK1661" s="227"/>
      <c r="AL1661" s="227"/>
      <c r="AM1661" s="227"/>
      <c r="AN1661" s="227"/>
      <c r="AO1661" s="227"/>
      <c r="AP1661" s="227"/>
      <c r="AQ1661" s="227"/>
      <c r="AR1661" s="227"/>
    </row>
    <row r="1662" spans="1:44" x14ac:dyDescent="0.2">
      <c r="A1662" s="227"/>
      <c r="B1662" s="227"/>
      <c r="C1662" s="227"/>
      <c r="D1662" s="227"/>
      <c r="E1662" s="227"/>
      <c r="F1662" s="227"/>
      <c r="G1662" s="226"/>
      <c r="H1662" s="1207"/>
      <c r="I1662" s="1207"/>
      <c r="J1662" s="227"/>
      <c r="K1662" s="227"/>
      <c r="L1662" s="227"/>
      <c r="M1662" s="227"/>
      <c r="N1662" s="227"/>
      <c r="O1662" s="227"/>
      <c r="P1662" s="227"/>
      <c r="Q1662" s="227"/>
      <c r="R1662" s="227"/>
      <c r="S1662" s="227"/>
      <c r="T1662" s="227"/>
      <c r="U1662" s="227"/>
      <c r="V1662" s="227"/>
      <c r="W1662" s="227"/>
      <c r="X1662" s="227"/>
      <c r="Y1662" s="227"/>
      <c r="Z1662" s="227"/>
      <c r="AA1662" s="227"/>
      <c r="AB1662" s="227"/>
      <c r="AC1662" s="227"/>
      <c r="AD1662" s="227"/>
      <c r="AE1662" s="227"/>
      <c r="AF1662" s="227"/>
      <c r="AG1662" s="227"/>
      <c r="AH1662" s="227"/>
      <c r="AI1662" s="227"/>
      <c r="AJ1662" s="227"/>
      <c r="AK1662" s="227"/>
      <c r="AL1662" s="227"/>
      <c r="AM1662" s="227"/>
      <c r="AN1662" s="227"/>
      <c r="AO1662" s="227"/>
      <c r="AP1662" s="227"/>
      <c r="AQ1662" s="227"/>
      <c r="AR1662" s="227"/>
    </row>
    <row r="1663" spans="1:44" x14ac:dyDescent="0.2">
      <c r="A1663" s="227"/>
      <c r="B1663" s="227"/>
      <c r="C1663" s="227"/>
      <c r="D1663" s="227"/>
      <c r="E1663" s="227"/>
      <c r="F1663" s="227"/>
      <c r="G1663" s="226"/>
      <c r="H1663" s="1207"/>
      <c r="I1663" s="1207"/>
      <c r="J1663" s="227"/>
      <c r="K1663" s="227"/>
      <c r="L1663" s="227"/>
      <c r="M1663" s="227"/>
      <c r="N1663" s="227"/>
      <c r="O1663" s="227"/>
      <c r="P1663" s="227"/>
      <c r="Q1663" s="227"/>
      <c r="R1663" s="227"/>
      <c r="S1663" s="227"/>
      <c r="T1663" s="227"/>
      <c r="U1663" s="227"/>
      <c r="V1663" s="227"/>
      <c r="W1663" s="227"/>
      <c r="X1663" s="227"/>
      <c r="Y1663" s="227"/>
      <c r="Z1663" s="227"/>
      <c r="AA1663" s="227"/>
      <c r="AB1663" s="227"/>
      <c r="AC1663" s="227"/>
      <c r="AD1663" s="227"/>
      <c r="AE1663" s="227"/>
      <c r="AF1663" s="227"/>
      <c r="AG1663" s="227"/>
      <c r="AH1663" s="227"/>
      <c r="AI1663" s="227"/>
      <c r="AJ1663" s="227"/>
      <c r="AK1663" s="227"/>
      <c r="AL1663" s="227"/>
      <c r="AM1663" s="227"/>
      <c r="AN1663" s="227"/>
      <c r="AO1663" s="227"/>
      <c r="AP1663" s="227"/>
      <c r="AQ1663" s="227"/>
      <c r="AR1663" s="227"/>
    </row>
    <row r="1664" spans="1:44" x14ac:dyDescent="0.2">
      <c r="A1664" s="227"/>
      <c r="B1664" s="227"/>
      <c r="C1664" s="227"/>
      <c r="D1664" s="227"/>
      <c r="E1664" s="227"/>
      <c r="F1664" s="227"/>
      <c r="G1664" s="226"/>
      <c r="H1664" s="1207"/>
      <c r="I1664" s="1207"/>
      <c r="J1664" s="227"/>
      <c r="K1664" s="227"/>
      <c r="L1664" s="227"/>
      <c r="M1664" s="227"/>
      <c r="N1664" s="227"/>
      <c r="O1664" s="227"/>
      <c r="P1664" s="227"/>
      <c r="Q1664" s="227"/>
      <c r="R1664" s="227"/>
      <c r="S1664" s="227"/>
      <c r="T1664" s="227"/>
      <c r="U1664" s="227"/>
      <c r="V1664" s="227"/>
      <c r="W1664" s="227"/>
      <c r="X1664" s="227"/>
      <c r="Y1664" s="227"/>
      <c r="Z1664" s="227"/>
      <c r="AA1664" s="227"/>
      <c r="AB1664" s="227"/>
      <c r="AC1664" s="227"/>
      <c r="AD1664" s="227"/>
      <c r="AE1664" s="227"/>
      <c r="AF1664" s="227"/>
      <c r="AG1664" s="227"/>
      <c r="AH1664" s="227"/>
      <c r="AI1664" s="227"/>
      <c r="AJ1664" s="227"/>
      <c r="AK1664" s="227"/>
      <c r="AL1664" s="227"/>
      <c r="AM1664" s="227"/>
      <c r="AN1664" s="227"/>
      <c r="AO1664" s="227"/>
      <c r="AP1664" s="227"/>
      <c r="AQ1664" s="227"/>
      <c r="AR1664" s="227"/>
    </row>
    <row r="1665" spans="1:44" x14ac:dyDescent="0.2">
      <c r="A1665" s="227"/>
      <c r="B1665" s="227"/>
      <c r="C1665" s="227"/>
      <c r="D1665" s="227"/>
      <c r="E1665" s="227"/>
      <c r="F1665" s="227"/>
      <c r="G1665" s="226"/>
      <c r="H1665" s="1207"/>
      <c r="I1665" s="1207"/>
      <c r="J1665" s="227"/>
      <c r="K1665" s="227"/>
      <c r="L1665" s="227"/>
      <c r="M1665" s="227"/>
      <c r="N1665" s="227"/>
      <c r="O1665" s="227"/>
      <c r="P1665" s="227"/>
      <c r="Q1665" s="227"/>
      <c r="R1665" s="227"/>
      <c r="S1665" s="227"/>
      <c r="T1665" s="227"/>
      <c r="U1665" s="227"/>
      <c r="V1665" s="227"/>
      <c r="W1665" s="227"/>
      <c r="X1665" s="227"/>
      <c r="Y1665" s="227"/>
      <c r="Z1665" s="227"/>
      <c r="AA1665" s="227"/>
      <c r="AB1665" s="227"/>
      <c r="AC1665" s="227"/>
      <c r="AD1665" s="227"/>
      <c r="AE1665" s="227"/>
      <c r="AF1665" s="227"/>
      <c r="AG1665" s="227"/>
      <c r="AH1665" s="227"/>
      <c r="AI1665" s="227"/>
      <c r="AJ1665" s="227"/>
      <c r="AK1665" s="227"/>
      <c r="AL1665" s="227"/>
      <c r="AM1665" s="227"/>
      <c r="AN1665" s="227"/>
      <c r="AO1665" s="227"/>
      <c r="AP1665" s="227"/>
      <c r="AQ1665" s="227"/>
      <c r="AR1665" s="227"/>
    </row>
    <row r="1666" spans="1:44" x14ac:dyDescent="0.2">
      <c r="A1666" s="227"/>
      <c r="B1666" s="227"/>
      <c r="C1666" s="227"/>
      <c r="D1666" s="227"/>
      <c r="E1666" s="227"/>
      <c r="F1666" s="227"/>
      <c r="G1666" s="226"/>
      <c r="H1666" s="1207"/>
      <c r="I1666" s="1207"/>
      <c r="J1666" s="227"/>
      <c r="K1666" s="227"/>
      <c r="L1666" s="227"/>
      <c r="M1666" s="227"/>
      <c r="N1666" s="227"/>
      <c r="O1666" s="227"/>
      <c r="P1666" s="227"/>
      <c r="Q1666" s="227"/>
      <c r="R1666" s="227"/>
      <c r="S1666" s="227"/>
      <c r="T1666" s="227"/>
      <c r="U1666" s="227"/>
      <c r="V1666" s="227"/>
      <c r="W1666" s="227"/>
      <c r="X1666" s="227"/>
      <c r="Y1666" s="227"/>
      <c r="Z1666" s="227"/>
      <c r="AA1666" s="227"/>
      <c r="AB1666" s="227"/>
      <c r="AC1666" s="227"/>
      <c r="AD1666" s="227"/>
      <c r="AE1666" s="227"/>
      <c r="AF1666" s="227"/>
      <c r="AG1666" s="227"/>
      <c r="AH1666" s="227"/>
      <c r="AI1666" s="227"/>
      <c r="AJ1666" s="227"/>
      <c r="AK1666" s="227"/>
      <c r="AL1666" s="227"/>
      <c r="AM1666" s="227"/>
      <c r="AN1666" s="227"/>
      <c r="AO1666" s="227"/>
      <c r="AP1666" s="227"/>
      <c r="AQ1666" s="227"/>
      <c r="AR1666" s="227"/>
    </row>
    <row r="1667" spans="1:44" x14ac:dyDescent="0.2">
      <c r="A1667" s="227"/>
      <c r="B1667" s="227"/>
      <c r="C1667" s="227"/>
      <c r="D1667" s="227"/>
      <c r="E1667" s="227"/>
      <c r="F1667" s="227"/>
      <c r="G1667" s="226"/>
      <c r="H1667" s="1207"/>
      <c r="I1667" s="1207"/>
      <c r="J1667" s="227"/>
      <c r="K1667" s="227"/>
      <c r="L1667" s="227"/>
      <c r="M1667" s="227"/>
      <c r="N1667" s="227"/>
      <c r="O1667" s="227"/>
      <c r="P1667" s="227"/>
      <c r="Q1667" s="227"/>
      <c r="R1667" s="227"/>
      <c r="S1667" s="227"/>
      <c r="T1667" s="227"/>
      <c r="U1667" s="227"/>
      <c r="V1667" s="227"/>
      <c r="W1667" s="227"/>
      <c r="X1667" s="227"/>
      <c r="Y1667" s="227"/>
      <c r="Z1667" s="227"/>
      <c r="AA1667" s="227"/>
      <c r="AB1667" s="227"/>
      <c r="AC1667" s="227"/>
      <c r="AD1667" s="227"/>
      <c r="AE1667" s="227"/>
      <c r="AF1667" s="227"/>
      <c r="AG1667" s="227"/>
      <c r="AH1667" s="227"/>
      <c r="AI1667" s="227"/>
      <c r="AJ1667" s="227"/>
      <c r="AK1667" s="227"/>
      <c r="AL1667" s="227"/>
      <c r="AM1667" s="227"/>
      <c r="AN1667" s="227"/>
      <c r="AO1667" s="227"/>
      <c r="AP1667" s="227"/>
      <c r="AQ1667" s="227"/>
      <c r="AR1667" s="227"/>
    </row>
    <row r="1668" spans="1:44" x14ac:dyDescent="0.2">
      <c r="A1668" s="227"/>
      <c r="B1668" s="227"/>
      <c r="C1668" s="227"/>
      <c r="D1668" s="227"/>
      <c r="E1668" s="227"/>
      <c r="F1668" s="227"/>
      <c r="G1668" s="226"/>
      <c r="H1668" s="1207"/>
      <c r="I1668" s="1207"/>
      <c r="J1668" s="227"/>
      <c r="K1668" s="227"/>
      <c r="L1668" s="227"/>
      <c r="M1668" s="227"/>
      <c r="N1668" s="227"/>
      <c r="O1668" s="227"/>
      <c r="P1668" s="227"/>
      <c r="Q1668" s="227"/>
      <c r="R1668" s="227"/>
      <c r="S1668" s="227"/>
      <c r="T1668" s="227"/>
      <c r="U1668" s="227"/>
      <c r="V1668" s="227"/>
      <c r="W1668" s="227"/>
      <c r="X1668" s="227"/>
      <c r="Y1668" s="227"/>
      <c r="Z1668" s="227"/>
      <c r="AA1668" s="227"/>
      <c r="AB1668" s="227"/>
      <c r="AC1668" s="227"/>
      <c r="AD1668" s="227"/>
      <c r="AE1668" s="227"/>
      <c r="AF1668" s="227"/>
      <c r="AG1668" s="227"/>
      <c r="AH1668" s="227"/>
      <c r="AI1668" s="227"/>
      <c r="AJ1668" s="227"/>
      <c r="AK1668" s="227"/>
      <c r="AL1668" s="227"/>
      <c r="AM1668" s="227"/>
      <c r="AN1668" s="227"/>
      <c r="AO1668" s="227"/>
      <c r="AP1668" s="227"/>
      <c r="AQ1668" s="227"/>
      <c r="AR1668" s="227"/>
    </row>
    <row r="1669" spans="1:44" x14ac:dyDescent="0.2">
      <c r="A1669" s="227"/>
      <c r="B1669" s="227"/>
      <c r="C1669" s="227"/>
      <c r="D1669" s="227"/>
      <c r="E1669" s="227"/>
      <c r="F1669" s="227"/>
      <c r="G1669" s="226"/>
      <c r="H1669" s="1207"/>
      <c r="I1669" s="1207"/>
      <c r="J1669" s="227"/>
      <c r="K1669" s="227"/>
      <c r="L1669" s="227"/>
      <c r="M1669" s="227"/>
      <c r="N1669" s="227"/>
      <c r="O1669" s="227"/>
      <c r="P1669" s="227"/>
      <c r="Q1669" s="227"/>
      <c r="R1669" s="227"/>
      <c r="S1669" s="227"/>
      <c r="T1669" s="227"/>
      <c r="U1669" s="227"/>
      <c r="V1669" s="227"/>
      <c r="W1669" s="227"/>
      <c r="X1669" s="227"/>
      <c r="Y1669" s="227"/>
      <c r="Z1669" s="227"/>
      <c r="AA1669" s="227"/>
      <c r="AB1669" s="227"/>
      <c r="AC1669" s="227"/>
      <c r="AD1669" s="227"/>
      <c r="AE1669" s="227"/>
      <c r="AF1669" s="227"/>
      <c r="AG1669" s="227"/>
      <c r="AH1669" s="227"/>
      <c r="AI1669" s="227"/>
      <c r="AJ1669" s="227"/>
      <c r="AK1669" s="227"/>
      <c r="AL1669" s="227"/>
      <c r="AM1669" s="227"/>
      <c r="AN1669" s="227"/>
      <c r="AO1669" s="227"/>
      <c r="AP1669" s="227"/>
      <c r="AQ1669" s="227"/>
      <c r="AR1669" s="227"/>
    </row>
    <row r="1670" spans="1:44" x14ac:dyDescent="0.2">
      <c r="A1670" s="227"/>
      <c r="B1670" s="227"/>
      <c r="C1670" s="227"/>
      <c r="D1670" s="227"/>
      <c r="E1670" s="227"/>
      <c r="F1670" s="227"/>
      <c r="G1670" s="226"/>
      <c r="H1670" s="1207"/>
      <c r="I1670" s="1207"/>
      <c r="J1670" s="227"/>
      <c r="K1670" s="227"/>
      <c r="L1670" s="227"/>
      <c r="M1670" s="227"/>
      <c r="N1670" s="227"/>
      <c r="O1670" s="227"/>
      <c r="P1670" s="227"/>
      <c r="Q1670" s="227"/>
      <c r="R1670" s="227"/>
      <c r="S1670" s="227"/>
      <c r="T1670" s="227"/>
      <c r="U1670" s="227"/>
      <c r="V1670" s="227"/>
      <c r="W1670" s="227"/>
      <c r="X1670" s="227"/>
      <c r="Y1670" s="227"/>
      <c r="Z1670" s="227"/>
      <c r="AA1670" s="227"/>
      <c r="AB1670" s="227"/>
      <c r="AC1670" s="227"/>
      <c r="AD1670" s="227"/>
      <c r="AE1670" s="227"/>
      <c r="AF1670" s="227"/>
      <c r="AG1670" s="227"/>
      <c r="AH1670" s="227"/>
      <c r="AI1670" s="227"/>
      <c r="AJ1670" s="227"/>
      <c r="AK1670" s="227"/>
      <c r="AL1670" s="227"/>
      <c r="AM1670" s="227"/>
      <c r="AN1670" s="227"/>
      <c r="AO1670" s="227"/>
      <c r="AP1670" s="227"/>
      <c r="AQ1670" s="227"/>
      <c r="AR1670" s="227"/>
    </row>
    <row r="1671" spans="1:44" x14ac:dyDescent="0.2">
      <c r="A1671" s="227"/>
      <c r="B1671" s="227"/>
      <c r="C1671" s="227"/>
      <c r="D1671" s="227"/>
      <c r="E1671" s="227"/>
      <c r="F1671" s="227"/>
      <c r="G1671" s="226"/>
      <c r="H1671" s="1207"/>
      <c r="I1671" s="1207"/>
      <c r="J1671" s="227"/>
      <c r="K1671" s="227"/>
      <c r="L1671" s="227"/>
      <c r="M1671" s="227"/>
      <c r="N1671" s="227"/>
      <c r="O1671" s="227"/>
      <c r="P1671" s="227"/>
      <c r="Q1671" s="227"/>
      <c r="R1671" s="227"/>
      <c r="S1671" s="227"/>
      <c r="T1671" s="227"/>
      <c r="U1671" s="227"/>
      <c r="V1671" s="227"/>
      <c r="W1671" s="227"/>
      <c r="X1671" s="227"/>
      <c r="Y1671" s="227"/>
      <c r="Z1671" s="227"/>
      <c r="AA1671" s="227"/>
      <c r="AB1671" s="227"/>
      <c r="AC1671" s="227"/>
      <c r="AD1671" s="227"/>
      <c r="AE1671" s="227"/>
      <c r="AF1671" s="227"/>
      <c r="AG1671" s="227"/>
      <c r="AH1671" s="227"/>
      <c r="AI1671" s="227"/>
      <c r="AJ1671" s="227"/>
      <c r="AK1671" s="227"/>
      <c r="AL1671" s="227"/>
      <c r="AM1671" s="227"/>
      <c r="AN1671" s="227"/>
      <c r="AO1671" s="227"/>
      <c r="AP1671" s="227"/>
      <c r="AQ1671" s="227"/>
      <c r="AR1671" s="227"/>
    </row>
    <row r="1672" spans="1:44" x14ac:dyDescent="0.2">
      <c r="A1672" s="227"/>
      <c r="B1672" s="227"/>
      <c r="C1672" s="227"/>
      <c r="D1672" s="227"/>
      <c r="E1672" s="227"/>
      <c r="F1672" s="227"/>
      <c r="G1672" s="226"/>
      <c r="H1672" s="1207"/>
      <c r="I1672" s="1207"/>
      <c r="J1672" s="227"/>
      <c r="K1672" s="227"/>
      <c r="L1672" s="227"/>
      <c r="M1672" s="227"/>
      <c r="N1672" s="227"/>
      <c r="O1672" s="227"/>
      <c r="P1672" s="227"/>
      <c r="Q1672" s="227"/>
      <c r="R1672" s="227"/>
      <c r="S1672" s="227"/>
      <c r="T1672" s="227"/>
      <c r="U1672" s="227"/>
      <c r="V1672" s="227"/>
      <c r="W1672" s="227"/>
      <c r="X1672" s="227"/>
      <c r="Y1672" s="227"/>
      <c r="Z1672" s="227"/>
      <c r="AA1672" s="227"/>
      <c r="AB1672" s="227"/>
      <c r="AC1672" s="227"/>
      <c r="AD1672" s="227"/>
      <c r="AE1672" s="227"/>
      <c r="AF1672" s="227"/>
      <c r="AG1672" s="227"/>
      <c r="AH1672" s="227"/>
      <c r="AI1672" s="227"/>
      <c r="AJ1672" s="227"/>
      <c r="AK1672" s="227"/>
      <c r="AL1672" s="227"/>
      <c r="AM1672" s="227"/>
      <c r="AN1672" s="227"/>
      <c r="AO1672" s="227"/>
      <c r="AP1672" s="227"/>
      <c r="AQ1672" s="227"/>
      <c r="AR1672" s="227"/>
    </row>
  </sheetData>
  <mergeCells count="635">
    <mergeCell ref="A1023:F1024"/>
    <mergeCell ref="A1005:F1006"/>
    <mergeCell ref="A1011:F1011"/>
    <mergeCell ref="A1013:F1013"/>
    <mergeCell ref="A1015:F1015"/>
    <mergeCell ref="A1017:F1018"/>
    <mergeCell ref="A1020:F1021"/>
    <mergeCell ref="A990:F990"/>
    <mergeCell ref="A992:F993"/>
    <mergeCell ref="A995:F995"/>
    <mergeCell ref="A997:F998"/>
    <mergeCell ref="A1002:F1002"/>
    <mergeCell ref="A1004:F1004"/>
    <mergeCell ref="B971:F971"/>
    <mergeCell ref="A978:F978"/>
    <mergeCell ref="A980:F981"/>
    <mergeCell ref="A983:F984"/>
    <mergeCell ref="A985:F986"/>
    <mergeCell ref="A988:F988"/>
    <mergeCell ref="J886:L886"/>
    <mergeCell ref="J887:L887"/>
    <mergeCell ref="C902:E902"/>
    <mergeCell ref="G902:K902"/>
    <mergeCell ref="B906:F906"/>
    <mergeCell ref="C967:E967"/>
    <mergeCell ref="G967:K967"/>
    <mergeCell ref="J880:L880"/>
    <mergeCell ref="J881:L881"/>
    <mergeCell ref="J882:L882"/>
    <mergeCell ref="J883:L883"/>
    <mergeCell ref="J884:L884"/>
    <mergeCell ref="J885:L885"/>
    <mergeCell ref="J874:L874"/>
    <mergeCell ref="J875:L875"/>
    <mergeCell ref="J876:L876"/>
    <mergeCell ref="J877:L877"/>
    <mergeCell ref="J878:L878"/>
    <mergeCell ref="J879:L879"/>
    <mergeCell ref="J868:L868"/>
    <mergeCell ref="J869:L869"/>
    <mergeCell ref="J870:L870"/>
    <mergeCell ref="J871:L871"/>
    <mergeCell ref="J872:L872"/>
    <mergeCell ref="J873:L873"/>
    <mergeCell ref="J862:L862"/>
    <mergeCell ref="J863:L863"/>
    <mergeCell ref="J864:L864"/>
    <mergeCell ref="J865:L865"/>
    <mergeCell ref="J866:L866"/>
    <mergeCell ref="J867:L867"/>
    <mergeCell ref="J855:L855"/>
    <mergeCell ref="J856:L856"/>
    <mergeCell ref="J858:L858"/>
    <mergeCell ref="J859:L859"/>
    <mergeCell ref="J860:L860"/>
    <mergeCell ref="J861:L861"/>
    <mergeCell ref="J849:L849"/>
    <mergeCell ref="J850:L850"/>
    <mergeCell ref="J851:L851"/>
    <mergeCell ref="J852:L852"/>
    <mergeCell ref="J853:L853"/>
    <mergeCell ref="J854:L854"/>
    <mergeCell ref="C837:E837"/>
    <mergeCell ref="G837:K837"/>
    <mergeCell ref="B841:F841"/>
    <mergeCell ref="J846:L846"/>
    <mergeCell ref="J847:L847"/>
    <mergeCell ref="J848:L848"/>
    <mergeCell ref="J807:L807"/>
    <mergeCell ref="J808:L808"/>
    <mergeCell ref="J809:L809"/>
    <mergeCell ref="J810:L810"/>
    <mergeCell ref="J811:L811"/>
    <mergeCell ref="J812:L812"/>
    <mergeCell ref="J799:L799"/>
    <mergeCell ref="J800:L800"/>
    <mergeCell ref="J803:L803"/>
    <mergeCell ref="J804:L804"/>
    <mergeCell ref="J805:L805"/>
    <mergeCell ref="J806:L806"/>
    <mergeCell ref="J793:L793"/>
    <mergeCell ref="J794:L794"/>
    <mergeCell ref="J795:L795"/>
    <mergeCell ref="J796:L796"/>
    <mergeCell ref="J797:L797"/>
    <mergeCell ref="J798:L798"/>
    <mergeCell ref="J787:L787"/>
    <mergeCell ref="J788:L788"/>
    <mergeCell ref="J789:L789"/>
    <mergeCell ref="J790:L790"/>
    <mergeCell ref="J791:L791"/>
    <mergeCell ref="J792:L792"/>
    <mergeCell ref="J781:L781"/>
    <mergeCell ref="J782:L782"/>
    <mergeCell ref="J783:L783"/>
    <mergeCell ref="J784:L784"/>
    <mergeCell ref="J785:L785"/>
    <mergeCell ref="J786:L786"/>
    <mergeCell ref="J766:L766"/>
    <mergeCell ref="J767:L767"/>
    <mergeCell ref="J768:L768"/>
    <mergeCell ref="C772:E772"/>
    <mergeCell ref="G772:K772"/>
    <mergeCell ref="B776:F776"/>
    <mergeCell ref="J759:L759"/>
    <mergeCell ref="A760:F761"/>
    <mergeCell ref="J760:L760"/>
    <mergeCell ref="J761:L761"/>
    <mergeCell ref="J762:L762"/>
    <mergeCell ref="J763:L763"/>
    <mergeCell ref="J754:L754"/>
    <mergeCell ref="J755:L755"/>
    <mergeCell ref="J756:L756"/>
    <mergeCell ref="A757:F758"/>
    <mergeCell ref="J757:L757"/>
    <mergeCell ref="J758:L758"/>
    <mergeCell ref="J748:L748"/>
    <mergeCell ref="J749:L749"/>
    <mergeCell ref="J750:L750"/>
    <mergeCell ref="J751:L751"/>
    <mergeCell ref="J752:L752"/>
    <mergeCell ref="J753:L753"/>
    <mergeCell ref="J742:L742"/>
    <mergeCell ref="J743:L743"/>
    <mergeCell ref="J744:L744"/>
    <mergeCell ref="J745:L745"/>
    <mergeCell ref="J746:L746"/>
    <mergeCell ref="J747:L747"/>
    <mergeCell ref="J736:L736"/>
    <mergeCell ref="J737:L737"/>
    <mergeCell ref="J738:L738"/>
    <mergeCell ref="J739:L739"/>
    <mergeCell ref="J740:L740"/>
    <mergeCell ref="J741:L741"/>
    <mergeCell ref="J730:L730"/>
    <mergeCell ref="J731:L731"/>
    <mergeCell ref="J732:L732"/>
    <mergeCell ref="J733:L733"/>
    <mergeCell ref="J734:L734"/>
    <mergeCell ref="J735:L735"/>
    <mergeCell ref="J724:L724"/>
    <mergeCell ref="J725:L725"/>
    <mergeCell ref="J726:L726"/>
    <mergeCell ref="J727:L727"/>
    <mergeCell ref="J728:L728"/>
    <mergeCell ref="J729:L729"/>
    <mergeCell ref="J718:L718"/>
    <mergeCell ref="J719:L719"/>
    <mergeCell ref="J720:L720"/>
    <mergeCell ref="J721:L721"/>
    <mergeCell ref="J722:L722"/>
    <mergeCell ref="J723:L723"/>
    <mergeCell ref="J690:L690"/>
    <mergeCell ref="J691:L691"/>
    <mergeCell ref="C708:E708"/>
    <mergeCell ref="G708:K708"/>
    <mergeCell ref="B712:F712"/>
    <mergeCell ref="A716:F717"/>
    <mergeCell ref="J717:L717"/>
    <mergeCell ref="J684:L684"/>
    <mergeCell ref="J685:L685"/>
    <mergeCell ref="J686:L686"/>
    <mergeCell ref="J687:L687"/>
    <mergeCell ref="J688:L688"/>
    <mergeCell ref="J689:L689"/>
    <mergeCell ref="J678:L678"/>
    <mergeCell ref="J679:L679"/>
    <mergeCell ref="J680:L680"/>
    <mergeCell ref="J681:L681"/>
    <mergeCell ref="J682:L682"/>
    <mergeCell ref="J683:L683"/>
    <mergeCell ref="J672:L672"/>
    <mergeCell ref="J673:L673"/>
    <mergeCell ref="J674:L674"/>
    <mergeCell ref="J675:L675"/>
    <mergeCell ref="J676:L676"/>
    <mergeCell ref="J677:L677"/>
    <mergeCell ref="J665:L665"/>
    <mergeCell ref="J666:L666"/>
    <mergeCell ref="J668:L668"/>
    <mergeCell ref="J669:L669"/>
    <mergeCell ref="J670:L670"/>
    <mergeCell ref="J671:L671"/>
    <mergeCell ref="J659:L659"/>
    <mergeCell ref="J660:L660"/>
    <mergeCell ref="J661:L661"/>
    <mergeCell ref="J662:L662"/>
    <mergeCell ref="J663:L663"/>
    <mergeCell ref="J664:L664"/>
    <mergeCell ref="J653:L653"/>
    <mergeCell ref="J654:L654"/>
    <mergeCell ref="J655:L655"/>
    <mergeCell ref="J656:L656"/>
    <mergeCell ref="J657:L657"/>
    <mergeCell ref="J658:L658"/>
    <mergeCell ref="J623:L623"/>
    <mergeCell ref="J624:L624"/>
    <mergeCell ref="C643:E643"/>
    <mergeCell ref="G643:K643"/>
    <mergeCell ref="B647:F647"/>
    <mergeCell ref="J652:L652"/>
    <mergeCell ref="J591:L591"/>
    <mergeCell ref="J592:L592"/>
    <mergeCell ref="J599:L599"/>
    <mergeCell ref="J600:L600"/>
    <mergeCell ref="J601:L601"/>
    <mergeCell ref="J622:L622"/>
    <mergeCell ref="B580:F580"/>
    <mergeCell ref="A582:F585"/>
    <mergeCell ref="J585:L585"/>
    <mergeCell ref="A586:F588"/>
    <mergeCell ref="J586:L586"/>
    <mergeCell ref="J587:L587"/>
    <mergeCell ref="J588:L588"/>
    <mergeCell ref="J553:L553"/>
    <mergeCell ref="J554:L554"/>
    <mergeCell ref="J555:L555"/>
    <mergeCell ref="J556:L556"/>
    <mergeCell ref="C576:E576"/>
    <mergeCell ref="G576:K576"/>
    <mergeCell ref="J547:L547"/>
    <mergeCell ref="J548:L548"/>
    <mergeCell ref="J549:L549"/>
    <mergeCell ref="J550:L550"/>
    <mergeCell ref="J551:L551"/>
    <mergeCell ref="J552:L552"/>
    <mergeCell ref="J541:L541"/>
    <mergeCell ref="J542:L542"/>
    <mergeCell ref="J543:L543"/>
    <mergeCell ref="J544:L544"/>
    <mergeCell ref="J545:L545"/>
    <mergeCell ref="J546:L546"/>
    <mergeCell ref="J535:L535"/>
    <mergeCell ref="J536:L536"/>
    <mergeCell ref="J537:L537"/>
    <mergeCell ref="J538:L538"/>
    <mergeCell ref="J539:L539"/>
    <mergeCell ref="J540:L540"/>
    <mergeCell ref="J528:L528"/>
    <mergeCell ref="J529:L529"/>
    <mergeCell ref="J530:L530"/>
    <mergeCell ref="J531:L531"/>
    <mergeCell ref="J533:L533"/>
    <mergeCell ref="J534:L534"/>
    <mergeCell ref="J522:L522"/>
    <mergeCell ref="J523:L523"/>
    <mergeCell ref="J524:L524"/>
    <mergeCell ref="J525:L525"/>
    <mergeCell ref="J526:L526"/>
    <mergeCell ref="J527:L527"/>
    <mergeCell ref="J507:L507"/>
    <mergeCell ref="C511:E511"/>
    <mergeCell ref="G511:K511"/>
    <mergeCell ref="B515:F515"/>
    <mergeCell ref="J520:L520"/>
    <mergeCell ref="A521:F521"/>
    <mergeCell ref="J521:L521"/>
    <mergeCell ref="J501:L501"/>
    <mergeCell ref="J502:L502"/>
    <mergeCell ref="J503:L503"/>
    <mergeCell ref="J504:L504"/>
    <mergeCell ref="J505:L505"/>
    <mergeCell ref="J506:L506"/>
    <mergeCell ref="J495:L495"/>
    <mergeCell ref="J496:L496"/>
    <mergeCell ref="J497:L497"/>
    <mergeCell ref="J498:L498"/>
    <mergeCell ref="J499:L499"/>
    <mergeCell ref="J500:L500"/>
    <mergeCell ref="J484:L484"/>
    <mergeCell ref="J485:L485"/>
    <mergeCell ref="J486:L486"/>
    <mergeCell ref="J487:L487"/>
    <mergeCell ref="J488:L488"/>
    <mergeCell ref="J489:L489"/>
    <mergeCell ref="J459:L459"/>
    <mergeCell ref="J460:L460"/>
    <mergeCell ref="J461:L461"/>
    <mergeCell ref="J462:L462"/>
    <mergeCell ref="J469:L469"/>
    <mergeCell ref="J477:L477"/>
    <mergeCell ref="B450:F450"/>
    <mergeCell ref="A453:F455"/>
    <mergeCell ref="J455:L455"/>
    <mergeCell ref="J456:L456"/>
    <mergeCell ref="J457:L457"/>
    <mergeCell ref="J458:L458"/>
    <mergeCell ref="J438:L438"/>
    <mergeCell ref="J439:L439"/>
    <mergeCell ref="J440:L440"/>
    <mergeCell ref="J441:L441"/>
    <mergeCell ref="J442:L442"/>
    <mergeCell ref="C446:E446"/>
    <mergeCell ref="G446:K446"/>
    <mergeCell ref="J432:L432"/>
    <mergeCell ref="J433:L433"/>
    <mergeCell ref="J434:L434"/>
    <mergeCell ref="J435:L435"/>
    <mergeCell ref="J436:L436"/>
    <mergeCell ref="J437:L437"/>
    <mergeCell ref="J423:L423"/>
    <mergeCell ref="J424:L424"/>
    <mergeCell ref="J425:L425"/>
    <mergeCell ref="J426:L426"/>
    <mergeCell ref="J430:L430"/>
    <mergeCell ref="J431:L431"/>
    <mergeCell ref="J414:L414"/>
    <mergeCell ref="J415:L415"/>
    <mergeCell ref="J416:L416"/>
    <mergeCell ref="J417:L417"/>
    <mergeCell ref="J418:L418"/>
    <mergeCell ref="J419:L419"/>
    <mergeCell ref="J408:L408"/>
    <mergeCell ref="J409:L409"/>
    <mergeCell ref="J410:L410"/>
    <mergeCell ref="J411:L411"/>
    <mergeCell ref="J412:L412"/>
    <mergeCell ref="J413:L413"/>
    <mergeCell ref="J402:L402"/>
    <mergeCell ref="J403:L403"/>
    <mergeCell ref="J404:L404"/>
    <mergeCell ref="J405:L405"/>
    <mergeCell ref="J406:L406"/>
    <mergeCell ref="J407:L407"/>
    <mergeCell ref="J397:L397"/>
    <mergeCell ref="J398:L398"/>
    <mergeCell ref="A399:F400"/>
    <mergeCell ref="J399:L399"/>
    <mergeCell ref="J400:L400"/>
    <mergeCell ref="J401:L401"/>
    <mergeCell ref="J392:L392"/>
    <mergeCell ref="J393:L393"/>
    <mergeCell ref="A394:F395"/>
    <mergeCell ref="J394:L394"/>
    <mergeCell ref="J395:L395"/>
    <mergeCell ref="J396:L396"/>
    <mergeCell ref="C380:E380"/>
    <mergeCell ref="G380:K380"/>
    <mergeCell ref="B384:F384"/>
    <mergeCell ref="J389:L389"/>
    <mergeCell ref="A390:F391"/>
    <mergeCell ref="J390:L390"/>
    <mergeCell ref="J391:L391"/>
    <mergeCell ref="J371:L371"/>
    <mergeCell ref="J372:L372"/>
    <mergeCell ref="J373:L373"/>
    <mergeCell ref="J374:L374"/>
    <mergeCell ref="J375:L375"/>
    <mergeCell ref="J376:L376"/>
    <mergeCell ref="J365:L365"/>
    <mergeCell ref="J366:L366"/>
    <mergeCell ref="J367:L367"/>
    <mergeCell ref="J368:L368"/>
    <mergeCell ref="J369:L369"/>
    <mergeCell ref="J370:L370"/>
    <mergeCell ref="J359:L359"/>
    <mergeCell ref="J360:L360"/>
    <mergeCell ref="J361:L361"/>
    <mergeCell ref="J362:L362"/>
    <mergeCell ref="J363:L363"/>
    <mergeCell ref="J364:L364"/>
    <mergeCell ref="J353:L353"/>
    <mergeCell ref="J354:L354"/>
    <mergeCell ref="J355:L355"/>
    <mergeCell ref="J356:L356"/>
    <mergeCell ref="J357:L357"/>
    <mergeCell ref="J358:L358"/>
    <mergeCell ref="J347:L347"/>
    <mergeCell ref="J348:L348"/>
    <mergeCell ref="J349:L349"/>
    <mergeCell ref="J350:L350"/>
    <mergeCell ref="J351:L351"/>
    <mergeCell ref="J352:L352"/>
    <mergeCell ref="J341:L341"/>
    <mergeCell ref="J342:L342"/>
    <mergeCell ref="J343:L343"/>
    <mergeCell ref="J344:L344"/>
    <mergeCell ref="J345:L345"/>
    <mergeCell ref="J346:L346"/>
    <mergeCell ref="J335:L335"/>
    <mergeCell ref="J336:L336"/>
    <mergeCell ref="J337:L337"/>
    <mergeCell ref="J338:L338"/>
    <mergeCell ref="J339:L339"/>
    <mergeCell ref="J340:L340"/>
    <mergeCell ref="J329:L329"/>
    <mergeCell ref="J330:L330"/>
    <mergeCell ref="J331:L331"/>
    <mergeCell ref="J332:L332"/>
    <mergeCell ref="J333:L333"/>
    <mergeCell ref="J334:L334"/>
    <mergeCell ref="B319:E319"/>
    <mergeCell ref="A323:F324"/>
    <mergeCell ref="J324:L324"/>
    <mergeCell ref="J326:L326"/>
    <mergeCell ref="J327:L327"/>
    <mergeCell ref="J328:L328"/>
    <mergeCell ref="J307:L307"/>
    <mergeCell ref="J308:L308"/>
    <mergeCell ref="J309:L309"/>
    <mergeCell ref="J310:L310"/>
    <mergeCell ref="J311:L311"/>
    <mergeCell ref="C315:E315"/>
    <mergeCell ref="G315:K315"/>
    <mergeCell ref="J300:L300"/>
    <mergeCell ref="J302:L302"/>
    <mergeCell ref="J303:L303"/>
    <mergeCell ref="J304:L304"/>
    <mergeCell ref="J305:L305"/>
    <mergeCell ref="J306:L306"/>
    <mergeCell ref="J290:L290"/>
    <mergeCell ref="J291:L291"/>
    <mergeCell ref="J292:L292"/>
    <mergeCell ref="J293:L293"/>
    <mergeCell ref="J294:L294"/>
    <mergeCell ref="J299:L299"/>
    <mergeCell ref="J282:L282"/>
    <mergeCell ref="J283:L283"/>
    <mergeCell ref="J284:L284"/>
    <mergeCell ref="J287:L287"/>
    <mergeCell ref="J288:L288"/>
    <mergeCell ref="J289:L289"/>
    <mergeCell ref="J276:L276"/>
    <mergeCell ref="J277:L277"/>
    <mergeCell ref="J278:L278"/>
    <mergeCell ref="J279:L279"/>
    <mergeCell ref="J280:L280"/>
    <mergeCell ref="J281:L281"/>
    <mergeCell ref="J270:L270"/>
    <mergeCell ref="J271:L271"/>
    <mergeCell ref="J272:L272"/>
    <mergeCell ref="J273:L273"/>
    <mergeCell ref="J274:L274"/>
    <mergeCell ref="J275:L275"/>
    <mergeCell ref="J264:L264"/>
    <mergeCell ref="J265:L265"/>
    <mergeCell ref="J266:L266"/>
    <mergeCell ref="J267:L267"/>
    <mergeCell ref="J268:L268"/>
    <mergeCell ref="J269:L269"/>
    <mergeCell ref="A257:F258"/>
    <mergeCell ref="J259:L259"/>
    <mergeCell ref="J260:L260"/>
    <mergeCell ref="J261:L261"/>
    <mergeCell ref="J262:L262"/>
    <mergeCell ref="J263:L263"/>
    <mergeCell ref="J244:L244"/>
    <mergeCell ref="J245:L245"/>
    <mergeCell ref="J246:L246"/>
    <mergeCell ref="C250:E250"/>
    <mergeCell ref="G250:K250"/>
    <mergeCell ref="B254:D254"/>
    <mergeCell ref="J238:L238"/>
    <mergeCell ref="J239:L239"/>
    <mergeCell ref="J240:L240"/>
    <mergeCell ref="J241:L241"/>
    <mergeCell ref="J242:L242"/>
    <mergeCell ref="J243:L243"/>
    <mergeCell ref="J232:L232"/>
    <mergeCell ref="J233:L233"/>
    <mergeCell ref="J234:L234"/>
    <mergeCell ref="J235:L235"/>
    <mergeCell ref="J236:L236"/>
    <mergeCell ref="J237:L237"/>
    <mergeCell ref="J226:L226"/>
    <mergeCell ref="J227:L227"/>
    <mergeCell ref="J228:L228"/>
    <mergeCell ref="J229:L229"/>
    <mergeCell ref="J230:L230"/>
    <mergeCell ref="J231:L231"/>
    <mergeCell ref="A221:F222"/>
    <mergeCell ref="J221:L221"/>
    <mergeCell ref="J222:L222"/>
    <mergeCell ref="J223:L223"/>
    <mergeCell ref="J224:L224"/>
    <mergeCell ref="J225:L225"/>
    <mergeCell ref="A216:F216"/>
    <mergeCell ref="J216:L216"/>
    <mergeCell ref="J217:L217"/>
    <mergeCell ref="J218:L218"/>
    <mergeCell ref="J219:L219"/>
    <mergeCell ref="J220:L220"/>
    <mergeCell ref="J209:L209"/>
    <mergeCell ref="J210:L210"/>
    <mergeCell ref="J211:L211"/>
    <mergeCell ref="J212:L212"/>
    <mergeCell ref="J213:L213"/>
    <mergeCell ref="J214:L214"/>
    <mergeCell ref="J203:L203"/>
    <mergeCell ref="J204:L204"/>
    <mergeCell ref="J205:L205"/>
    <mergeCell ref="J206:L206"/>
    <mergeCell ref="J207:L207"/>
    <mergeCell ref="J208:L208"/>
    <mergeCell ref="J198:L198"/>
    <mergeCell ref="J199:L199"/>
    <mergeCell ref="J200:L200"/>
    <mergeCell ref="A201:F202"/>
    <mergeCell ref="J201:L201"/>
    <mergeCell ref="J202:L202"/>
    <mergeCell ref="B188:E188"/>
    <mergeCell ref="J193:L193"/>
    <mergeCell ref="J194:L194"/>
    <mergeCell ref="J195:L195"/>
    <mergeCell ref="J196:L196"/>
    <mergeCell ref="J197:L197"/>
    <mergeCell ref="J176:L176"/>
    <mergeCell ref="J177:L177"/>
    <mergeCell ref="J178:L178"/>
    <mergeCell ref="J179:L179"/>
    <mergeCell ref="J180:L180"/>
    <mergeCell ref="C184:E184"/>
    <mergeCell ref="G184:K184"/>
    <mergeCell ref="J170:L170"/>
    <mergeCell ref="J171:L171"/>
    <mergeCell ref="J172:L172"/>
    <mergeCell ref="J173:L173"/>
    <mergeCell ref="J174:L174"/>
    <mergeCell ref="J175:L175"/>
    <mergeCell ref="J164:L164"/>
    <mergeCell ref="J165:L165"/>
    <mergeCell ref="J166:L166"/>
    <mergeCell ref="J167:L167"/>
    <mergeCell ref="J168:L168"/>
    <mergeCell ref="J169:L169"/>
    <mergeCell ref="J158:L158"/>
    <mergeCell ref="J159:L159"/>
    <mergeCell ref="J160:L160"/>
    <mergeCell ref="J161:L161"/>
    <mergeCell ref="J162:L162"/>
    <mergeCell ref="J163:L163"/>
    <mergeCell ref="J151:L151"/>
    <mergeCell ref="J153:L153"/>
    <mergeCell ref="J154:L154"/>
    <mergeCell ref="J155:L155"/>
    <mergeCell ref="J156:L156"/>
    <mergeCell ref="J157:L157"/>
    <mergeCell ref="J145:L145"/>
    <mergeCell ref="J146:L146"/>
    <mergeCell ref="J147:L147"/>
    <mergeCell ref="J148:L148"/>
    <mergeCell ref="J149:L149"/>
    <mergeCell ref="J150:L150"/>
    <mergeCell ref="J139:L139"/>
    <mergeCell ref="J140:L140"/>
    <mergeCell ref="J141:L141"/>
    <mergeCell ref="J142:L142"/>
    <mergeCell ref="J143:L143"/>
    <mergeCell ref="J144:L144"/>
    <mergeCell ref="J133:L133"/>
    <mergeCell ref="J134:L134"/>
    <mergeCell ref="J135:L135"/>
    <mergeCell ref="J136:L136"/>
    <mergeCell ref="J137:L137"/>
    <mergeCell ref="J138:L138"/>
    <mergeCell ref="J127:L127"/>
    <mergeCell ref="J128:L128"/>
    <mergeCell ref="J129:L129"/>
    <mergeCell ref="J130:L130"/>
    <mergeCell ref="J131:L131"/>
    <mergeCell ref="J132:L132"/>
    <mergeCell ref="J111:L111"/>
    <mergeCell ref="J114:L114"/>
    <mergeCell ref="C118:E118"/>
    <mergeCell ref="G118:K118"/>
    <mergeCell ref="B122:E122"/>
    <mergeCell ref="A124:F124"/>
    <mergeCell ref="J105:L105"/>
    <mergeCell ref="J106:L106"/>
    <mergeCell ref="J107:L107"/>
    <mergeCell ref="J108:L108"/>
    <mergeCell ref="J109:L109"/>
    <mergeCell ref="J110:L110"/>
    <mergeCell ref="J99:L99"/>
    <mergeCell ref="J100:L100"/>
    <mergeCell ref="J101:L101"/>
    <mergeCell ref="J102:L102"/>
    <mergeCell ref="J103:L103"/>
    <mergeCell ref="J104:L104"/>
    <mergeCell ref="J93:L93"/>
    <mergeCell ref="J94:L94"/>
    <mergeCell ref="J95:L95"/>
    <mergeCell ref="J96:L96"/>
    <mergeCell ref="J97:L97"/>
    <mergeCell ref="J98:L98"/>
    <mergeCell ref="J87:L87"/>
    <mergeCell ref="J88:L88"/>
    <mergeCell ref="J89:L89"/>
    <mergeCell ref="J90:L90"/>
    <mergeCell ref="J91:L91"/>
    <mergeCell ref="J92:L92"/>
    <mergeCell ref="J80:L80"/>
    <mergeCell ref="J81:L81"/>
    <mergeCell ref="J82:L82"/>
    <mergeCell ref="J83:L83"/>
    <mergeCell ref="J85:L85"/>
    <mergeCell ref="J86:L86"/>
    <mergeCell ref="J74:L74"/>
    <mergeCell ref="J75:L75"/>
    <mergeCell ref="J76:L76"/>
    <mergeCell ref="J77:L77"/>
    <mergeCell ref="J78:L78"/>
    <mergeCell ref="J79:L79"/>
    <mergeCell ref="J68:L68"/>
    <mergeCell ref="J69:L69"/>
    <mergeCell ref="J70:L70"/>
    <mergeCell ref="J71:L71"/>
    <mergeCell ref="J72:L72"/>
    <mergeCell ref="J73:L73"/>
    <mergeCell ref="J63:L63"/>
    <mergeCell ref="J64:L64"/>
    <mergeCell ref="A65:F66"/>
    <mergeCell ref="J65:L65"/>
    <mergeCell ref="J66:L66"/>
    <mergeCell ref="J67:L67"/>
    <mergeCell ref="A56:F56"/>
    <mergeCell ref="A58:F59"/>
    <mergeCell ref="J59:L59"/>
    <mergeCell ref="J60:L60"/>
    <mergeCell ref="J61:L61"/>
    <mergeCell ref="J62:L62"/>
    <mergeCell ref="B41:J43"/>
    <mergeCell ref="B44:G44"/>
    <mergeCell ref="C50:E50"/>
    <mergeCell ref="G50:K50"/>
    <mergeCell ref="B54:E54"/>
    <mergeCell ref="A2:F2"/>
    <mergeCell ref="A4:F4"/>
    <mergeCell ref="G40:M40"/>
    <mergeCell ref="A3:F3"/>
    <mergeCell ref="A5:F5"/>
    <mergeCell ref="A6:F6"/>
    <mergeCell ref="A7:F7"/>
    <mergeCell ref="A8:F8"/>
    <mergeCell ref="A9:F9"/>
  </mergeCells>
  <hyperlinks>
    <hyperlink ref="B44:G44" r:id="rId1" display="PROGRAMME DE TRAVAIL cf NEP300"/>
    <hyperlink ref="F133" r:id="rId2"/>
    <hyperlink ref="F261" r:id="rId3"/>
    <hyperlink ref="F328" r:id="rId4"/>
    <hyperlink ref="F361" r:id="rId5"/>
    <hyperlink ref="F402" r:id="rId6"/>
    <hyperlink ref="F459" r:id="rId7"/>
    <hyperlink ref="F485" r:id="rId8"/>
    <hyperlink ref="F523" r:id="rId9"/>
    <hyperlink ref="F720" r:id="rId10"/>
    <hyperlink ref="F741" r:id="rId11"/>
    <hyperlink ref="F783" r:id="rId12"/>
    <hyperlink ref="F847" r:id="rId13"/>
    <hyperlink ref="F913" r:id="rId14"/>
    <hyperlink ref="G143" location="'B1'!A1" display="'B1'!A1"/>
    <hyperlink ref="G165" location="B4!L1C1" display="B4"/>
    <hyperlink ref="B306" location="C0!Zone_d_impression" display="C00"/>
    <hyperlink ref="B372" location="D0!Zone_d_impression" display="D00"/>
    <hyperlink ref="B442" location="E0!Zone_d_impression" display="E00"/>
    <hyperlink ref="B504" location="F0!Zone_d_impression" display="F00"/>
    <hyperlink ref="B566" location="G0!Zone_d_impression" display="G00"/>
    <hyperlink ref="B699" location="I0!Zone_d_impression" display="I00"/>
    <hyperlink ref="B764" location="J0!Zone_d_impression" display="J00"/>
    <hyperlink ref="B825" location="K0!Zone_d_impression" display="K00"/>
    <hyperlink ref="G201" location="'B6'!A1" display="B6"/>
    <hyperlink ref="G202" location="'B7'!A1" display="B7"/>
    <hyperlink ref="G344" location="'D4'!A1" display="'D4'!A1"/>
    <hyperlink ref="G173" location="'B5'!A1" display="B5"/>
    <hyperlink ref="G863" location="'L1'!A1" display="L1"/>
    <hyperlink ref="G922" location="'M1'!A1" display="M1"/>
    <hyperlink ref="G345" location="'D2'!A1" display="D2"/>
    <hyperlink ref="G346" location="'D2'!A1" display="D2"/>
    <hyperlink ref="G551" location="'G3'!A1" display="G3"/>
    <hyperlink ref="G729" location="'J1'!A1" display="J1"/>
    <hyperlink ref="G731" location="'J1'!A1" display="J1"/>
    <hyperlink ref="B108" location="A0!Zone_d_impression" display="A00"/>
    <hyperlink ref="G95" location="'A6'!A1" display="A6"/>
    <hyperlink ref="G94" location="'A5 '!A1" display="A5"/>
    <hyperlink ref="G93" location="'A4'!A1" display="A4"/>
    <hyperlink ref="G92" location="'A3'!A1" display="A3"/>
    <hyperlink ref="G88" location="A2LP!A1" display="A2LP!A1"/>
    <hyperlink ref="G87" location="A2LC!A1" display="A2LC!A1"/>
    <hyperlink ref="G81" location="A1C!A1" display="A1C!A1"/>
    <hyperlink ref="G80" location="A1B!A1" display="A1B!A1"/>
    <hyperlink ref="G79" location="A1V!A1" display="A1V!A1"/>
    <hyperlink ref="G78" location="A1A!A1" display="A1A!A1"/>
    <hyperlink ref="G417" location="'E3'!A1" display="E3"/>
    <hyperlink ref="G418" location="'E3'!A1" display="E3"/>
    <hyperlink ref="A56:F56" r:id="rId15" display="PROGRAMME DE TRAVAIL cf NEP300"/>
    <hyperlink ref="A124:F124" r:id="rId16" display="PROGRAMME DE TRAVAIL cf NEP300"/>
    <hyperlink ref="G269" location="'C1'!A1" display="C1"/>
    <hyperlink ref="G274" location="'C4'!A1" display="C4"/>
    <hyperlink ref="G284" location="'C1'!A1" display="C1"/>
    <hyperlink ref="G300" location="'C5'!A1" display="C5"/>
    <hyperlink ref="G339" location="D0!A1" display="D0"/>
    <hyperlink ref="G342" location="'D1'!A1" display="D1"/>
    <hyperlink ref="G348" location="'D1'!A1" display="D1"/>
    <hyperlink ref="G349" location="'D1'!A1" display="D1"/>
    <hyperlink ref="G350" location="'D1'!A1" display="D1"/>
    <hyperlink ref="G351" location="'D1'!A1" display="D1"/>
    <hyperlink ref="G352" location="'D1'!A1" display="D1"/>
    <hyperlink ref="G353" location="'D1'!A1" display="D1"/>
    <hyperlink ref="G356" location="'D1'!A1" display="D1"/>
    <hyperlink ref="G361" location="'D1'!A1" display="D1"/>
    <hyperlink ref="G410" location="'E1'!A1" display="E1"/>
    <hyperlink ref="G412" location="E0!A1" display="E0"/>
    <hyperlink ref="G793" location="'K1'!A1" display="K1"/>
    <hyperlink ref="F215" r:id="rId17"/>
    <hyperlink ref="E542" r:id="rId18" display="cf NEP 501"/>
    <hyperlink ref="F591" r:id="rId19"/>
    <hyperlink ref="F622" r:id="rId20"/>
    <hyperlink ref="B636" location="H0!Zone_d_impression" display="H00"/>
    <hyperlink ref="G602" location="'H1'!A1" display="'H1'!A1"/>
    <hyperlink ref="G601" location="H0!A1" display="H0"/>
    <hyperlink ref="G608" location="'H3'!A1" display="H3"/>
    <hyperlink ref="G612" location="'H5'!A1" display="H5"/>
    <hyperlink ref="G606" location="'H4'!A1" display="H4"/>
    <hyperlink ref="G614" location="'H2'!A1" display="H2"/>
    <hyperlink ref="F654" r:id="rId21"/>
    <hyperlink ref="G685" location="'I6'!A1" display="I6"/>
    <hyperlink ref="G666" location="'I1'!A1" display="I1"/>
    <hyperlink ref="J667" location="'I2'!A1" display="I2"/>
    <hyperlink ref="K667" location="'I3'!A1" display="I3"/>
    <hyperlink ref="G670" location="'I4'!A1" display="I4"/>
    <hyperlink ref="G678" location="'I4'!A1" display="I4"/>
    <hyperlink ref="B231" location="B0!Zone_d_impression" display="B00"/>
    <hyperlink ref="J278:L278" r:id="rId22" display="AVIS TECHNIQUE CNCC"/>
    <hyperlink ref="G487" location="'F1'!A1" display="F1"/>
    <hyperlink ref="G615" location="'H3'!A1" display="H3"/>
    <hyperlink ref="G620" location="'H3'!A1" display="H3"/>
    <hyperlink ref="G875" r:id="rId23"/>
  </hyperlinks>
  <pageMargins left="0.78740157480314965" right="0" top="0.78740157480314965" bottom="1.1811023622047245" header="0.82677165354330717" footer="1.8897637795275593"/>
  <pageSetup paperSize="9" scale="85" orientation="portrait" horizontalDpi="300" verticalDpi="300" r:id="rId24"/>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tabColor indexed="10"/>
  </sheetPr>
  <dimension ref="A1:H61"/>
  <sheetViews>
    <sheetView workbookViewId="0">
      <selection activeCell="B24" sqref="B24:G24"/>
    </sheetView>
  </sheetViews>
  <sheetFormatPr baseColWidth="10" defaultRowHeight="12.75" x14ac:dyDescent="0.2"/>
  <cols>
    <col min="1" max="1" width="11.5703125" bestFit="1" customWidth="1"/>
    <col min="8" max="8" width="15.7109375" bestFit="1" customWidth="1"/>
  </cols>
  <sheetData>
    <row r="1" spans="1:8" ht="16.5" thickBot="1" x14ac:dyDescent="0.25">
      <c r="A1" s="331" t="s">
        <v>220</v>
      </c>
      <c r="B1" s="2449" t="s">
        <v>1671</v>
      </c>
      <c r="C1" s="2450"/>
      <c r="D1" s="2451" t="s">
        <v>221</v>
      </c>
      <c r="E1" s="2452"/>
      <c r="F1" s="2452"/>
      <c r="G1" s="2450"/>
      <c r="H1" s="332" t="s">
        <v>671</v>
      </c>
    </row>
    <row r="2" spans="1:8" ht="19.5" thickBot="1" x14ac:dyDescent="0.25">
      <c r="A2" s="816">
        <f>Q!P5</f>
        <v>2014001</v>
      </c>
      <c r="B2" s="2455" t="str">
        <f>CLIENT</f>
        <v>SPECIMEN ECF</v>
      </c>
      <c r="C2" s="2456"/>
      <c r="D2" s="2457" t="s">
        <v>672</v>
      </c>
      <c r="E2" s="2458"/>
      <c r="F2" s="2458"/>
      <c r="G2" s="2459"/>
      <c r="H2" s="333" t="s">
        <v>1162</v>
      </c>
    </row>
    <row r="3" spans="1:8" ht="16.5" thickBot="1" x14ac:dyDescent="0.25">
      <c r="A3" s="334" t="s">
        <v>725</v>
      </c>
      <c r="B3" s="2449" t="s">
        <v>674</v>
      </c>
      <c r="C3" s="2450"/>
      <c r="D3" s="2451" t="s">
        <v>222</v>
      </c>
      <c r="E3" s="2452"/>
      <c r="F3" s="2452"/>
      <c r="G3" s="2450"/>
      <c r="H3" s="335" t="s">
        <v>1450</v>
      </c>
    </row>
    <row r="4" spans="1:8" ht="21" thickBot="1" x14ac:dyDescent="0.35">
      <c r="A4" s="817"/>
      <c r="B4" s="2466"/>
      <c r="C4" s="2467"/>
      <c r="D4" s="2453"/>
      <c r="E4" s="2454"/>
      <c r="F4" s="337"/>
      <c r="G4" s="337"/>
      <c r="H4" s="580">
        <f>+GA!O3</f>
        <v>41639</v>
      </c>
    </row>
    <row r="5" spans="1:8" x14ac:dyDescent="0.2">
      <c r="A5" s="2460" t="s">
        <v>1163</v>
      </c>
      <c r="B5" s="2461"/>
      <c r="C5" s="2461"/>
      <c r="D5" s="2461"/>
      <c r="E5" s="2461"/>
      <c r="F5" s="2461"/>
      <c r="G5" s="2461"/>
      <c r="H5" s="2462"/>
    </row>
    <row r="6" spans="1:8" x14ac:dyDescent="0.2">
      <c r="A6" s="2463"/>
      <c r="B6" s="2464"/>
      <c r="C6" s="2464"/>
      <c r="D6" s="2464"/>
      <c r="E6" s="2464"/>
      <c r="F6" s="2464"/>
      <c r="G6" s="2464"/>
      <c r="H6" s="2465"/>
    </row>
    <row r="7" spans="1:8" x14ac:dyDescent="0.2">
      <c r="A7" s="818"/>
      <c r="B7" s="2472"/>
      <c r="C7" s="2471"/>
      <c r="D7" s="2471"/>
      <c r="E7" s="2471"/>
      <c r="F7" s="2471"/>
      <c r="G7" s="2471"/>
      <c r="H7" s="819"/>
    </row>
    <row r="8" spans="1:8" x14ac:dyDescent="0.2">
      <c r="A8" s="818"/>
      <c r="B8" s="2472"/>
      <c r="C8" s="2471"/>
      <c r="D8" s="2471"/>
      <c r="E8" s="2471"/>
      <c r="F8" s="2471"/>
      <c r="G8" s="2471"/>
      <c r="H8" s="820"/>
    </row>
    <row r="9" spans="1:8" x14ac:dyDescent="0.2">
      <c r="A9" s="821"/>
      <c r="B9" s="2472"/>
      <c r="C9" s="2471"/>
      <c r="D9" s="2471"/>
      <c r="E9" s="2471"/>
      <c r="F9" s="2471"/>
      <c r="G9" s="2471"/>
      <c r="H9" s="819"/>
    </row>
    <row r="10" spans="1:8" x14ac:dyDescent="0.2">
      <c r="A10" s="821"/>
      <c r="B10" s="2472"/>
      <c r="C10" s="2471"/>
      <c r="D10" s="2471"/>
      <c r="E10" s="2471"/>
      <c r="F10" s="2471"/>
      <c r="G10" s="2471"/>
      <c r="H10" s="820"/>
    </row>
    <row r="11" spans="1:8" x14ac:dyDescent="0.2">
      <c r="A11" s="821"/>
      <c r="B11" s="2468" t="s">
        <v>1762</v>
      </c>
      <c r="C11" s="2469"/>
      <c r="D11" s="2469"/>
      <c r="E11" s="2469"/>
      <c r="F11" s="2469"/>
      <c r="G11" s="2469"/>
      <c r="H11" s="819"/>
    </row>
    <row r="12" spans="1:8" x14ac:dyDescent="0.2">
      <c r="A12" s="821"/>
      <c r="B12" s="2470" t="s">
        <v>1761</v>
      </c>
      <c r="C12" s="2471"/>
      <c r="D12" s="2471"/>
      <c r="E12" s="2471"/>
      <c r="F12" s="2471"/>
      <c r="G12" s="2471"/>
      <c r="H12" s="819"/>
    </row>
    <row r="13" spans="1:8" x14ac:dyDescent="0.2">
      <c r="A13" s="821"/>
      <c r="B13" s="2472"/>
      <c r="C13" s="2471"/>
      <c r="D13" s="2471"/>
      <c r="E13" s="2471"/>
      <c r="F13" s="2471"/>
      <c r="G13" s="2471"/>
      <c r="H13" s="819"/>
    </row>
    <row r="14" spans="1:8" x14ac:dyDescent="0.2">
      <c r="A14" s="821"/>
      <c r="B14" s="2472"/>
      <c r="C14" s="2471"/>
      <c r="D14" s="2471"/>
      <c r="E14" s="2471"/>
      <c r="F14" s="2471"/>
      <c r="G14" s="2471"/>
      <c r="H14" s="819"/>
    </row>
    <row r="15" spans="1:8" x14ac:dyDescent="0.2">
      <c r="A15" s="821"/>
      <c r="B15" s="2468" t="s">
        <v>1763</v>
      </c>
      <c r="C15" s="2469"/>
      <c r="D15" s="2469"/>
      <c r="E15" s="2469"/>
      <c r="F15" s="2469"/>
      <c r="G15" s="2469"/>
      <c r="H15" s="819"/>
    </row>
    <row r="16" spans="1:8" x14ac:dyDescent="0.2">
      <c r="A16" s="821"/>
      <c r="B16" s="2470" t="s">
        <v>1764</v>
      </c>
      <c r="C16" s="2471"/>
      <c r="D16" s="2471"/>
      <c r="E16" s="2471"/>
      <c r="F16" s="2471"/>
      <c r="G16" s="2471"/>
      <c r="H16" s="819"/>
    </row>
    <row r="17" spans="1:8" x14ac:dyDescent="0.2">
      <c r="A17" s="821"/>
      <c r="B17" s="2472"/>
      <c r="C17" s="2471"/>
      <c r="D17" s="2471"/>
      <c r="E17" s="2471"/>
      <c r="F17" s="2471"/>
      <c r="G17" s="2471"/>
      <c r="H17" s="819"/>
    </row>
    <row r="18" spans="1:8" x14ac:dyDescent="0.2">
      <c r="A18" s="821"/>
      <c r="B18" s="2470" t="s">
        <v>1765</v>
      </c>
      <c r="C18" s="2471"/>
      <c r="D18" s="2471"/>
      <c r="E18" s="2471"/>
      <c r="F18" s="2471"/>
      <c r="G18" s="2471"/>
      <c r="H18" s="819"/>
    </row>
    <row r="19" spans="1:8" x14ac:dyDescent="0.2">
      <c r="A19" s="821"/>
      <c r="B19" s="2472"/>
      <c r="C19" s="2471"/>
      <c r="D19" s="2471"/>
      <c r="E19" s="2471"/>
      <c r="F19" s="2471"/>
      <c r="G19" s="2471"/>
      <c r="H19" s="819"/>
    </row>
    <row r="20" spans="1:8" x14ac:dyDescent="0.2">
      <c r="A20" s="821"/>
      <c r="B20" s="2472"/>
      <c r="C20" s="2471"/>
      <c r="D20" s="2471"/>
      <c r="E20" s="2471"/>
      <c r="F20" s="2471"/>
      <c r="G20" s="2471"/>
      <c r="H20" s="819"/>
    </row>
    <row r="21" spans="1:8" x14ac:dyDescent="0.2">
      <c r="A21" s="821"/>
      <c r="B21" s="2472"/>
      <c r="C21" s="2471"/>
      <c r="D21" s="2471"/>
      <c r="E21" s="2471"/>
      <c r="F21" s="2471"/>
      <c r="G21" s="2471"/>
      <c r="H21" s="819"/>
    </row>
    <row r="22" spans="1:8" x14ac:dyDescent="0.2">
      <c r="A22" s="821"/>
      <c r="B22" s="2472"/>
      <c r="C22" s="2471"/>
      <c r="D22" s="2471"/>
      <c r="E22" s="2471"/>
      <c r="F22" s="2471"/>
      <c r="G22" s="2471"/>
      <c r="H22" s="819"/>
    </row>
    <row r="23" spans="1:8" x14ac:dyDescent="0.2">
      <c r="A23" s="821"/>
      <c r="B23" s="2472"/>
      <c r="C23" s="2471"/>
      <c r="D23" s="2471"/>
      <c r="E23" s="2471"/>
      <c r="F23" s="2471"/>
      <c r="G23" s="2471"/>
      <c r="H23" s="819"/>
    </row>
    <row r="24" spans="1:8" x14ac:dyDescent="0.2">
      <c r="A24" s="821"/>
      <c r="B24" s="2472"/>
      <c r="C24" s="2471"/>
      <c r="D24" s="2471"/>
      <c r="E24" s="2471"/>
      <c r="F24" s="2471"/>
      <c r="G24" s="2471"/>
      <c r="H24" s="819"/>
    </row>
    <row r="25" spans="1:8" x14ac:dyDescent="0.2">
      <c r="A25" s="821"/>
      <c r="B25" s="2472"/>
      <c r="C25" s="2471"/>
      <c r="D25" s="2471"/>
      <c r="E25" s="2471"/>
      <c r="F25" s="2471"/>
      <c r="G25" s="2471"/>
      <c r="H25" s="819"/>
    </row>
    <row r="26" spans="1:8" x14ac:dyDescent="0.2">
      <c r="A26" s="821"/>
      <c r="B26" s="2472"/>
      <c r="C26" s="2471"/>
      <c r="D26" s="2471"/>
      <c r="E26" s="2471"/>
      <c r="F26" s="2471"/>
      <c r="G26" s="2471"/>
      <c r="H26" s="819"/>
    </row>
    <row r="27" spans="1:8" x14ac:dyDescent="0.2">
      <c r="A27" s="821"/>
      <c r="B27" s="2472"/>
      <c r="C27" s="2471"/>
      <c r="D27" s="2471"/>
      <c r="E27" s="2471"/>
      <c r="F27" s="2471"/>
      <c r="G27" s="2471"/>
      <c r="H27" s="819"/>
    </row>
    <row r="28" spans="1:8" x14ac:dyDescent="0.2">
      <c r="A28" s="821"/>
      <c r="B28" s="2472"/>
      <c r="C28" s="2471"/>
      <c r="D28" s="2471"/>
      <c r="E28" s="2471"/>
      <c r="F28" s="2471"/>
      <c r="G28" s="2471"/>
      <c r="H28" s="819"/>
    </row>
    <row r="29" spans="1:8" x14ac:dyDescent="0.2">
      <c r="A29" s="821"/>
      <c r="B29" s="2472"/>
      <c r="C29" s="2471"/>
      <c r="D29" s="2471"/>
      <c r="E29" s="2471"/>
      <c r="F29" s="2471"/>
      <c r="G29" s="2471"/>
      <c r="H29" s="819"/>
    </row>
    <row r="30" spans="1:8" x14ac:dyDescent="0.2">
      <c r="A30" s="821"/>
      <c r="B30" s="2472"/>
      <c r="C30" s="2471"/>
      <c r="D30" s="2471"/>
      <c r="E30" s="2471"/>
      <c r="F30" s="2471"/>
      <c r="G30" s="2471"/>
      <c r="H30" s="819"/>
    </row>
    <row r="31" spans="1:8" x14ac:dyDescent="0.2">
      <c r="A31" s="821"/>
      <c r="B31" s="2472"/>
      <c r="C31" s="2471"/>
      <c r="D31" s="2471"/>
      <c r="E31" s="2471"/>
      <c r="F31" s="2471"/>
      <c r="G31" s="2471"/>
      <c r="H31" s="819"/>
    </row>
    <row r="32" spans="1:8" x14ac:dyDescent="0.2">
      <c r="A32" s="821"/>
      <c r="B32" s="2472"/>
      <c r="C32" s="2471"/>
      <c r="D32" s="2471"/>
      <c r="E32" s="2471"/>
      <c r="F32" s="2471"/>
      <c r="G32" s="2471"/>
      <c r="H32" s="819"/>
    </row>
    <row r="33" spans="1:8" x14ac:dyDescent="0.2">
      <c r="A33" s="821"/>
      <c r="B33" s="2472"/>
      <c r="C33" s="2471"/>
      <c r="D33" s="2471"/>
      <c r="E33" s="2471"/>
      <c r="F33" s="2471"/>
      <c r="G33" s="2471"/>
      <c r="H33" s="819"/>
    </row>
    <row r="34" spans="1:8" x14ac:dyDescent="0.2">
      <c r="A34" s="821"/>
      <c r="B34" s="2472"/>
      <c r="C34" s="2471"/>
      <c r="D34" s="2471"/>
      <c r="E34" s="2471"/>
      <c r="F34" s="2471"/>
      <c r="G34" s="2471"/>
      <c r="H34" s="819"/>
    </row>
    <row r="35" spans="1:8" x14ac:dyDescent="0.2">
      <c r="A35" s="821"/>
      <c r="B35" s="2472"/>
      <c r="C35" s="2471"/>
      <c r="D35" s="2471"/>
      <c r="E35" s="2471"/>
      <c r="F35" s="2471"/>
      <c r="G35" s="2471"/>
      <c r="H35" s="819"/>
    </row>
    <row r="36" spans="1:8" x14ac:dyDescent="0.2">
      <c r="A36" s="821"/>
      <c r="B36" s="2472"/>
      <c r="C36" s="2471"/>
      <c r="D36" s="2471"/>
      <c r="E36" s="2471"/>
      <c r="F36" s="2471"/>
      <c r="G36" s="2471"/>
      <c r="H36" s="819"/>
    </row>
    <row r="37" spans="1:8" x14ac:dyDescent="0.2">
      <c r="A37" s="821"/>
      <c r="B37" s="2472"/>
      <c r="C37" s="2471"/>
      <c r="D37" s="2471"/>
      <c r="E37" s="2471"/>
      <c r="F37" s="2471"/>
      <c r="G37" s="2471"/>
      <c r="H37" s="819"/>
    </row>
    <row r="38" spans="1:8" x14ac:dyDescent="0.2">
      <c r="A38" s="821"/>
      <c r="B38" s="2472"/>
      <c r="C38" s="2471"/>
      <c r="D38" s="2471"/>
      <c r="E38" s="2471"/>
      <c r="F38" s="2471"/>
      <c r="G38" s="2471"/>
      <c r="H38" s="819"/>
    </row>
    <row r="39" spans="1:8" x14ac:dyDescent="0.2">
      <c r="A39" s="821"/>
      <c r="B39" s="2472"/>
      <c r="C39" s="2471"/>
      <c r="D39" s="2471"/>
      <c r="E39" s="2471"/>
      <c r="F39" s="2471"/>
      <c r="G39" s="2471"/>
      <c r="H39" s="819"/>
    </row>
    <row r="40" spans="1:8" x14ac:dyDescent="0.2">
      <c r="A40" s="821"/>
      <c r="B40" s="2472"/>
      <c r="C40" s="2471"/>
      <c r="D40" s="2471"/>
      <c r="E40" s="2471"/>
      <c r="F40" s="2471"/>
      <c r="G40" s="2471"/>
      <c r="H40" s="819"/>
    </row>
    <row r="41" spans="1:8" x14ac:dyDescent="0.2">
      <c r="A41" s="821"/>
      <c r="B41" s="2472"/>
      <c r="C41" s="2471"/>
      <c r="D41" s="2471"/>
      <c r="E41" s="2471"/>
      <c r="F41" s="2471"/>
      <c r="G41" s="2471"/>
      <c r="H41" s="819"/>
    </row>
    <row r="42" spans="1:8" x14ac:dyDescent="0.2">
      <c r="A42" s="821"/>
      <c r="B42" s="2472"/>
      <c r="C42" s="2471"/>
      <c r="D42" s="2471"/>
      <c r="E42" s="2471"/>
      <c r="F42" s="2471"/>
      <c r="G42" s="2471"/>
      <c r="H42" s="819"/>
    </row>
    <row r="43" spans="1:8" x14ac:dyDescent="0.2">
      <c r="A43" s="821"/>
      <c r="B43" s="2472"/>
      <c r="C43" s="2471"/>
      <c r="D43" s="2471"/>
      <c r="E43" s="2471"/>
      <c r="F43" s="2471"/>
      <c r="G43" s="2471"/>
      <c r="H43" s="819"/>
    </row>
    <row r="44" spans="1:8" x14ac:dyDescent="0.2">
      <c r="A44" s="821"/>
      <c r="B44" s="2472"/>
      <c r="C44" s="2471"/>
      <c r="D44" s="2471"/>
      <c r="E44" s="2471"/>
      <c r="F44" s="2471"/>
      <c r="G44" s="2471"/>
      <c r="H44" s="819"/>
    </row>
    <row r="45" spans="1:8" x14ac:dyDescent="0.2">
      <c r="A45" s="821"/>
      <c r="B45" s="2472"/>
      <c r="C45" s="2471"/>
      <c r="D45" s="2471"/>
      <c r="E45" s="2471"/>
      <c r="F45" s="2471"/>
      <c r="G45" s="2471"/>
      <c r="H45" s="819"/>
    </row>
    <row r="46" spans="1:8" x14ac:dyDescent="0.2">
      <c r="A46" s="821"/>
      <c r="B46" s="2472"/>
      <c r="C46" s="2471"/>
      <c r="D46" s="2471"/>
      <c r="E46" s="2471"/>
      <c r="F46" s="2471"/>
      <c r="G46" s="2471"/>
      <c r="H46" s="819"/>
    </row>
    <row r="47" spans="1:8" x14ac:dyDescent="0.2">
      <c r="A47" s="821"/>
      <c r="B47" s="2472"/>
      <c r="C47" s="2471"/>
      <c r="D47" s="2471"/>
      <c r="E47" s="2471"/>
      <c r="F47" s="2471"/>
      <c r="G47" s="2471"/>
      <c r="H47" s="819"/>
    </row>
    <row r="48" spans="1:8" x14ac:dyDescent="0.2">
      <c r="A48" s="821"/>
      <c r="B48" s="2472"/>
      <c r="C48" s="2471"/>
      <c r="D48" s="2471"/>
      <c r="E48" s="2471"/>
      <c r="F48" s="2471"/>
      <c r="G48" s="2471"/>
      <c r="H48" s="819"/>
    </row>
    <row r="49" spans="1:8" x14ac:dyDescent="0.2">
      <c r="A49" s="821"/>
      <c r="B49" s="2472"/>
      <c r="C49" s="2471"/>
      <c r="D49" s="2471"/>
      <c r="E49" s="2471"/>
      <c r="F49" s="2471"/>
      <c r="G49" s="2471"/>
      <c r="H49" s="819"/>
    </row>
    <row r="50" spans="1:8" ht="13.5" thickBot="1" x14ac:dyDescent="0.25">
      <c r="A50" s="822"/>
      <c r="B50" s="2473"/>
      <c r="C50" s="2474"/>
      <c r="D50" s="2474"/>
      <c r="E50" s="2474"/>
      <c r="F50" s="2474"/>
      <c r="G50" s="2474"/>
      <c r="H50" s="823"/>
    </row>
    <row r="51" spans="1:8" x14ac:dyDescent="0.2">
      <c r="A51" s="11"/>
      <c r="B51" s="2"/>
      <c r="C51" s="2"/>
      <c r="D51" s="2"/>
      <c r="E51" s="11"/>
      <c r="F51" s="11"/>
      <c r="G51" s="11"/>
      <c r="H51" s="11"/>
    </row>
    <row r="52" spans="1:8" x14ac:dyDescent="0.2">
      <c r="A52" s="11"/>
      <c r="B52" s="2"/>
      <c r="C52" s="2"/>
      <c r="D52" s="2"/>
      <c r="E52" s="11"/>
      <c r="F52" s="11"/>
      <c r="G52" s="11"/>
      <c r="H52" s="11"/>
    </row>
    <row r="53" spans="1:8" x14ac:dyDescent="0.2">
      <c r="A53" s="11"/>
      <c r="B53" s="2"/>
      <c r="C53" s="2"/>
      <c r="D53" s="2"/>
      <c r="E53" s="11"/>
      <c r="F53" s="11"/>
      <c r="G53" s="11"/>
      <c r="H53" s="11"/>
    </row>
    <row r="54" spans="1:8" x14ac:dyDescent="0.2">
      <c r="A54" s="11"/>
      <c r="B54" s="2"/>
      <c r="C54" s="2"/>
      <c r="D54" s="2"/>
      <c r="E54" s="11"/>
      <c r="F54" s="11"/>
      <c r="G54" s="11"/>
      <c r="H54" s="11"/>
    </row>
    <row r="55" spans="1:8" x14ac:dyDescent="0.2">
      <c r="A55" s="11"/>
      <c r="B55" s="2"/>
      <c r="C55" s="2"/>
      <c r="D55" s="2"/>
      <c r="E55" s="11"/>
      <c r="F55" s="11"/>
      <c r="G55" s="11"/>
      <c r="H55" s="11"/>
    </row>
    <row r="56" spans="1:8" x14ac:dyDescent="0.2">
      <c r="A56" s="11"/>
      <c r="B56" s="2"/>
      <c r="C56" s="2"/>
      <c r="D56" s="2"/>
      <c r="E56" s="11"/>
      <c r="F56" s="11"/>
      <c r="G56" s="11"/>
      <c r="H56" s="11"/>
    </row>
    <row r="57" spans="1:8" x14ac:dyDescent="0.2">
      <c r="A57" s="11"/>
      <c r="B57" s="2"/>
      <c r="C57" s="2"/>
      <c r="D57" s="2"/>
      <c r="E57" s="11"/>
      <c r="F57" s="11"/>
      <c r="G57" s="11"/>
      <c r="H57" s="11"/>
    </row>
    <row r="58" spans="1:8" x14ac:dyDescent="0.2">
      <c r="A58" s="11"/>
      <c r="B58" s="2"/>
      <c r="C58" s="2"/>
      <c r="D58" s="2"/>
      <c r="E58" s="11"/>
      <c r="F58" s="11"/>
      <c r="G58" s="11"/>
      <c r="H58" s="11"/>
    </row>
    <row r="59" spans="1:8" x14ac:dyDescent="0.2">
      <c r="A59" s="11"/>
      <c r="B59" s="2"/>
      <c r="C59" s="2"/>
      <c r="D59" s="2"/>
      <c r="E59" s="11"/>
      <c r="F59" s="11"/>
      <c r="G59" s="11"/>
      <c r="H59" s="11"/>
    </row>
    <row r="60" spans="1:8" x14ac:dyDescent="0.2">
      <c r="A60" s="11"/>
      <c r="B60" s="2"/>
      <c r="C60" s="2"/>
      <c r="D60" s="2"/>
      <c r="E60" s="11"/>
      <c r="F60" s="11"/>
      <c r="G60" s="11"/>
      <c r="H60" s="11"/>
    </row>
    <row r="61" spans="1:8" x14ac:dyDescent="0.2">
      <c r="A61" s="11"/>
      <c r="B61" s="2"/>
      <c r="C61" s="2"/>
      <c r="D61" s="2"/>
      <c r="E61" s="11"/>
      <c r="F61" s="11"/>
      <c r="G61" s="11"/>
      <c r="H61" s="11"/>
    </row>
  </sheetData>
  <mergeCells count="53">
    <mergeCell ref="B48:G48"/>
    <mergeCell ref="B49:G49"/>
    <mergeCell ref="B50:G50"/>
    <mergeCell ref="B35:G35"/>
    <mergeCell ref="B36:G36"/>
    <mergeCell ref="B37:G37"/>
    <mergeCell ref="B38:G38"/>
    <mergeCell ref="B39:G39"/>
    <mergeCell ref="B40:G40"/>
    <mergeCell ref="B41:G41"/>
    <mergeCell ref="B42:G42"/>
    <mergeCell ref="B43:G43"/>
    <mergeCell ref="B44:G44"/>
    <mergeCell ref="B45:G45"/>
    <mergeCell ref="B46:G46"/>
    <mergeCell ref="B47:G47"/>
    <mergeCell ref="B32:G32"/>
    <mergeCell ref="B33:G33"/>
    <mergeCell ref="B34:G34"/>
    <mergeCell ref="B19:G19"/>
    <mergeCell ref="B20:G20"/>
    <mergeCell ref="B21:G21"/>
    <mergeCell ref="B22:G22"/>
    <mergeCell ref="B23:G23"/>
    <mergeCell ref="B24:G24"/>
    <mergeCell ref="B25:G25"/>
    <mergeCell ref="B26:G26"/>
    <mergeCell ref="B27:G27"/>
    <mergeCell ref="B28:G28"/>
    <mergeCell ref="B29:G29"/>
    <mergeCell ref="B30:G30"/>
    <mergeCell ref="B31:G31"/>
    <mergeCell ref="B17:G17"/>
    <mergeCell ref="B18:G18"/>
    <mergeCell ref="B11:G11"/>
    <mergeCell ref="B12:G12"/>
    <mergeCell ref="B13:G13"/>
    <mergeCell ref="B14:G14"/>
    <mergeCell ref="A5:H6"/>
    <mergeCell ref="B4:C4"/>
    <mergeCell ref="B15:G15"/>
    <mergeCell ref="B16:G16"/>
    <mergeCell ref="B7:G7"/>
    <mergeCell ref="B8:G8"/>
    <mergeCell ref="B9:G9"/>
    <mergeCell ref="B10:G10"/>
    <mergeCell ref="B1:C1"/>
    <mergeCell ref="D1:G1"/>
    <mergeCell ref="D4:E4"/>
    <mergeCell ref="B3:C3"/>
    <mergeCell ref="B2:C2"/>
    <mergeCell ref="D3:G3"/>
    <mergeCell ref="D2:G2"/>
  </mergeCells>
  <phoneticPr fontId="51" type="noConversion"/>
  <printOptions horizontalCentered="1" verticalCentered="1"/>
  <pageMargins left="0.39370078740157483" right="0" top="0" bottom="0" header="0" footer="0"/>
  <pageSetup paperSize="9" orientation="portrait" blackAndWhite="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tabColor indexed="10"/>
  </sheetPr>
  <dimension ref="A1:AQ46"/>
  <sheetViews>
    <sheetView zoomScaleSheetLayoutView="75" workbookViewId="0">
      <selection activeCell="A18" sqref="A18:C18"/>
    </sheetView>
  </sheetViews>
  <sheetFormatPr baseColWidth="10" defaultColWidth="10.7109375" defaultRowHeight="12.75" x14ac:dyDescent="0.2"/>
  <cols>
    <col min="1" max="1" width="6.7109375" style="11" customWidth="1"/>
    <col min="2" max="2" width="1.7109375" style="11" customWidth="1"/>
    <col min="3" max="3" width="6.7109375" style="11" customWidth="1"/>
    <col min="4" max="4" width="1.7109375" style="11" customWidth="1"/>
    <col min="5" max="5" width="6.7109375" style="11" customWidth="1"/>
    <col min="6" max="6" width="1.7109375" style="11" customWidth="1"/>
    <col min="7" max="7" width="6.7109375" style="11" customWidth="1"/>
    <col min="8" max="8" width="1.7109375" style="11" customWidth="1"/>
    <col min="9" max="9" width="6.7109375" style="11" customWidth="1"/>
    <col min="10" max="10" width="2.5703125" style="11" customWidth="1"/>
    <col min="11" max="11" width="6.7109375" style="11" customWidth="1"/>
    <col min="12" max="12" width="1.7109375" style="11" customWidth="1"/>
    <col min="13" max="13" width="6.7109375" style="11" customWidth="1"/>
    <col min="14" max="14" width="1.7109375" style="11" customWidth="1"/>
    <col min="15" max="15" width="6.7109375" style="11" customWidth="1"/>
    <col min="16" max="16" width="1.7109375" style="11" customWidth="1"/>
    <col min="17" max="17" width="6.7109375" style="11" customWidth="1"/>
    <col min="18" max="18" width="1.7109375" style="11" customWidth="1"/>
    <col min="19" max="19" width="6.7109375" style="11" customWidth="1"/>
    <col min="20" max="20" width="1.7109375" style="11" customWidth="1"/>
    <col min="21" max="21" width="6.5703125" style="11" customWidth="1"/>
    <col min="22" max="22" width="8" style="11" customWidth="1"/>
    <col min="23" max="16384" width="10.7109375" style="11"/>
  </cols>
  <sheetData>
    <row r="1" spans="1:43" ht="13.5" thickBot="1" x14ac:dyDescent="0.25">
      <c r="A1" s="824" t="s">
        <v>1671</v>
      </c>
      <c r="B1" s="180"/>
      <c r="C1" s="2494" t="str">
        <f>CLIENT</f>
        <v>SPECIMEN ECF</v>
      </c>
      <c r="D1" s="2263"/>
      <c r="E1" s="2263"/>
      <c r="F1" s="2263"/>
      <c r="G1" s="2263"/>
      <c r="H1" s="180" t="s">
        <v>1450</v>
      </c>
      <c r="I1" s="802"/>
      <c r="J1" s="802"/>
      <c r="K1" s="2498">
        <f>+GA!O3</f>
        <v>41639</v>
      </c>
      <c r="L1" s="2499"/>
      <c r="M1" s="2499"/>
      <c r="N1" s="2499"/>
      <c r="O1" s="2499"/>
      <c r="P1" s="825"/>
      <c r="Q1" s="796"/>
      <c r="R1" s="796"/>
      <c r="S1" s="796"/>
      <c r="T1" s="826"/>
      <c r="U1" s="827"/>
      <c r="V1" s="828"/>
      <c r="W1" s="323" t="s">
        <v>1253</v>
      </c>
      <c r="X1" s="323"/>
      <c r="Y1" s="323"/>
      <c r="Z1" s="323"/>
      <c r="AA1" s="323"/>
      <c r="AB1" s="323"/>
      <c r="AC1" s="323"/>
      <c r="AD1" s="323"/>
      <c r="AE1" s="323"/>
      <c r="AF1" s="10"/>
      <c r="AG1" s="10"/>
      <c r="AH1" s="10"/>
      <c r="AI1" s="10"/>
      <c r="AJ1" s="10"/>
      <c r="AK1" s="10"/>
      <c r="AL1" s="13"/>
      <c r="AM1" s="10"/>
      <c r="AN1" s="10"/>
      <c r="AO1" s="10"/>
      <c r="AP1" s="10"/>
      <c r="AQ1" s="10"/>
    </row>
    <row r="2" spans="1:43" x14ac:dyDescent="0.2">
      <c r="A2" s="829"/>
      <c r="B2" s="143"/>
      <c r="C2" s="143"/>
      <c r="D2" s="143"/>
      <c r="E2" s="143"/>
      <c r="F2" s="143"/>
      <c r="G2" s="143"/>
      <c r="H2" s="143"/>
      <c r="I2" s="143"/>
      <c r="J2" s="143"/>
      <c r="K2" s="143"/>
      <c r="L2" s="143"/>
      <c r="M2" s="143"/>
      <c r="N2" s="143"/>
      <c r="O2" s="143"/>
      <c r="P2" s="118"/>
      <c r="Q2" s="155" t="s">
        <v>1455</v>
      </c>
      <c r="R2" s="155"/>
      <c r="S2" s="830" t="s">
        <v>1672</v>
      </c>
      <c r="T2" s="120"/>
      <c r="U2" s="143"/>
      <c r="V2" s="120"/>
      <c r="W2" s="326" t="s">
        <v>1254</v>
      </c>
      <c r="X2" s="324"/>
      <c r="Y2" s="324"/>
      <c r="Z2" s="324"/>
      <c r="AA2" s="324"/>
      <c r="AB2" s="324"/>
      <c r="AC2" s="324"/>
      <c r="AD2" s="324"/>
      <c r="AE2" s="324"/>
      <c r="AF2" s="24"/>
      <c r="AG2" s="24"/>
      <c r="AH2" s="24"/>
      <c r="AI2" s="24"/>
      <c r="AJ2" s="24"/>
      <c r="AK2" s="24"/>
      <c r="AL2" s="24"/>
      <c r="AM2" s="24"/>
      <c r="AN2" s="24"/>
      <c r="AO2" s="4"/>
      <c r="AP2" s="10"/>
      <c r="AQ2" s="10"/>
    </row>
    <row r="3" spans="1:43" x14ac:dyDescent="0.2">
      <c r="A3" s="831" t="s">
        <v>1673</v>
      </c>
      <c r="B3" s="142" t="s">
        <v>1674</v>
      </c>
      <c r="C3" s="142"/>
      <c r="D3" s="2496" t="s">
        <v>1675</v>
      </c>
      <c r="E3" s="2496"/>
      <c r="F3" s="143"/>
      <c r="G3" s="98"/>
      <c r="H3" s="98"/>
      <c r="I3" s="142" t="s">
        <v>1458</v>
      </c>
      <c r="J3" s="142"/>
      <c r="K3" s="2176"/>
      <c r="L3" s="2176"/>
      <c r="M3" s="2176"/>
      <c r="N3" s="2176"/>
      <c r="O3" s="2176"/>
      <c r="P3" s="118"/>
      <c r="Q3" s="124"/>
      <c r="R3" s="124"/>
      <c r="S3" s="124" t="s">
        <v>1676</v>
      </c>
      <c r="T3" s="125"/>
      <c r="U3" s="143"/>
      <c r="V3" s="120"/>
      <c r="W3" s="327" t="s">
        <v>1399</v>
      </c>
      <c r="X3" s="325"/>
      <c r="Y3" s="325"/>
      <c r="Z3" s="323"/>
      <c r="AA3" s="323"/>
      <c r="AB3" s="323"/>
      <c r="AC3" s="323"/>
      <c r="AD3" s="323"/>
      <c r="AE3" s="323"/>
      <c r="AF3" s="10"/>
      <c r="AG3" s="10"/>
      <c r="AH3" s="10"/>
      <c r="AI3" s="10"/>
      <c r="AJ3" s="10"/>
      <c r="AK3" s="10"/>
      <c r="AL3" s="10"/>
      <c r="AM3" s="10"/>
      <c r="AN3" s="4"/>
      <c r="AO3" s="4"/>
      <c r="AP3" s="10"/>
      <c r="AQ3" s="10"/>
    </row>
    <row r="4" spans="1:43" x14ac:dyDescent="0.2">
      <c r="A4" s="829"/>
      <c r="B4" s="143"/>
      <c r="C4" s="143"/>
      <c r="D4" s="143"/>
      <c r="E4" s="143"/>
      <c r="F4" s="143"/>
      <c r="G4" s="143"/>
      <c r="H4" s="143"/>
      <c r="I4" s="143"/>
      <c r="J4" s="143"/>
      <c r="K4" s="143"/>
      <c r="L4" s="143"/>
      <c r="M4" s="143"/>
      <c r="N4" s="143"/>
      <c r="O4" s="143"/>
      <c r="P4" s="120"/>
      <c r="Q4" s="155" t="s">
        <v>1456</v>
      </c>
      <c r="R4" s="155"/>
      <c r="S4" s="143"/>
      <c r="T4" s="120"/>
      <c r="U4" s="143"/>
      <c r="V4" s="120"/>
      <c r="W4" s="327" t="s">
        <v>1255</v>
      </c>
      <c r="X4" s="324"/>
      <c r="Y4" s="324"/>
      <c r="Z4" s="324"/>
      <c r="AA4" s="324"/>
      <c r="AB4" s="324"/>
      <c r="AC4" s="324"/>
      <c r="AD4" s="324"/>
      <c r="AE4" s="324"/>
      <c r="AF4" s="4"/>
      <c r="AG4" s="4"/>
      <c r="AH4" s="4"/>
      <c r="AI4" s="4"/>
      <c r="AJ4" s="4"/>
      <c r="AK4" s="4"/>
      <c r="AL4" s="10"/>
      <c r="AM4" s="4"/>
      <c r="AN4" s="4"/>
      <c r="AO4" s="4"/>
      <c r="AP4" s="10"/>
      <c r="AQ4" s="10"/>
    </row>
    <row r="5" spans="1:43" ht="18.75" thickBot="1" x14ac:dyDescent="0.3">
      <c r="A5" s="833"/>
      <c r="B5" s="98"/>
      <c r="C5" s="98"/>
      <c r="D5" s="98"/>
      <c r="E5" s="98"/>
      <c r="F5" s="98"/>
      <c r="G5" s="98"/>
      <c r="H5" s="142"/>
      <c r="I5" s="142"/>
      <c r="J5" s="142"/>
      <c r="K5" s="142"/>
      <c r="L5" s="142"/>
      <c r="M5" s="142"/>
      <c r="N5" s="142"/>
      <c r="O5" s="142"/>
      <c r="P5" s="120"/>
      <c r="Q5" s="77"/>
      <c r="R5" s="77"/>
      <c r="S5" s="77"/>
      <c r="T5" s="126"/>
      <c r="U5" s="143"/>
      <c r="V5" s="120"/>
      <c r="W5" s="327" t="s">
        <v>1256</v>
      </c>
      <c r="X5" s="327"/>
      <c r="Y5" s="327"/>
      <c r="Z5" s="327"/>
      <c r="AA5" s="327"/>
      <c r="AB5" s="327"/>
      <c r="AC5" s="327"/>
      <c r="AD5" s="327"/>
      <c r="AE5" s="327"/>
      <c r="AF5" s="25"/>
      <c r="AG5" s="25"/>
      <c r="AH5" s="25"/>
      <c r="AI5" s="25"/>
      <c r="AJ5" s="25"/>
      <c r="AK5" s="25"/>
      <c r="AL5" s="4"/>
      <c r="AM5" s="4"/>
      <c r="AN5" s="4"/>
      <c r="AO5" s="4"/>
      <c r="AP5" s="4"/>
      <c r="AQ5" s="4"/>
    </row>
    <row r="6" spans="1:43" ht="18" x14ac:dyDescent="0.25">
      <c r="A6" s="834" t="s">
        <v>1677</v>
      </c>
      <c r="B6" s="98"/>
      <c r="C6" s="98"/>
      <c r="D6" s="98"/>
      <c r="E6" s="98"/>
      <c r="F6" s="98"/>
      <c r="G6" s="98"/>
      <c r="H6" s="98"/>
      <c r="I6" s="98"/>
      <c r="J6" s="98"/>
      <c r="K6" s="98"/>
      <c r="L6" s="98"/>
      <c r="M6" s="98"/>
      <c r="N6" s="98"/>
      <c r="O6" s="98"/>
      <c r="P6" s="98"/>
      <c r="Q6" s="98"/>
      <c r="R6" s="98"/>
      <c r="S6" s="98"/>
      <c r="T6" s="98"/>
      <c r="U6" s="98"/>
      <c r="V6" s="120"/>
      <c r="W6" s="327" t="s">
        <v>1400</v>
      </c>
      <c r="X6" s="327"/>
      <c r="Y6" s="327"/>
      <c r="Z6" s="327"/>
      <c r="AA6" s="327"/>
      <c r="AB6" s="327"/>
      <c r="AC6" s="327"/>
      <c r="AD6" s="327"/>
      <c r="AE6" s="327"/>
      <c r="AF6" s="25"/>
      <c r="AG6" s="25"/>
      <c r="AH6" s="25"/>
      <c r="AI6" s="25"/>
      <c r="AJ6" s="25"/>
      <c r="AK6" s="25"/>
      <c r="AL6" s="4"/>
      <c r="AM6" s="4"/>
      <c r="AN6" s="10"/>
      <c r="AO6" s="10"/>
      <c r="AP6" s="10"/>
      <c r="AQ6" s="10"/>
    </row>
    <row r="7" spans="1:43" ht="18.75" thickBot="1" x14ac:dyDescent="0.3">
      <c r="A7" s="835"/>
      <c r="B7" s="116"/>
      <c r="C7" s="116"/>
      <c r="D7" s="116"/>
      <c r="E7" s="116"/>
      <c r="F7" s="116"/>
      <c r="G7" s="116"/>
      <c r="H7" s="116"/>
      <c r="I7" s="116"/>
      <c r="J7" s="116"/>
      <c r="K7" s="116"/>
      <c r="L7" s="116"/>
      <c r="M7" s="116"/>
      <c r="N7" s="116"/>
      <c r="O7" s="116"/>
      <c r="P7" s="116"/>
      <c r="Q7" s="116"/>
      <c r="R7" s="116"/>
      <c r="S7" s="116"/>
      <c r="T7" s="116"/>
      <c r="U7" s="116"/>
      <c r="V7" s="126"/>
      <c r="W7" s="327" t="s">
        <v>1257</v>
      </c>
      <c r="X7" s="327"/>
      <c r="Y7" s="327"/>
      <c r="Z7" s="327"/>
      <c r="AA7" s="327"/>
      <c r="AB7" s="327"/>
      <c r="AC7" s="327"/>
      <c r="AD7" s="327"/>
      <c r="AE7" s="327"/>
      <c r="AF7" s="25"/>
      <c r="AG7" s="25"/>
      <c r="AH7" s="25"/>
      <c r="AI7" s="25"/>
      <c r="AJ7" s="25"/>
      <c r="AK7" s="25"/>
      <c r="AL7" s="4"/>
      <c r="AM7" s="4"/>
      <c r="AN7" s="2"/>
      <c r="AO7" s="2"/>
      <c r="AP7" s="2"/>
      <c r="AQ7" s="2"/>
    </row>
    <row r="8" spans="1:43" ht="18" x14ac:dyDescent="0.25">
      <c r="A8" s="829"/>
      <c r="B8" s="143"/>
      <c r="C8" s="143"/>
      <c r="D8" s="143"/>
      <c r="E8" s="143"/>
      <c r="F8" s="143"/>
      <c r="G8" s="143"/>
      <c r="H8" s="143"/>
      <c r="I8" s="143"/>
      <c r="J8" s="143"/>
      <c r="K8" s="143"/>
      <c r="L8" s="143"/>
      <c r="M8" s="143"/>
      <c r="N8" s="143"/>
      <c r="O8" s="143"/>
      <c r="P8" s="143"/>
      <c r="Q8" s="143"/>
      <c r="R8" s="143"/>
      <c r="S8" s="143"/>
      <c r="T8" s="143"/>
      <c r="U8" s="143"/>
      <c r="V8" s="120"/>
      <c r="W8" s="327" t="s">
        <v>1401</v>
      </c>
      <c r="X8" s="327"/>
      <c r="Y8" s="327"/>
      <c r="Z8" s="327"/>
      <c r="AA8" s="327"/>
      <c r="AB8" s="327"/>
      <c r="AC8" s="327"/>
      <c r="AD8" s="327"/>
      <c r="AE8" s="327"/>
      <c r="AF8" s="25"/>
      <c r="AG8" s="25"/>
      <c r="AH8" s="25"/>
      <c r="AI8" s="25"/>
      <c r="AJ8" s="25"/>
      <c r="AK8" s="25"/>
      <c r="AL8" s="4"/>
      <c r="AM8" s="4"/>
    </row>
    <row r="9" spans="1:43" ht="18" x14ac:dyDescent="0.25">
      <c r="A9" s="834" t="s">
        <v>1684</v>
      </c>
      <c r="B9" s="98"/>
      <c r="C9" s="836" t="s">
        <v>1676</v>
      </c>
      <c r="D9" s="98"/>
      <c r="E9" s="98"/>
      <c r="F9" s="98"/>
      <c r="G9" s="98"/>
      <c r="H9" s="98"/>
      <c r="I9" s="98"/>
      <c r="J9" s="98"/>
      <c r="K9" s="837" t="s">
        <v>1685</v>
      </c>
      <c r="L9" s="98"/>
      <c r="M9" s="1450"/>
      <c r="N9" s="98"/>
      <c r="O9" s="837" t="s">
        <v>1686</v>
      </c>
      <c r="P9" s="98"/>
      <c r="Q9" s="2495" t="s">
        <v>1687</v>
      </c>
      <c r="R9" s="2495"/>
      <c r="S9" s="2495"/>
      <c r="T9" s="2495"/>
      <c r="U9" s="2495"/>
      <c r="V9" s="120" t="s">
        <v>1688</v>
      </c>
      <c r="W9" s="327" t="s">
        <v>1258</v>
      </c>
      <c r="X9" s="327"/>
      <c r="Y9" s="327"/>
      <c r="Z9" s="327"/>
      <c r="AA9" s="327"/>
      <c r="AB9" s="327"/>
      <c r="AC9" s="327"/>
      <c r="AD9" s="327"/>
      <c r="AE9" s="327"/>
      <c r="AF9" s="25"/>
      <c r="AG9" s="25"/>
      <c r="AH9" s="25"/>
      <c r="AI9" s="25"/>
      <c r="AJ9" s="25"/>
      <c r="AK9" s="25"/>
      <c r="AL9" s="4"/>
      <c r="AM9" s="4"/>
      <c r="AN9" s="10"/>
      <c r="AO9" s="10"/>
      <c r="AP9" s="10"/>
      <c r="AQ9" s="10"/>
    </row>
    <row r="10" spans="1:43" ht="18.75" thickBot="1" x14ac:dyDescent="0.3">
      <c r="A10" s="107"/>
      <c r="B10" s="77"/>
      <c r="C10" s="77"/>
      <c r="D10" s="77"/>
      <c r="E10" s="77"/>
      <c r="F10" s="77"/>
      <c r="G10" s="77"/>
      <c r="H10" s="77"/>
      <c r="I10" s="77"/>
      <c r="J10" s="77"/>
      <c r="K10" s="77"/>
      <c r="L10" s="77"/>
      <c r="M10" s="77"/>
      <c r="N10" s="77"/>
      <c r="O10" s="77"/>
      <c r="P10" s="77"/>
      <c r="Q10" s="77"/>
      <c r="R10" s="77"/>
      <c r="S10" s="77"/>
      <c r="T10" s="77"/>
      <c r="U10" s="77"/>
      <c r="V10" s="120" t="s">
        <v>1688</v>
      </c>
      <c r="W10" s="327" t="s">
        <v>1259</v>
      </c>
      <c r="X10" s="327"/>
      <c r="Y10" s="327"/>
      <c r="Z10" s="327"/>
      <c r="AA10" s="327"/>
      <c r="AB10" s="327"/>
      <c r="AC10" s="327"/>
      <c r="AD10" s="327"/>
      <c r="AE10" s="327"/>
      <c r="AF10" s="25"/>
      <c r="AG10" s="25"/>
      <c r="AH10" s="25"/>
      <c r="AI10" s="25"/>
      <c r="AJ10" s="25"/>
      <c r="AK10" s="25"/>
      <c r="AL10" s="4"/>
      <c r="AM10" s="4"/>
      <c r="AN10" s="4"/>
      <c r="AO10" s="4"/>
      <c r="AP10" s="4"/>
      <c r="AQ10" s="4"/>
    </row>
    <row r="11" spans="1:43" ht="18" x14ac:dyDescent="0.25">
      <c r="A11" s="2487" t="s">
        <v>70</v>
      </c>
      <c r="B11" s="2488"/>
      <c r="C11" s="2488"/>
      <c r="D11" s="2488"/>
      <c r="E11" s="2488"/>
      <c r="F11" s="2488"/>
      <c r="G11" s="2488"/>
      <c r="H11" s="2488"/>
      <c r="I11" s="155" t="s">
        <v>1689</v>
      </c>
      <c r="J11" s="2491" t="s">
        <v>1690</v>
      </c>
      <c r="K11" s="2497"/>
      <c r="L11" s="2491" t="s">
        <v>1690</v>
      </c>
      <c r="M11" s="2492"/>
      <c r="N11" s="2491" t="s">
        <v>1690</v>
      </c>
      <c r="O11" s="2492"/>
      <c r="P11" s="2491" t="s">
        <v>1690</v>
      </c>
      <c r="Q11" s="2492"/>
      <c r="R11" s="2491" t="s">
        <v>1690</v>
      </c>
      <c r="S11" s="2492"/>
      <c r="T11" s="2491" t="s">
        <v>1690</v>
      </c>
      <c r="U11" s="2493"/>
      <c r="V11" s="120"/>
      <c r="W11" s="327" t="s">
        <v>1260</v>
      </c>
      <c r="X11" s="327"/>
      <c r="Y11" s="327"/>
      <c r="Z11" s="327"/>
      <c r="AA11" s="327"/>
      <c r="AB11" s="327"/>
      <c r="AC11" s="327"/>
      <c r="AD11" s="327"/>
      <c r="AE11" s="327"/>
      <c r="AF11" s="25"/>
      <c r="AG11" s="25"/>
      <c r="AH11" s="25"/>
      <c r="AI11" s="25"/>
      <c r="AJ11" s="25"/>
      <c r="AK11" s="25"/>
      <c r="AL11" s="4"/>
      <c r="AM11" s="4"/>
      <c r="AN11" s="4"/>
      <c r="AO11" s="4"/>
      <c r="AP11" s="4"/>
      <c r="AQ11" s="4"/>
    </row>
    <row r="12" spans="1:43" ht="18" x14ac:dyDescent="0.25">
      <c r="A12" s="2489"/>
      <c r="B12" s="2448"/>
      <c r="C12" s="2448"/>
      <c r="D12" s="2448"/>
      <c r="E12" s="2448"/>
      <c r="F12" s="2448"/>
      <c r="G12" s="2448"/>
      <c r="H12" s="2448"/>
      <c r="I12" s="839"/>
      <c r="J12" s="2478" t="s">
        <v>687</v>
      </c>
      <c r="K12" s="2479"/>
      <c r="L12" s="2478" t="s">
        <v>687</v>
      </c>
      <c r="M12" s="2479"/>
      <c r="N12" s="2478" t="s">
        <v>687</v>
      </c>
      <c r="O12" s="2479"/>
      <c r="P12" s="2478" t="s">
        <v>687</v>
      </c>
      <c r="Q12" s="2479"/>
      <c r="R12" s="2478" t="s">
        <v>687</v>
      </c>
      <c r="S12" s="2479"/>
      <c r="T12" s="2478" t="s">
        <v>687</v>
      </c>
      <c r="U12" s="2490"/>
      <c r="V12" s="120"/>
      <c r="W12" s="327" t="s">
        <v>1261</v>
      </c>
      <c r="X12" s="327"/>
      <c r="Y12" s="327"/>
      <c r="Z12" s="327"/>
      <c r="AA12" s="327"/>
      <c r="AB12" s="327"/>
      <c r="AC12" s="327"/>
      <c r="AD12" s="327"/>
      <c r="AE12" s="327"/>
      <c r="AF12" s="25"/>
      <c r="AG12" s="25"/>
      <c r="AH12" s="25"/>
      <c r="AI12" s="25"/>
      <c r="AJ12" s="25"/>
      <c r="AK12" s="25"/>
      <c r="AL12" s="4"/>
      <c r="AM12" s="4"/>
      <c r="AN12" s="4"/>
      <c r="AO12" s="4"/>
      <c r="AP12" s="4"/>
      <c r="AQ12" s="4"/>
    </row>
    <row r="13" spans="1:43" ht="18" x14ac:dyDescent="0.25">
      <c r="A13" s="1579" t="s">
        <v>56</v>
      </c>
      <c r="B13" s="142"/>
      <c r="C13" s="142"/>
      <c r="D13" s="142"/>
      <c r="E13" s="142"/>
      <c r="F13" s="142"/>
      <c r="G13" s="142"/>
      <c r="H13" s="142"/>
      <c r="I13" s="840"/>
      <c r="J13" s="2484"/>
      <c r="K13" s="2486"/>
      <c r="L13" s="2484"/>
      <c r="M13" s="2486"/>
      <c r="N13" s="2484"/>
      <c r="O13" s="2486"/>
      <c r="P13" s="2484"/>
      <c r="Q13" s="2486"/>
      <c r="R13" s="2484"/>
      <c r="S13" s="2486"/>
      <c r="T13" s="2484"/>
      <c r="U13" s="2485"/>
      <c r="V13" s="120"/>
      <c r="W13" s="327" t="s">
        <v>1262</v>
      </c>
      <c r="X13" s="327"/>
      <c r="Y13" s="327"/>
      <c r="Z13" s="327"/>
      <c r="AA13" s="327"/>
      <c r="AB13" s="327"/>
      <c r="AC13" s="327"/>
      <c r="AD13" s="327"/>
      <c r="AE13" s="327"/>
      <c r="AF13" s="25"/>
      <c r="AG13" s="25"/>
      <c r="AH13" s="25"/>
      <c r="AI13" s="25"/>
      <c r="AJ13" s="25"/>
      <c r="AK13" s="25"/>
      <c r="AL13" s="4"/>
      <c r="AM13" s="4"/>
      <c r="AN13" s="4"/>
      <c r="AO13" s="4"/>
      <c r="AP13" s="4"/>
      <c r="AQ13" s="4"/>
    </row>
    <row r="14" spans="1:43" ht="18" x14ac:dyDescent="0.25">
      <c r="A14" s="1579" t="s">
        <v>57</v>
      </c>
      <c r="B14" s="142"/>
      <c r="C14" s="142"/>
      <c r="D14" s="142"/>
      <c r="E14" s="142"/>
      <c r="F14" s="142"/>
      <c r="G14" s="142"/>
      <c r="H14" s="142"/>
      <c r="I14" s="840"/>
      <c r="J14" s="2475"/>
      <c r="K14" s="2477"/>
      <c r="L14" s="2475"/>
      <c r="M14" s="2477"/>
      <c r="N14" s="2475"/>
      <c r="O14" s="2477"/>
      <c r="P14" s="2475"/>
      <c r="Q14" s="2477"/>
      <c r="R14" s="2475"/>
      <c r="S14" s="2477"/>
      <c r="T14" s="2475"/>
      <c r="U14" s="2476"/>
      <c r="V14" s="120"/>
      <c r="W14" s="327" t="s">
        <v>1263</v>
      </c>
      <c r="X14" s="327"/>
      <c r="Y14" s="327"/>
      <c r="Z14" s="327"/>
      <c r="AA14" s="327"/>
      <c r="AB14" s="327"/>
      <c r="AC14" s="327"/>
      <c r="AD14" s="327"/>
      <c r="AE14" s="327"/>
      <c r="AF14" s="25"/>
      <c r="AG14" s="25"/>
      <c r="AH14" s="25"/>
      <c r="AI14" s="25"/>
      <c r="AJ14" s="25"/>
      <c r="AK14" s="25"/>
      <c r="AL14" s="4"/>
      <c r="AM14" s="4"/>
      <c r="AN14" s="4"/>
      <c r="AO14" s="4"/>
      <c r="AP14" s="4"/>
      <c r="AQ14" s="4"/>
    </row>
    <row r="15" spans="1:43" ht="18" x14ac:dyDescent="0.25">
      <c r="A15" s="1579" t="s">
        <v>58</v>
      </c>
      <c r="B15" s="142"/>
      <c r="C15" s="142"/>
      <c r="D15" s="142"/>
      <c r="E15" s="142"/>
      <c r="F15" s="142"/>
      <c r="G15" s="142"/>
      <c r="H15" s="142"/>
      <c r="I15" s="840"/>
      <c r="J15" s="2475"/>
      <c r="K15" s="2477"/>
      <c r="L15" s="2475"/>
      <c r="M15" s="2477"/>
      <c r="N15" s="2475"/>
      <c r="O15" s="2477"/>
      <c r="P15" s="2475"/>
      <c r="Q15" s="2477"/>
      <c r="R15" s="2475"/>
      <c r="S15" s="2477"/>
      <c r="T15" s="2475"/>
      <c r="U15" s="2476"/>
      <c r="V15" s="120"/>
      <c r="W15" s="327" t="s">
        <v>548</v>
      </c>
      <c r="X15" s="327"/>
      <c r="Y15" s="327"/>
      <c r="Z15" s="327"/>
      <c r="AA15" s="327"/>
      <c r="AB15" s="327"/>
      <c r="AC15" s="327"/>
      <c r="AD15" s="327"/>
      <c r="AE15" s="327"/>
      <c r="AF15" s="25"/>
      <c r="AG15" s="25"/>
      <c r="AH15" s="25"/>
      <c r="AI15" s="25"/>
      <c r="AJ15" s="25"/>
      <c r="AK15" s="25"/>
      <c r="AL15" s="4"/>
      <c r="AM15" s="4"/>
      <c r="AN15" s="4"/>
      <c r="AO15" s="4"/>
      <c r="AP15" s="4"/>
      <c r="AQ15" s="4"/>
    </row>
    <row r="16" spans="1:43" ht="18" x14ac:dyDescent="0.25">
      <c r="A16" s="1579" t="s">
        <v>59</v>
      </c>
      <c r="B16" s="142"/>
      <c r="C16" s="142"/>
      <c r="D16" s="142"/>
      <c r="E16" s="142"/>
      <c r="F16" s="142"/>
      <c r="G16" s="142"/>
      <c r="H16" s="142"/>
      <c r="I16" s="840"/>
      <c r="J16" s="2475"/>
      <c r="K16" s="2477"/>
      <c r="L16" s="2475"/>
      <c r="M16" s="2477"/>
      <c r="N16" s="2475"/>
      <c r="O16" s="2477"/>
      <c r="P16" s="2475"/>
      <c r="Q16" s="2477"/>
      <c r="R16" s="2475"/>
      <c r="S16" s="2477"/>
      <c r="T16" s="2475"/>
      <c r="U16" s="2476"/>
      <c r="V16" s="120"/>
      <c r="W16" s="327" t="s">
        <v>549</v>
      </c>
      <c r="X16" s="327"/>
      <c r="Y16" s="327"/>
      <c r="Z16" s="327"/>
      <c r="AA16" s="327"/>
      <c r="AB16" s="327"/>
      <c r="AC16" s="327"/>
      <c r="AD16" s="327"/>
      <c r="AE16" s="327"/>
      <c r="AF16" s="25"/>
      <c r="AG16" s="25"/>
      <c r="AH16" s="25"/>
      <c r="AI16" s="25"/>
      <c r="AJ16" s="25"/>
      <c r="AK16" s="25"/>
      <c r="AL16" s="4"/>
      <c r="AM16" s="4"/>
      <c r="AN16" s="4"/>
      <c r="AO16" s="4"/>
      <c r="AP16" s="4"/>
      <c r="AQ16" s="4"/>
    </row>
    <row r="17" spans="1:43" ht="18" x14ac:dyDescent="0.25">
      <c r="A17" s="1579" t="s">
        <v>60</v>
      </c>
      <c r="B17" s="142"/>
      <c r="C17" s="142"/>
      <c r="D17" s="142"/>
      <c r="E17" s="142"/>
      <c r="F17" s="142"/>
      <c r="G17" s="142"/>
      <c r="H17" s="142"/>
      <c r="I17" s="840"/>
      <c r="J17" s="2475"/>
      <c r="K17" s="2477"/>
      <c r="L17" s="2475"/>
      <c r="M17" s="2477"/>
      <c r="N17" s="2475"/>
      <c r="O17" s="2477"/>
      <c r="P17" s="2475"/>
      <c r="Q17" s="2477"/>
      <c r="R17" s="2475"/>
      <c r="S17" s="2477"/>
      <c r="T17" s="2475"/>
      <c r="U17" s="2476"/>
      <c r="V17" s="120"/>
      <c r="W17" s="327" t="s">
        <v>550</v>
      </c>
      <c r="X17" s="327"/>
      <c r="Y17" s="327"/>
      <c r="Z17" s="327"/>
      <c r="AA17" s="327"/>
      <c r="AB17" s="327"/>
      <c r="AC17" s="327"/>
      <c r="AD17" s="327"/>
      <c r="AE17" s="327"/>
      <c r="AF17" s="25"/>
      <c r="AG17" s="25"/>
      <c r="AH17" s="25"/>
      <c r="AI17" s="25"/>
      <c r="AJ17" s="25"/>
      <c r="AK17" s="25"/>
      <c r="AL17" s="4"/>
      <c r="AM17" s="4"/>
      <c r="AN17" s="4"/>
      <c r="AO17" s="4"/>
      <c r="AP17" s="4"/>
      <c r="AQ17" s="4"/>
    </row>
    <row r="18" spans="1:43" ht="18" x14ac:dyDescent="0.25">
      <c r="A18" s="1579" t="s">
        <v>61</v>
      </c>
      <c r="B18" s="142"/>
      <c r="C18" s="142"/>
      <c r="D18" s="142"/>
      <c r="E18" s="142"/>
      <c r="F18" s="142"/>
      <c r="G18" s="142"/>
      <c r="H18" s="142"/>
      <c r="I18" s="840"/>
      <c r="J18" s="2475"/>
      <c r="K18" s="2477"/>
      <c r="L18" s="2475"/>
      <c r="M18" s="2477"/>
      <c r="N18" s="2475"/>
      <c r="O18" s="2477"/>
      <c r="P18" s="2475"/>
      <c r="Q18" s="2477"/>
      <c r="R18" s="2475"/>
      <c r="S18" s="2477"/>
      <c r="T18" s="2475"/>
      <c r="U18" s="2476"/>
      <c r="V18" s="120"/>
      <c r="W18" s="327" t="s">
        <v>1402</v>
      </c>
      <c r="X18" s="327"/>
      <c r="Y18" s="327"/>
      <c r="Z18" s="327"/>
      <c r="AA18" s="327"/>
      <c r="AB18" s="327"/>
      <c r="AC18" s="327"/>
      <c r="AD18" s="327"/>
      <c r="AE18" s="327"/>
      <c r="AF18" s="25"/>
      <c r="AG18" s="25"/>
      <c r="AH18" s="25"/>
      <c r="AI18" s="25"/>
      <c r="AJ18" s="25"/>
      <c r="AK18" s="25"/>
      <c r="AL18" s="4"/>
      <c r="AM18" s="4"/>
      <c r="AN18" s="4"/>
      <c r="AO18" s="4"/>
      <c r="AP18" s="4"/>
      <c r="AQ18" s="4"/>
    </row>
    <row r="19" spans="1:43" ht="18" x14ac:dyDescent="0.25">
      <c r="A19" s="1579" t="s">
        <v>62</v>
      </c>
      <c r="B19" s="142"/>
      <c r="C19" s="142"/>
      <c r="D19" s="142"/>
      <c r="E19" s="142"/>
      <c r="F19" s="142"/>
      <c r="G19" s="142"/>
      <c r="H19" s="142"/>
      <c r="I19" s="840"/>
      <c r="J19" s="2475"/>
      <c r="K19" s="2477"/>
      <c r="L19" s="2475"/>
      <c r="M19" s="2477"/>
      <c r="N19" s="2475"/>
      <c r="O19" s="2477"/>
      <c r="P19" s="2475"/>
      <c r="Q19" s="2477"/>
      <c r="R19" s="2475"/>
      <c r="S19" s="2477"/>
      <c r="T19" s="2475"/>
      <c r="U19" s="2476"/>
      <c r="V19" s="120"/>
      <c r="W19" s="327"/>
      <c r="X19" s="327"/>
      <c r="Y19" s="327"/>
      <c r="Z19" s="327"/>
      <c r="AA19" s="327"/>
      <c r="AB19" s="327"/>
      <c r="AC19" s="327"/>
      <c r="AD19" s="327"/>
      <c r="AE19" s="327"/>
      <c r="AF19" s="25"/>
      <c r="AG19" s="25"/>
      <c r="AH19" s="25"/>
      <c r="AI19" s="25"/>
      <c r="AJ19" s="25"/>
      <c r="AK19" s="25"/>
      <c r="AL19" s="4"/>
      <c r="AM19" s="4"/>
      <c r="AN19" s="4"/>
      <c r="AO19" s="4"/>
      <c r="AP19" s="4"/>
      <c r="AQ19" s="4"/>
    </row>
    <row r="20" spans="1:43" ht="18" x14ac:dyDescent="0.25">
      <c r="A20" s="1579" t="s">
        <v>63</v>
      </c>
      <c r="B20" s="142"/>
      <c r="C20" s="142"/>
      <c r="D20" s="142"/>
      <c r="E20" s="142"/>
      <c r="F20" s="142"/>
      <c r="G20" s="142"/>
      <c r="H20" s="142"/>
      <c r="I20" s="840"/>
      <c r="J20" s="2475"/>
      <c r="K20" s="2477"/>
      <c r="L20" s="2475"/>
      <c r="M20" s="2477"/>
      <c r="N20" s="2475"/>
      <c r="O20" s="2477"/>
      <c r="P20" s="2475"/>
      <c r="Q20" s="2477"/>
      <c r="R20" s="2475"/>
      <c r="S20" s="2477"/>
      <c r="T20" s="2475"/>
      <c r="U20" s="2476"/>
      <c r="W20" s="327" t="s">
        <v>551</v>
      </c>
      <c r="X20" s="327"/>
      <c r="Y20" s="327"/>
      <c r="Z20" s="327"/>
      <c r="AA20" s="327"/>
      <c r="AB20" s="327"/>
      <c r="AC20" s="327"/>
      <c r="AD20" s="327"/>
      <c r="AE20" s="327"/>
      <c r="AF20" s="25"/>
      <c r="AG20" s="25"/>
      <c r="AH20" s="25"/>
      <c r="AI20" s="25"/>
      <c r="AJ20" s="25"/>
      <c r="AK20" s="25"/>
      <c r="AL20" s="4"/>
      <c r="AM20" s="4"/>
      <c r="AN20" s="4"/>
      <c r="AO20" s="4"/>
      <c r="AP20" s="4"/>
      <c r="AQ20" s="4"/>
    </row>
    <row r="21" spans="1:43" ht="18" x14ac:dyDescent="0.25">
      <c r="A21" s="1579" t="s">
        <v>64</v>
      </c>
      <c r="B21" s="142"/>
      <c r="C21" s="142"/>
      <c r="D21" s="142"/>
      <c r="E21" s="142"/>
      <c r="F21" s="142"/>
      <c r="G21" s="142"/>
      <c r="H21" s="142"/>
      <c r="I21" s="840"/>
      <c r="J21" s="2475"/>
      <c r="K21" s="2477"/>
      <c r="L21" s="2475"/>
      <c r="M21" s="2477"/>
      <c r="N21" s="2475"/>
      <c r="O21" s="2477"/>
      <c r="P21" s="2475"/>
      <c r="Q21" s="2477"/>
      <c r="R21" s="2475"/>
      <c r="S21" s="2477"/>
      <c r="T21" s="2475"/>
      <c r="U21" s="2476"/>
      <c r="W21" s="327" t="s">
        <v>1403</v>
      </c>
      <c r="X21" s="327"/>
      <c r="Y21" s="327"/>
      <c r="Z21" s="327"/>
      <c r="AA21" s="327"/>
      <c r="AB21" s="327"/>
      <c r="AC21" s="327"/>
      <c r="AD21" s="327"/>
      <c r="AE21" s="327"/>
      <c r="AF21" s="25"/>
      <c r="AG21" s="25"/>
      <c r="AH21" s="25"/>
      <c r="AI21" s="25"/>
      <c r="AJ21" s="25"/>
      <c r="AK21" s="25"/>
      <c r="AL21" s="4"/>
      <c r="AM21" s="4"/>
      <c r="AN21" s="4"/>
      <c r="AO21" s="4"/>
      <c r="AP21" s="4"/>
      <c r="AQ21" s="4"/>
    </row>
    <row r="22" spans="1:43" ht="18" x14ac:dyDescent="0.25">
      <c r="A22" s="1579" t="s">
        <v>65</v>
      </c>
      <c r="B22" s="142"/>
      <c r="C22" s="142"/>
      <c r="D22" s="142"/>
      <c r="E22" s="142"/>
      <c r="F22" s="142"/>
      <c r="G22" s="142"/>
      <c r="H22" s="142"/>
      <c r="I22" s="840"/>
      <c r="J22" s="2475"/>
      <c r="K22" s="2477"/>
      <c r="L22" s="2475"/>
      <c r="M22" s="2477"/>
      <c r="N22" s="2475"/>
      <c r="O22" s="2477"/>
      <c r="P22" s="2475"/>
      <c r="Q22" s="2477"/>
      <c r="R22" s="2475"/>
      <c r="S22" s="2477"/>
      <c r="T22" s="2475"/>
      <c r="U22" s="2476"/>
      <c r="W22" s="327" t="s">
        <v>552</v>
      </c>
      <c r="X22" s="327"/>
      <c r="Y22" s="327"/>
      <c r="Z22" s="327"/>
      <c r="AA22" s="327"/>
      <c r="AB22" s="327"/>
      <c r="AC22" s="327"/>
      <c r="AD22" s="327"/>
      <c r="AE22" s="327"/>
      <c r="AF22" s="25"/>
      <c r="AG22" s="25"/>
      <c r="AH22" s="25"/>
      <c r="AI22" s="25"/>
      <c r="AJ22" s="25"/>
      <c r="AK22" s="25"/>
      <c r="AL22" s="4"/>
      <c r="AM22" s="4"/>
      <c r="AN22" s="4"/>
      <c r="AO22" s="4"/>
      <c r="AP22" s="4"/>
      <c r="AQ22" s="4"/>
    </row>
    <row r="23" spans="1:43" ht="18" x14ac:dyDescent="0.25">
      <c r="A23" s="1579" t="s">
        <v>66</v>
      </c>
      <c r="B23" s="142"/>
      <c r="C23" s="142"/>
      <c r="D23" s="142"/>
      <c r="E23" s="142"/>
      <c r="F23" s="142"/>
      <c r="G23" s="142"/>
      <c r="H23" s="142"/>
      <c r="I23" s="840"/>
      <c r="J23" s="2475"/>
      <c r="K23" s="2477"/>
      <c r="L23" s="2475"/>
      <c r="M23" s="2477"/>
      <c r="N23" s="2475"/>
      <c r="O23" s="2477"/>
      <c r="P23" s="2475"/>
      <c r="Q23" s="2477"/>
      <c r="R23" s="2475"/>
      <c r="S23" s="2477"/>
      <c r="T23" s="2475"/>
      <c r="U23" s="2476"/>
      <c r="W23" s="327" t="s">
        <v>557</v>
      </c>
      <c r="X23" s="327"/>
      <c r="Y23" s="327"/>
      <c r="Z23" s="327"/>
      <c r="AA23" s="327"/>
      <c r="AB23" s="327"/>
      <c r="AC23" s="327"/>
      <c r="AD23" s="327"/>
      <c r="AE23" s="327"/>
      <c r="AF23" s="25"/>
      <c r="AG23" s="25"/>
      <c r="AH23" s="25"/>
      <c r="AI23" s="25"/>
      <c r="AJ23" s="25"/>
      <c r="AK23" s="25"/>
      <c r="AL23" s="4"/>
      <c r="AM23" s="4"/>
      <c r="AN23" s="4"/>
      <c r="AO23" s="4"/>
      <c r="AP23" s="4"/>
      <c r="AQ23" s="4"/>
    </row>
    <row r="24" spans="1:43" ht="18" x14ac:dyDescent="0.25">
      <c r="A24" s="1580" t="s">
        <v>67</v>
      </c>
      <c r="B24" s="142"/>
      <c r="C24" s="142"/>
      <c r="D24" s="142"/>
      <c r="E24" s="142"/>
      <c r="F24" s="142"/>
      <c r="G24" s="142"/>
      <c r="H24" s="142"/>
      <c r="I24" s="840"/>
      <c r="J24" s="2475"/>
      <c r="K24" s="2477"/>
      <c r="L24" s="2475"/>
      <c r="M24" s="2477"/>
      <c r="N24" s="2475"/>
      <c r="O24" s="2477"/>
      <c r="P24" s="2475"/>
      <c r="Q24" s="2477"/>
      <c r="R24" s="2475"/>
      <c r="S24" s="2477"/>
      <c r="T24" s="2475"/>
      <c r="U24" s="2476"/>
      <c r="W24" s="327" t="s">
        <v>658</v>
      </c>
      <c r="X24" s="327"/>
      <c r="Y24" s="327"/>
      <c r="Z24" s="327"/>
      <c r="AA24" s="327"/>
      <c r="AB24" s="327"/>
      <c r="AC24" s="327"/>
      <c r="AD24" s="327"/>
      <c r="AE24" s="327"/>
      <c r="AF24" s="25"/>
      <c r="AG24" s="25"/>
      <c r="AH24" s="25"/>
      <c r="AI24" s="25"/>
      <c r="AJ24" s="25"/>
      <c r="AK24" s="25"/>
      <c r="AL24" s="4"/>
      <c r="AM24" s="4"/>
      <c r="AN24" s="4"/>
      <c r="AO24" s="4"/>
      <c r="AP24" s="4"/>
      <c r="AQ24" s="4"/>
    </row>
    <row r="25" spans="1:43" ht="18" x14ac:dyDescent="0.25">
      <c r="W25" s="326" t="s">
        <v>558</v>
      </c>
      <c r="X25" s="327"/>
      <c r="Y25" s="327"/>
      <c r="Z25" s="327"/>
      <c r="AA25" s="327"/>
      <c r="AB25" s="327"/>
      <c r="AC25" s="327"/>
      <c r="AD25" s="327"/>
      <c r="AE25" s="327"/>
      <c r="AF25" s="25"/>
      <c r="AG25" s="25"/>
      <c r="AH25" s="25"/>
      <c r="AI25" s="25"/>
      <c r="AJ25" s="25"/>
      <c r="AK25" s="25"/>
      <c r="AL25" s="4"/>
      <c r="AM25" s="4"/>
      <c r="AN25" s="4"/>
      <c r="AO25" s="4"/>
      <c r="AP25" s="4"/>
      <c r="AQ25" s="4"/>
    </row>
    <row r="26" spans="1:43" ht="18" x14ac:dyDescent="0.25">
      <c r="A26" s="831" t="s">
        <v>1308</v>
      </c>
      <c r="B26" s="142"/>
      <c r="C26" s="142"/>
      <c r="D26" s="142"/>
      <c r="E26" s="142"/>
      <c r="F26" s="142"/>
      <c r="G26" s="142"/>
      <c r="H26" s="142"/>
      <c r="I26" s="142"/>
      <c r="J26" s="142"/>
      <c r="K26" s="142"/>
      <c r="L26" s="142"/>
      <c r="M26" s="142"/>
      <c r="N26" s="142"/>
      <c r="O26" s="142"/>
      <c r="P26" s="142"/>
      <c r="Q26" s="142"/>
      <c r="R26" s="142"/>
      <c r="S26" s="142"/>
      <c r="T26" s="142"/>
      <c r="U26" s="142"/>
      <c r="V26" s="120"/>
      <c r="W26" s="327" t="s">
        <v>559</v>
      </c>
      <c r="X26" s="327"/>
      <c r="Y26" s="327"/>
      <c r="Z26" s="327"/>
      <c r="AA26" s="327"/>
      <c r="AB26" s="327"/>
      <c r="AC26" s="327"/>
      <c r="AD26" s="327"/>
      <c r="AE26" s="327"/>
      <c r="AF26" s="25"/>
      <c r="AG26" s="25"/>
      <c r="AH26" s="25"/>
      <c r="AI26" s="25"/>
      <c r="AJ26" s="25"/>
      <c r="AK26" s="25"/>
      <c r="AL26" s="4"/>
      <c r="AM26" s="4"/>
      <c r="AN26" s="4"/>
      <c r="AO26" s="4"/>
      <c r="AP26" s="4"/>
      <c r="AQ26" s="4"/>
    </row>
    <row r="27" spans="1:43" ht="18" x14ac:dyDescent="0.25">
      <c r="A27" s="2185"/>
      <c r="B27" s="2235"/>
      <c r="C27" s="2235"/>
      <c r="D27" s="2235"/>
      <c r="E27" s="2235"/>
      <c r="F27" s="2235"/>
      <c r="G27" s="2235"/>
      <c r="H27" s="2235"/>
      <c r="I27" s="2235"/>
      <c r="J27" s="2235"/>
      <c r="K27" s="2235"/>
      <c r="L27" s="2235"/>
      <c r="M27" s="2235"/>
      <c r="N27" s="2235"/>
      <c r="O27" s="2235"/>
      <c r="P27" s="2235"/>
      <c r="Q27" s="2235"/>
      <c r="R27" s="2235"/>
      <c r="S27" s="2235"/>
      <c r="T27" s="2235"/>
      <c r="U27" s="2235"/>
      <c r="V27" s="2480"/>
      <c r="W27" s="327" t="s">
        <v>560</v>
      </c>
      <c r="X27" s="327"/>
      <c r="Y27" s="327"/>
      <c r="Z27" s="327"/>
      <c r="AA27" s="327"/>
      <c r="AB27" s="327"/>
      <c r="AC27" s="327"/>
      <c r="AD27" s="327"/>
      <c r="AE27" s="327"/>
      <c r="AF27" s="26"/>
      <c r="AG27" s="26"/>
      <c r="AH27" s="26"/>
      <c r="AI27" s="26"/>
      <c r="AJ27" s="26"/>
      <c r="AK27" s="26"/>
      <c r="AL27"/>
      <c r="AM27"/>
      <c r="AN27" s="4"/>
      <c r="AO27" s="4"/>
      <c r="AP27" s="4"/>
      <c r="AQ27" s="4"/>
    </row>
    <row r="28" spans="1:43" ht="18" x14ac:dyDescent="0.25">
      <c r="A28" s="2234"/>
      <c r="B28" s="2235"/>
      <c r="C28" s="2235"/>
      <c r="D28" s="2235"/>
      <c r="E28" s="2235"/>
      <c r="F28" s="2235"/>
      <c r="G28" s="2235"/>
      <c r="H28" s="2235"/>
      <c r="I28" s="2235"/>
      <c r="J28" s="2235"/>
      <c r="K28" s="2235"/>
      <c r="L28" s="2235"/>
      <c r="M28" s="2235"/>
      <c r="N28" s="2235"/>
      <c r="O28" s="2235"/>
      <c r="P28" s="2235"/>
      <c r="Q28" s="2235"/>
      <c r="R28" s="2235"/>
      <c r="S28" s="2235"/>
      <c r="T28" s="2235"/>
      <c r="U28" s="2235"/>
      <c r="V28" s="2480"/>
      <c r="W28" s="327" t="s">
        <v>436</v>
      </c>
      <c r="X28" s="325"/>
      <c r="Y28" s="325"/>
      <c r="Z28" s="325"/>
      <c r="AA28" s="325"/>
      <c r="AB28" s="325"/>
      <c r="AC28" s="325"/>
      <c r="AD28" s="325"/>
      <c r="AE28" s="325"/>
      <c r="AF28" s="25"/>
      <c r="AG28" s="25"/>
      <c r="AH28" s="26"/>
      <c r="AI28" s="26"/>
      <c r="AJ28" s="26"/>
      <c r="AK28" s="26"/>
      <c r="AL28"/>
      <c r="AM28"/>
      <c r="AN28" s="4"/>
      <c r="AO28" s="4"/>
      <c r="AP28" s="4"/>
      <c r="AQ28" s="4"/>
    </row>
    <row r="29" spans="1:43" ht="18" x14ac:dyDescent="0.25">
      <c r="A29" s="2481"/>
      <c r="B29" s="2482"/>
      <c r="C29" s="2482"/>
      <c r="D29" s="2482"/>
      <c r="E29" s="2482"/>
      <c r="F29" s="2482"/>
      <c r="G29" s="2482"/>
      <c r="H29" s="2482"/>
      <c r="I29" s="2482"/>
      <c r="J29" s="2482"/>
      <c r="K29" s="2482"/>
      <c r="L29" s="2482"/>
      <c r="M29" s="2482"/>
      <c r="N29" s="2482"/>
      <c r="O29" s="2482"/>
      <c r="P29" s="2482"/>
      <c r="Q29" s="2482"/>
      <c r="R29" s="2482"/>
      <c r="S29" s="2482"/>
      <c r="T29" s="2482"/>
      <c r="U29" s="2482"/>
      <c r="V29" s="2483"/>
      <c r="W29" s="326" t="s">
        <v>437</v>
      </c>
      <c r="X29" s="327"/>
      <c r="Y29" s="327"/>
      <c r="Z29" s="327"/>
      <c r="AA29" s="327"/>
      <c r="AB29" s="327"/>
      <c r="AC29" s="327"/>
      <c r="AD29" s="327"/>
      <c r="AE29" s="327"/>
      <c r="AF29" s="25"/>
      <c r="AG29" s="25"/>
      <c r="AH29" s="26"/>
      <c r="AI29" s="26"/>
      <c r="AJ29" s="26"/>
      <c r="AK29" s="26"/>
      <c r="AL29"/>
      <c r="AM29"/>
      <c r="AN29" s="4"/>
      <c r="AO29" s="4"/>
      <c r="AP29" s="4"/>
      <c r="AQ29" s="4"/>
    </row>
    <row r="30" spans="1:43" ht="18" x14ac:dyDescent="0.25">
      <c r="A30" s="834" t="s">
        <v>1309</v>
      </c>
      <c r="B30" s="142"/>
      <c r="C30" s="142"/>
      <c r="D30" s="142"/>
      <c r="E30" s="142"/>
      <c r="F30" s="142"/>
      <c r="G30" s="142"/>
      <c r="H30" s="142"/>
      <c r="I30" s="98"/>
      <c r="J30" s="143"/>
      <c r="K30" s="143"/>
      <c r="L30" s="143"/>
      <c r="M30" s="98"/>
      <c r="N30" s="143"/>
      <c r="O30" s="98"/>
      <c r="P30" s="143"/>
      <c r="Q30" s="143"/>
      <c r="R30" s="143"/>
      <c r="S30" s="143"/>
      <c r="T30" s="143"/>
      <c r="U30" s="143"/>
      <c r="V30" s="120"/>
      <c r="W30" s="327" t="s">
        <v>1462</v>
      </c>
      <c r="X30" s="327"/>
      <c r="Y30" s="327"/>
      <c r="Z30" s="327"/>
      <c r="AA30" s="327"/>
      <c r="AB30" s="327"/>
      <c r="AC30" s="327"/>
      <c r="AD30" s="327"/>
      <c r="AE30" s="327"/>
      <c r="AF30" s="25"/>
      <c r="AG30" s="25"/>
      <c r="AH30" s="26"/>
      <c r="AI30" s="26"/>
      <c r="AJ30" s="26"/>
      <c r="AK30" s="26"/>
      <c r="AL30"/>
      <c r="AM30"/>
      <c r="AN30" s="4"/>
      <c r="AO30" s="4"/>
      <c r="AP30" s="4"/>
      <c r="AQ30" s="4"/>
    </row>
    <row r="31" spans="1:43" ht="18" x14ac:dyDescent="0.25">
      <c r="A31" s="831"/>
      <c r="B31" s="142"/>
      <c r="C31" s="142"/>
      <c r="D31" s="142"/>
      <c r="E31" s="142"/>
      <c r="F31" s="142"/>
      <c r="G31" s="495" t="s">
        <v>534</v>
      </c>
      <c r="H31" s="142"/>
      <c r="I31" s="98"/>
      <c r="J31" s="143"/>
      <c r="K31" s="837"/>
      <c r="L31" s="142"/>
      <c r="M31" s="142"/>
      <c r="N31" s="143"/>
      <c r="O31" s="837"/>
      <c r="P31" s="142"/>
      <c r="Q31" s="142"/>
      <c r="R31" s="143"/>
      <c r="S31" s="837"/>
      <c r="T31" s="142"/>
      <c r="U31" s="142"/>
      <c r="V31" s="120"/>
      <c r="W31" s="327" t="s">
        <v>1463</v>
      </c>
      <c r="X31" s="327"/>
      <c r="Y31" s="327"/>
      <c r="Z31" s="327"/>
      <c r="AA31" s="327"/>
      <c r="AB31" s="327"/>
      <c r="AC31" s="327"/>
      <c r="AD31" s="327"/>
      <c r="AE31" s="327"/>
      <c r="AF31" s="25"/>
      <c r="AG31" s="25"/>
      <c r="AH31" s="26"/>
      <c r="AI31" s="26"/>
      <c r="AJ31" s="26"/>
      <c r="AK31" s="26"/>
      <c r="AL31"/>
      <c r="AM31"/>
      <c r="AN31" s="4"/>
      <c r="AO31" s="4"/>
      <c r="AP31" s="4"/>
      <c r="AQ31" s="4"/>
    </row>
    <row r="32" spans="1:43" ht="18" x14ac:dyDescent="0.25">
      <c r="A32" s="1581" t="s">
        <v>535</v>
      </c>
      <c r="B32" s="840"/>
      <c r="C32" s="840"/>
      <c r="D32" s="840"/>
      <c r="E32" s="840"/>
      <c r="F32" s="840"/>
      <c r="G32" s="840"/>
      <c r="H32" s="840"/>
      <c r="I32" s="765"/>
      <c r="J32" s="843" t="s">
        <v>536</v>
      </c>
      <c r="K32" s="1359"/>
      <c r="L32" s="1359"/>
      <c r="M32" s="843" t="s">
        <v>537</v>
      </c>
      <c r="N32" s="1359"/>
      <c r="O32" s="1359"/>
      <c r="P32" s="765"/>
      <c r="Q32" s="843" t="s">
        <v>538</v>
      </c>
      <c r="R32" s="1359"/>
      <c r="S32" s="1359"/>
      <c r="T32" s="98"/>
      <c r="U32" s="142"/>
      <c r="V32" s="120"/>
      <c r="W32" s="327" t="s">
        <v>659</v>
      </c>
      <c r="X32" s="327"/>
      <c r="Y32" s="327"/>
      <c r="Z32" s="327"/>
      <c r="AA32" s="327"/>
      <c r="AB32" s="327"/>
      <c r="AC32" s="327"/>
      <c r="AD32" s="327"/>
      <c r="AE32" s="327"/>
      <c r="AF32" s="26"/>
      <c r="AG32" s="26"/>
      <c r="AH32" s="26"/>
      <c r="AI32" s="26"/>
      <c r="AJ32" s="26"/>
      <c r="AK32" s="26"/>
      <c r="AL32"/>
      <c r="AM32"/>
      <c r="AN32" s="4"/>
      <c r="AO32" s="4"/>
      <c r="AP32" s="4"/>
      <c r="AQ32" s="4"/>
    </row>
    <row r="33" spans="1:43" ht="18" x14ac:dyDescent="0.25">
      <c r="A33" s="1581"/>
      <c r="B33" s="840"/>
      <c r="C33" s="840"/>
      <c r="D33" s="840"/>
      <c r="E33" s="840"/>
      <c r="F33" s="840"/>
      <c r="G33" s="840"/>
      <c r="H33" s="840"/>
      <c r="I33" s="765"/>
      <c r="J33" s="844"/>
      <c r="K33" s="843"/>
      <c r="L33" s="840"/>
      <c r="M33" s="840"/>
      <c r="N33" s="844"/>
      <c r="O33" s="843"/>
      <c r="P33" s="840"/>
      <c r="Q33" s="840"/>
      <c r="R33" s="844"/>
      <c r="S33" s="843"/>
      <c r="T33" s="142"/>
      <c r="U33" s="142"/>
      <c r="V33" s="120"/>
      <c r="W33" s="327" t="s">
        <v>1215</v>
      </c>
      <c r="X33" s="325"/>
      <c r="Y33" s="325"/>
      <c r="Z33" s="325"/>
      <c r="AA33" s="325"/>
      <c r="AB33" s="325"/>
      <c r="AC33" s="325"/>
      <c r="AD33" s="325"/>
      <c r="AE33" s="325"/>
      <c r="AF33" s="25"/>
      <c r="AG33" s="25"/>
      <c r="AH33" s="25"/>
      <c r="AI33" s="25"/>
      <c r="AJ33" s="25"/>
      <c r="AK33" s="25"/>
    </row>
    <row r="34" spans="1:43" ht="18" x14ac:dyDescent="0.25">
      <c r="A34" s="1581"/>
      <c r="B34" s="840"/>
      <c r="C34" s="840"/>
      <c r="D34" s="840"/>
      <c r="E34" s="840"/>
      <c r="F34" s="840"/>
      <c r="G34" s="840"/>
      <c r="H34" s="840"/>
      <c r="I34" s="765"/>
      <c r="J34" s="844"/>
      <c r="K34" s="843"/>
      <c r="L34" s="840"/>
      <c r="M34" s="840"/>
      <c r="N34" s="844"/>
      <c r="O34" s="843"/>
      <c r="P34" s="840"/>
      <c r="Q34" s="840"/>
      <c r="R34" s="844"/>
      <c r="S34" s="845"/>
      <c r="T34" s="98"/>
      <c r="U34" s="98"/>
      <c r="V34" s="120"/>
      <c r="W34" s="327" t="s">
        <v>1464</v>
      </c>
      <c r="X34" s="327"/>
      <c r="Y34" s="327"/>
      <c r="Z34" s="327"/>
      <c r="AA34" s="327"/>
      <c r="AB34" s="327"/>
      <c r="AC34" s="327"/>
      <c r="AD34" s="327"/>
      <c r="AE34" s="327"/>
      <c r="AF34" s="25"/>
      <c r="AG34" s="25"/>
      <c r="AH34" s="25"/>
      <c r="AI34" s="25"/>
      <c r="AJ34" s="25"/>
      <c r="AK34" s="25"/>
      <c r="AL34" s="2"/>
      <c r="AM34" s="2"/>
    </row>
    <row r="35" spans="1:43" ht="18" x14ac:dyDescent="0.25">
      <c r="A35" s="1581" t="s">
        <v>539</v>
      </c>
      <c r="B35" s="840"/>
      <c r="C35" s="840"/>
      <c r="D35" s="840"/>
      <c r="E35" s="840"/>
      <c r="F35" s="840"/>
      <c r="G35" s="840"/>
      <c r="H35" s="840"/>
      <c r="I35" s="765"/>
      <c r="J35" s="843" t="s">
        <v>540</v>
      </c>
      <c r="K35" s="1359"/>
      <c r="L35" s="1359"/>
      <c r="M35" s="843" t="s">
        <v>541</v>
      </c>
      <c r="N35" s="1359"/>
      <c r="O35" s="1359"/>
      <c r="P35" s="765"/>
      <c r="Q35" s="840"/>
      <c r="R35" s="844"/>
      <c r="S35" s="845"/>
      <c r="T35" s="98"/>
      <c r="U35" s="98"/>
      <c r="V35" s="120"/>
      <c r="W35" s="327" t="s">
        <v>1216</v>
      </c>
      <c r="X35" s="327"/>
      <c r="Y35" s="327"/>
      <c r="Z35" s="327"/>
      <c r="AA35" s="327"/>
      <c r="AB35" s="327"/>
      <c r="AC35" s="327"/>
      <c r="AD35" s="327"/>
      <c r="AE35" s="327"/>
      <c r="AF35" s="25"/>
      <c r="AG35" s="25"/>
      <c r="AH35" s="25"/>
      <c r="AI35" s="25"/>
      <c r="AJ35" s="25"/>
      <c r="AK35" s="25"/>
    </row>
    <row r="36" spans="1:43" ht="18" x14ac:dyDescent="0.25">
      <c r="A36" s="1581"/>
      <c r="B36" s="840"/>
      <c r="C36" s="840"/>
      <c r="D36" s="840"/>
      <c r="E36" s="840"/>
      <c r="F36" s="840"/>
      <c r="G36" s="840"/>
      <c r="H36" s="840"/>
      <c r="I36" s="765"/>
      <c r="J36" s="844"/>
      <c r="K36" s="843"/>
      <c r="L36" s="840"/>
      <c r="M36" s="840"/>
      <c r="N36" s="844"/>
      <c r="O36" s="843"/>
      <c r="P36" s="840"/>
      <c r="Q36" s="840"/>
      <c r="R36" s="844"/>
      <c r="S36" s="845"/>
      <c r="T36" s="98"/>
      <c r="U36" s="98"/>
      <c r="V36" s="120"/>
      <c r="W36" s="327"/>
      <c r="X36" s="327"/>
      <c r="Y36" s="327"/>
      <c r="Z36" s="327"/>
      <c r="AA36" s="327"/>
      <c r="AB36" s="327"/>
      <c r="AC36" s="327"/>
      <c r="AD36" s="327"/>
      <c r="AE36" s="327"/>
      <c r="AF36" s="25"/>
      <c r="AG36" s="25"/>
      <c r="AH36" s="25"/>
      <c r="AI36" s="25"/>
      <c r="AJ36" s="25"/>
      <c r="AK36" s="25"/>
    </row>
    <row r="37" spans="1:43" ht="18" x14ac:dyDescent="0.25">
      <c r="A37" s="1581"/>
      <c r="B37" s="840"/>
      <c r="C37" s="840"/>
      <c r="D37" s="840"/>
      <c r="E37" s="840"/>
      <c r="F37" s="840"/>
      <c r="G37" s="840"/>
      <c r="H37" s="840"/>
      <c r="I37" s="765"/>
      <c r="J37" s="844"/>
      <c r="K37" s="843"/>
      <c r="L37" s="840"/>
      <c r="M37" s="840"/>
      <c r="N37" s="844"/>
      <c r="O37" s="843"/>
      <c r="P37" s="840"/>
      <c r="Q37" s="840"/>
      <c r="R37" s="844"/>
      <c r="S37" s="843"/>
      <c r="T37" s="142"/>
      <c r="U37" s="142"/>
      <c r="V37" s="120"/>
      <c r="W37" s="327"/>
      <c r="X37" s="327"/>
      <c r="Y37" s="327"/>
      <c r="Z37" s="327"/>
      <c r="AA37" s="327"/>
      <c r="AB37" s="327"/>
      <c r="AC37" s="327"/>
      <c r="AD37" s="327"/>
      <c r="AE37" s="327"/>
      <c r="AF37" s="25"/>
      <c r="AG37" s="25"/>
      <c r="AH37" s="25"/>
      <c r="AI37" s="25"/>
      <c r="AJ37" s="25"/>
      <c r="AK37" s="25"/>
    </row>
    <row r="38" spans="1:43" ht="18" x14ac:dyDescent="0.25">
      <c r="A38" s="1581" t="s">
        <v>542</v>
      </c>
      <c r="B38" s="840"/>
      <c r="C38" s="840"/>
      <c r="D38" s="840"/>
      <c r="E38" s="840"/>
      <c r="F38" s="840"/>
      <c r="G38" s="840"/>
      <c r="H38" s="840"/>
      <c r="I38" s="765"/>
      <c r="J38" s="843" t="s">
        <v>543</v>
      </c>
      <c r="K38" s="1359"/>
      <c r="L38" s="1359"/>
      <c r="M38" s="843" t="s">
        <v>544</v>
      </c>
      <c r="N38" s="1359"/>
      <c r="O38" s="1359"/>
      <c r="P38" s="765"/>
      <c r="Q38" s="843" t="s">
        <v>538</v>
      </c>
      <c r="R38" s="1359"/>
      <c r="S38" s="1359"/>
      <c r="T38" s="98"/>
      <c r="U38" s="142"/>
      <c r="V38" s="120"/>
      <c r="W38" s="40"/>
      <c r="X38" s="327"/>
      <c r="Y38" s="327"/>
      <c r="Z38" s="327"/>
      <c r="AA38" s="327"/>
      <c r="AB38" s="327"/>
      <c r="AC38" s="327"/>
      <c r="AD38" s="327"/>
      <c r="AE38" s="327"/>
      <c r="AF38" s="25"/>
      <c r="AG38" s="25"/>
      <c r="AH38" s="25"/>
      <c r="AI38" s="25"/>
      <c r="AJ38" s="25"/>
      <c r="AK38" s="25"/>
    </row>
    <row r="39" spans="1:43" ht="18" x14ac:dyDescent="0.25">
      <c r="A39" s="1582"/>
      <c r="B39" s="765"/>
      <c r="C39" s="765"/>
      <c r="D39" s="765"/>
      <c r="E39" s="765"/>
      <c r="F39" s="765"/>
      <c r="G39" s="765"/>
      <c r="H39" s="765"/>
      <c r="I39" s="765"/>
      <c r="J39" s="844"/>
      <c r="K39" s="843"/>
      <c r="L39" s="840"/>
      <c r="M39" s="840"/>
      <c r="N39" s="844"/>
      <c r="O39" s="843"/>
      <c r="P39" s="840"/>
      <c r="Q39" s="840"/>
      <c r="R39" s="844"/>
      <c r="S39" s="843"/>
      <c r="T39" s="142"/>
      <c r="U39" s="142"/>
      <c r="V39" s="120"/>
      <c r="W39" s="40"/>
      <c r="X39" s="327"/>
      <c r="Y39" s="327"/>
      <c r="Z39" s="327"/>
      <c r="AA39" s="327"/>
      <c r="AB39" s="327"/>
      <c r="AC39" s="327"/>
      <c r="AD39" s="327"/>
      <c r="AE39" s="327"/>
      <c r="AF39" s="27"/>
      <c r="AG39" s="27"/>
      <c r="AH39" s="27"/>
      <c r="AI39" s="27"/>
      <c r="AJ39" s="27"/>
      <c r="AK39" s="27"/>
    </row>
    <row r="40" spans="1:43" x14ac:dyDescent="0.2">
      <c r="A40" s="831" t="s">
        <v>545</v>
      </c>
      <c r="B40" s="98"/>
      <c r="C40" s="98"/>
      <c r="D40" s="98"/>
      <c r="E40" s="98"/>
      <c r="F40" s="143"/>
      <c r="G40" s="143"/>
      <c r="H40" s="143"/>
      <c r="I40" s="143"/>
      <c r="J40" s="143"/>
      <c r="K40" s="143"/>
      <c r="L40" s="143"/>
      <c r="M40" s="143"/>
      <c r="N40" s="143"/>
      <c r="O40" s="143"/>
      <c r="P40" s="143"/>
      <c r="Q40" s="143"/>
      <c r="R40" s="143"/>
      <c r="S40" s="143"/>
      <c r="T40" s="143"/>
      <c r="U40" s="143"/>
      <c r="V40" s="120"/>
      <c r="W40" s="40"/>
      <c r="X40" s="327"/>
      <c r="Y40" s="327"/>
      <c r="Z40" s="327"/>
      <c r="AA40" s="327"/>
      <c r="AB40" s="324"/>
      <c r="AC40" s="324"/>
      <c r="AD40" s="324"/>
      <c r="AE40" s="324"/>
      <c r="AF40" s="10"/>
      <c r="AG40" s="10"/>
      <c r="AH40" s="10"/>
      <c r="AI40" s="10"/>
      <c r="AJ40" s="10"/>
      <c r="AK40" s="10"/>
      <c r="AL40" s="10"/>
      <c r="AM40" s="10"/>
      <c r="AN40" s="10"/>
      <c r="AO40" s="10"/>
      <c r="AP40" s="10"/>
      <c r="AQ40" s="10"/>
    </row>
    <row r="41" spans="1:43" x14ac:dyDescent="0.2">
      <c r="A41" s="1571"/>
      <c r="B41" s="1516"/>
      <c r="C41" s="1516"/>
      <c r="D41" s="1516"/>
      <c r="E41" s="1516"/>
      <c r="F41" s="1516"/>
      <c r="G41" s="1516"/>
      <c r="H41" s="1516"/>
      <c r="I41" s="1516"/>
      <c r="J41" s="1516"/>
      <c r="K41" s="1516"/>
      <c r="L41" s="1516"/>
      <c r="M41" s="1516"/>
      <c r="N41" s="1516"/>
      <c r="O41" s="1516"/>
      <c r="P41" s="1516"/>
      <c r="Q41" s="1516"/>
      <c r="R41" s="1516"/>
      <c r="S41" s="1516"/>
      <c r="T41" s="1516"/>
      <c r="U41" s="1516"/>
      <c r="V41" s="1517"/>
    </row>
    <row r="42" spans="1:43" x14ac:dyDescent="0.2">
      <c r="A42" s="1515"/>
      <c r="B42" s="1516"/>
      <c r="C42" s="1516"/>
      <c r="D42" s="1516"/>
      <c r="E42" s="1516"/>
      <c r="F42" s="1516"/>
      <c r="G42" s="1516"/>
      <c r="H42" s="1516"/>
      <c r="I42" s="1516"/>
      <c r="J42" s="1516"/>
      <c r="K42" s="1516"/>
      <c r="L42" s="1516"/>
      <c r="M42" s="1516"/>
      <c r="N42" s="1516"/>
      <c r="O42" s="1516"/>
      <c r="P42" s="1516"/>
      <c r="Q42" s="1516"/>
      <c r="R42" s="1516"/>
      <c r="S42" s="1516"/>
      <c r="T42" s="1516"/>
      <c r="U42" s="1516"/>
      <c r="V42" s="1517"/>
    </row>
    <row r="43" spans="1:43" x14ac:dyDescent="0.2">
      <c r="A43" s="1515"/>
      <c r="B43" s="1516"/>
      <c r="C43" s="1516"/>
      <c r="D43" s="1516"/>
      <c r="E43" s="1516"/>
      <c r="F43" s="1516"/>
      <c r="G43" s="1516"/>
      <c r="H43" s="1516"/>
      <c r="I43" s="1516"/>
      <c r="J43" s="1516"/>
      <c r="K43" s="1516"/>
      <c r="L43" s="1516"/>
      <c r="M43" s="1516"/>
      <c r="N43" s="1516"/>
      <c r="O43" s="1516"/>
      <c r="P43" s="1516"/>
      <c r="Q43" s="1516"/>
      <c r="R43" s="1516"/>
      <c r="S43" s="1516"/>
      <c r="T43" s="1516"/>
      <c r="U43" s="1516"/>
      <c r="V43" s="1517"/>
    </row>
    <row r="44" spans="1:43" x14ac:dyDescent="0.2">
      <c r="A44" s="1515"/>
      <c r="B44" s="1516"/>
      <c r="C44" s="1516"/>
      <c r="D44" s="1516"/>
      <c r="E44" s="1516"/>
      <c r="F44" s="1516"/>
      <c r="G44" s="1516"/>
      <c r="H44" s="1516"/>
      <c r="I44" s="1516"/>
      <c r="J44" s="1516"/>
      <c r="K44" s="1516"/>
      <c r="L44" s="1516"/>
      <c r="M44" s="1516"/>
      <c r="N44" s="1516"/>
      <c r="O44" s="1516"/>
      <c r="P44" s="1516"/>
      <c r="Q44" s="1516"/>
      <c r="R44" s="1516"/>
      <c r="S44" s="1516"/>
      <c r="T44" s="1516"/>
      <c r="U44" s="1516"/>
      <c r="V44" s="1517"/>
    </row>
    <row r="45" spans="1:43" x14ac:dyDescent="0.2">
      <c r="A45" s="1515"/>
      <c r="B45" s="1516"/>
      <c r="C45" s="1516"/>
      <c r="D45" s="1516"/>
      <c r="E45" s="1516"/>
      <c r="F45" s="1516"/>
      <c r="G45" s="1516"/>
      <c r="H45" s="1516"/>
      <c r="I45" s="1516"/>
      <c r="J45" s="1516"/>
      <c r="K45" s="1516"/>
      <c r="L45" s="1516"/>
      <c r="M45" s="1516"/>
      <c r="N45" s="1516"/>
      <c r="O45" s="1516"/>
      <c r="P45" s="1516"/>
      <c r="Q45" s="1516"/>
      <c r="R45" s="1516"/>
      <c r="S45" s="1516"/>
      <c r="T45" s="1516"/>
      <c r="U45" s="1516"/>
      <c r="V45" s="1517"/>
    </row>
    <row r="46" spans="1:43" ht="13.5" thickBot="1" x14ac:dyDescent="0.25">
      <c r="A46" s="1568"/>
      <c r="B46" s="1569"/>
      <c r="C46" s="1569"/>
      <c r="D46" s="1569"/>
      <c r="E46" s="1569"/>
      <c r="F46" s="1569"/>
      <c r="G46" s="1569"/>
      <c r="H46" s="1569"/>
      <c r="I46" s="1569"/>
      <c r="J46" s="1569"/>
      <c r="K46" s="1569"/>
      <c r="L46" s="1569"/>
      <c r="M46" s="1569"/>
      <c r="N46" s="1569"/>
      <c r="O46" s="1569"/>
      <c r="P46" s="1569"/>
      <c r="Q46" s="1569"/>
      <c r="R46" s="1569"/>
      <c r="S46" s="1569"/>
      <c r="T46" s="1569"/>
      <c r="U46" s="1569"/>
      <c r="V46" s="1570"/>
    </row>
  </sheetData>
  <mergeCells count="91">
    <mergeCell ref="C1:G1"/>
    <mergeCell ref="Q9:U9"/>
    <mergeCell ref="D3:E3"/>
    <mergeCell ref="N17:O17"/>
    <mergeCell ref="L15:M15"/>
    <mergeCell ref="N15:O15"/>
    <mergeCell ref="L13:M13"/>
    <mergeCell ref="N13:O13"/>
    <mergeCell ref="L12:M12"/>
    <mergeCell ref="J11:K11"/>
    <mergeCell ref="R16:S16"/>
    <mergeCell ref="T16:U16"/>
    <mergeCell ref="J15:K15"/>
    <mergeCell ref="P15:Q15"/>
    <mergeCell ref="K3:O3"/>
    <mergeCell ref="K1:O1"/>
    <mergeCell ref="A11:H12"/>
    <mergeCell ref="R15:S15"/>
    <mergeCell ref="T12:U12"/>
    <mergeCell ref="R14:S14"/>
    <mergeCell ref="T14:U14"/>
    <mergeCell ref="J13:K13"/>
    <mergeCell ref="J12:K12"/>
    <mergeCell ref="J14:K14"/>
    <mergeCell ref="L14:M14"/>
    <mergeCell ref="T15:U15"/>
    <mergeCell ref="R11:S11"/>
    <mergeCell ref="T11:U11"/>
    <mergeCell ref="L11:M11"/>
    <mergeCell ref="N11:O11"/>
    <mergeCell ref="R12:S12"/>
    <mergeCell ref="P11:Q11"/>
    <mergeCell ref="A27:V29"/>
    <mergeCell ref="T13:U13"/>
    <mergeCell ref="R20:S20"/>
    <mergeCell ref="T20:U20"/>
    <mergeCell ref="R19:S19"/>
    <mergeCell ref="T19:U19"/>
    <mergeCell ref="R13:S13"/>
    <mergeCell ref="J16:K16"/>
    <mergeCell ref="L16:M16"/>
    <mergeCell ref="N16:O16"/>
    <mergeCell ref="P13:Q13"/>
    <mergeCell ref="P17:Q17"/>
    <mergeCell ref="J17:K17"/>
    <mergeCell ref="L17:M17"/>
    <mergeCell ref="P16:Q16"/>
    <mergeCell ref="R17:S17"/>
    <mergeCell ref="N12:O12"/>
    <mergeCell ref="P12:Q12"/>
    <mergeCell ref="N14:O14"/>
    <mergeCell ref="P14:Q14"/>
    <mergeCell ref="T17:U17"/>
    <mergeCell ref="J20:K20"/>
    <mergeCell ref="L20:M20"/>
    <mergeCell ref="N20:O20"/>
    <mergeCell ref="P20:Q20"/>
    <mergeCell ref="J19:K19"/>
    <mergeCell ref="L19:M19"/>
    <mergeCell ref="N19:O19"/>
    <mergeCell ref="P19:Q19"/>
    <mergeCell ref="T18:U18"/>
    <mergeCell ref="J18:K18"/>
    <mergeCell ref="L18:M18"/>
    <mergeCell ref="N18:O18"/>
    <mergeCell ref="P18:Q18"/>
    <mergeCell ref="R18:S18"/>
    <mergeCell ref="R22:S22"/>
    <mergeCell ref="T22:U22"/>
    <mergeCell ref="J21:K21"/>
    <mergeCell ref="L21:M21"/>
    <mergeCell ref="N21:O21"/>
    <mergeCell ref="P21:Q21"/>
    <mergeCell ref="R21:S21"/>
    <mergeCell ref="T21:U21"/>
    <mergeCell ref="J22:K22"/>
    <mergeCell ref="L22:M22"/>
    <mergeCell ref="N22:O22"/>
    <mergeCell ref="P22:Q22"/>
    <mergeCell ref="T23:U23"/>
    <mergeCell ref="J24:K24"/>
    <mergeCell ref="L24:M24"/>
    <mergeCell ref="J23:K23"/>
    <mergeCell ref="L23:M23"/>
    <mergeCell ref="N23:O23"/>
    <mergeCell ref="P23:Q23"/>
    <mergeCell ref="R23:S23"/>
    <mergeCell ref="N24:O24"/>
    <mergeCell ref="P24:Q24"/>
    <mergeCell ref="R24:S24"/>
    <mergeCell ref="T24:U24"/>
  </mergeCells>
  <phoneticPr fontId="51" type="noConversion"/>
  <printOptions horizontalCentered="1" verticalCentered="1"/>
  <pageMargins left="0" right="0" top="0" bottom="0" header="0" footer="0"/>
  <pageSetup paperSize="9" orientation="portrait" blackAndWhite="1"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tabColor indexed="10"/>
  </sheetPr>
  <dimension ref="A1:AE40"/>
  <sheetViews>
    <sheetView zoomScaleSheetLayoutView="75" workbookViewId="0">
      <selection activeCell="A18" sqref="A18:C18"/>
    </sheetView>
  </sheetViews>
  <sheetFormatPr baseColWidth="10" defaultColWidth="10.7109375" defaultRowHeight="12.75" x14ac:dyDescent="0.2"/>
  <cols>
    <col min="1" max="1" width="6.7109375" style="11" customWidth="1"/>
    <col min="2" max="2" width="1.7109375" style="11" customWidth="1"/>
    <col min="3" max="3" width="6.7109375" style="11" customWidth="1"/>
    <col min="4" max="4" width="1.7109375" style="11" customWidth="1"/>
    <col min="5" max="5" width="6.7109375" style="11" customWidth="1"/>
    <col min="6" max="6" width="1.7109375" style="11" customWidth="1"/>
    <col min="7" max="7" width="6.7109375" style="11" customWidth="1"/>
    <col min="8" max="8" width="1.7109375" style="11" customWidth="1"/>
    <col min="9" max="9" width="6.7109375" style="11" customWidth="1"/>
    <col min="10" max="10" width="1.7109375" style="11" customWidth="1"/>
    <col min="11" max="11" width="6.7109375" style="11" customWidth="1"/>
    <col min="12" max="12" width="1.7109375" style="11" customWidth="1"/>
    <col min="13" max="13" width="6.7109375" style="11" customWidth="1"/>
    <col min="14" max="14" width="1.7109375" style="11" customWidth="1"/>
    <col min="15" max="15" width="6.7109375" style="11" customWidth="1"/>
    <col min="16" max="16" width="1.7109375" style="11" customWidth="1"/>
    <col min="17" max="17" width="6.7109375" style="11" customWidth="1"/>
    <col min="18" max="18" width="1.7109375" style="11" customWidth="1"/>
    <col min="19" max="19" width="6.7109375" style="11" customWidth="1"/>
    <col min="20" max="20" width="1.7109375" style="11" customWidth="1"/>
    <col min="21" max="21" width="6.5703125" style="11" customWidth="1"/>
    <col min="22" max="22" width="8" style="11" customWidth="1"/>
    <col min="23" max="16384" width="10.7109375" style="11"/>
  </cols>
  <sheetData>
    <row r="1" spans="1:31" x14ac:dyDescent="0.2">
      <c r="A1" s="824" t="s">
        <v>1671</v>
      </c>
      <c r="B1" s="180"/>
      <c r="C1" s="2494" t="str">
        <f>CLIENT</f>
        <v>SPECIMEN ECF</v>
      </c>
      <c r="D1" s="2263"/>
      <c r="E1" s="2263"/>
      <c r="F1" s="2263"/>
      <c r="G1" s="2263"/>
      <c r="H1" s="180" t="s">
        <v>1450</v>
      </c>
      <c r="I1" s="802"/>
      <c r="J1" s="802"/>
      <c r="K1" s="2498">
        <f>+GA!O3</f>
        <v>41639</v>
      </c>
      <c r="L1" s="2499"/>
      <c r="M1" s="2499"/>
      <c r="N1" s="2499"/>
      <c r="O1" s="2499"/>
      <c r="P1" s="825"/>
      <c r="Q1" s="180"/>
      <c r="R1" s="180"/>
      <c r="S1" s="180"/>
      <c r="T1" s="184"/>
      <c r="U1" s="827"/>
      <c r="V1" s="828"/>
      <c r="W1" s="323" t="s">
        <v>1253</v>
      </c>
      <c r="X1" s="323"/>
      <c r="Y1" s="323"/>
      <c r="Z1" s="323"/>
      <c r="AA1" s="323"/>
      <c r="AB1" s="323"/>
      <c r="AC1" s="323"/>
      <c r="AD1" s="323"/>
      <c r="AE1" s="35"/>
    </row>
    <row r="2" spans="1:31" x14ac:dyDescent="0.2">
      <c r="A2" s="829"/>
      <c r="B2" s="143"/>
      <c r="C2" s="143"/>
      <c r="D2" s="143"/>
      <c r="E2" s="143"/>
      <c r="F2" s="143"/>
      <c r="G2" s="143"/>
      <c r="H2" s="143"/>
      <c r="I2" s="143"/>
      <c r="J2" s="143"/>
      <c r="K2" s="143"/>
      <c r="L2" s="143"/>
      <c r="M2" s="143"/>
      <c r="N2" s="143"/>
      <c r="O2" s="143"/>
      <c r="P2" s="118"/>
      <c r="Q2" s="342" t="s">
        <v>1455</v>
      </c>
      <c r="R2" s="318"/>
      <c r="S2" s="343" t="s">
        <v>1672</v>
      </c>
      <c r="T2" s="344"/>
      <c r="U2" s="143"/>
      <c r="V2" s="120"/>
      <c r="W2" s="326" t="s">
        <v>1254</v>
      </c>
      <c r="X2" s="324"/>
      <c r="Y2" s="324"/>
      <c r="Z2" s="324"/>
      <c r="AA2" s="324"/>
      <c r="AB2" s="324"/>
      <c r="AC2" s="324"/>
      <c r="AD2" s="324"/>
      <c r="AE2" s="45"/>
    </row>
    <row r="3" spans="1:31" x14ac:dyDescent="0.2">
      <c r="A3" s="831" t="s">
        <v>1673</v>
      </c>
      <c r="B3" s="142" t="s">
        <v>1674</v>
      </c>
      <c r="C3" s="142"/>
      <c r="D3" s="2506" t="s">
        <v>1675</v>
      </c>
      <c r="E3" s="2506"/>
      <c r="F3" s="143"/>
      <c r="G3" s="98"/>
      <c r="H3" s="98"/>
      <c r="I3" s="142" t="s">
        <v>1458</v>
      </c>
      <c r="J3" s="142"/>
      <c r="K3" s="2176"/>
      <c r="L3" s="2176"/>
      <c r="M3" s="2176"/>
      <c r="N3" s="2176"/>
      <c r="O3" s="2176"/>
      <c r="P3" s="118"/>
      <c r="Q3" s="124"/>
      <c r="R3" s="124"/>
      <c r="S3" s="124" t="s">
        <v>546</v>
      </c>
      <c r="T3" s="125"/>
      <c r="U3" s="143"/>
      <c r="V3" s="120"/>
      <c r="W3" s="327" t="s">
        <v>1399</v>
      </c>
      <c r="X3" s="325"/>
      <c r="Y3" s="325"/>
      <c r="Z3" s="323"/>
      <c r="AA3" s="323"/>
      <c r="AB3" s="323"/>
      <c r="AC3" s="323"/>
      <c r="AD3" s="323"/>
      <c r="AE3" s="35"/>
    </row>
    <row r="4" spans="1:31" x14ac:dyDescent="0.2">
      <c r="A4" s="829"/>
      <c r="B4" s="143"/>
      <c r="C4" s="143"/>
      <c r="D4" s="143"/>
      <c r="E4" s="143"/>
      <c r="F4" s="143"/>
      <c r="G4" s="143"/>
      <c r="H4" s="143"/>
      <c r="I4" s="143"/>
      <c r="J4" s="143"/>
      <c r="K4" s="143"/>
      <c r="L4" s="143"/>
      <c r="M4" s="143"/>
      <c r="N4" s="143"/>
      <c r="O4" s="143"/>
      <c r="P4" s="120"/>
      <c r="Q4" s="155" t="s">
        <v>1456</v>
      </c>
      <c r="R4" s="155"/>
      <c r="S4" s="143"/>
      <c r="T4" s="120"/>
      <c r="U4" s="143"/>
      <c r="V4" s="120"/>
      <c r="W4" s="327" t="s">
        <v>1255</v>
      </c>
      <c r="X4" s="324"/>
      <c r="Y4" s="324"/>
      <c r="Z4" s="324"/>
      <c r="AA4" s="324"/>
      <c r="AB4" s="324"/>
      <c r="AC4" s="324"/>
      <c r="AD4" s="324"/>
      <c r="AE4" s="37"/>
    </row>
    <row r="5" spans="1:31" ht="18.75" thickBot="1" x14ac:dyDescent="0.3">
      <c r="A5" s="833"/>
      <c r="B5" s="98"/>
      <c r="C5" s="98"/>
      <c r="D5" s="98"/>
      <c r="E5" s="98"/>
      <c r="F5" s="98"/>
      <c r="G5" s="98"/>
      <c r="H5" s="142"/>
      <c r="I5" s="142"/>
      <c r="J5" s="142"/>
      <c r="K5" s="142"/>
      <c r="L5" s="142"/>
      <c r="M5" s="142"/>
      <c r="N5" s="142"/>
      <c r="O5" s="142"/>
      <c r="P5" s="120"/>
      <c r="Q5" s="77"/>
      <c r="R5" s="77"/>
      <c r="S5" s="77"/>
      <c r="T5" s="126"/>
      <c r="U5" s="143"/>
      <c r="V5" s="120"/>
      <c r="W5" s="327" t="s">
        <v>1256</v>
      </c>
      <c r="X5" s="327"/>
      <c r="Y5" s="327"/>
      <c r="Z5" s="327"/>
      <c r="AA5" s="327"/>
      <c r="AB5" s="327"/>
      <c r="AC5" s="327"/>
      <c r="AD5" s="327"/>
      <c r="AE5" s="47"/>
    </row>
    <row r="6" spans="1:31" ht="18" x14ac:dyDescent="0.25">
      <c r="A6" s="834" t="s">
        <v>1677</v>
      </c>
      <c r="B6" s="98"/>
      <c r="C6" s="98"/>
      <c r="D6" s="98"/>
      <c r="E6" s="98"/>
      <c r="F6" s="98"/>
      <c r="G6" s="98"/>
      <c r="H6" s="98"/>
      <c r="I6" s="98"/>
      <c r="J6" s="98"/>
      <c r="K6" s="98"/>
      <c r="L6" s="98"/>
      <c r="M6" s="98"/>
      <c r="N6" s="98"/>
      <c r="O6" s="98"/>
      <c r="P6" s="98"/>
      <c r="Q6" s="98"/>
      <c r="R6" s="98"/>
      <c r="S6" s="98"/>
      <c r="T6" s="98"/>
      <c r="U6" s="98"/>
      <c r="V6" s="120"/>
      <c r="W6" s="327" t="s">
        <v>1400</v>
      </c>
      <c r="X6" s="327"/>
      <c r="Y6" s="327"/>
      <c r="Z6" s="327"/>
      <c r="AA6" s="327"/>
      <c r="AB6" s="327"/>
      <c r="AC6" s="327"/>
      <c r="AD6" s="327"/>
      <c r="AE6" s="47"/>
    </row>
    <row r="7" spans="1:31" ht="18.75" thickBot="1" x14ac:dyDescent="0.3">
      <c r="A7" s="838"/>
      <c r="B7" s="116"/>
      <c r="C7" s="116"/>
      <c r="D7" s="116"/>
      <c r="E7" s="116"/>
      <c r="F7" s="116"/>
      <c r="G7" s="116"/>
      <c r="H7" s="116"/>
      <c r="I7" s="116"/>
      <c r="J7" s="116"/>
      <c r="K7" s="116"/>
      <c r="L7" s="116"/>
      <c r="M7" s="116"/>
      <c r="N7" s="116"/>
      <c r="O7" s="116"/>
      <c r="P7" s="116"/>
      <c r="Q7" s="116"/>
      <c r="R7" s="116"/>
      <c r="S7" s="116"/>
      <c r="T7" s="116"/>
      <c r="U7" s="116"/>
      <c r="V7" s="120"/>
      <c r="W7" s="327" t="s">
        <v>1257</v>
      </c>
      <c r="X7" s="327"/>
      <c r="Y7" s="327"/>
      <c r="Z7" s="327"/>
      <c r="AA7" s="327"/>
      <c r="AB7" s="327"/>
      <c r="AC7" s="327"/>
      <c r="AD7" s="327"/>
      <c r="AE7" s="47"/>
    </row>
    <row r="8" spans="1:31" ht="18" x14ac:dyDescent="0.25">
      <c r="A8" s="829"/>
      <c r="B8" s="143"/>
      <c r="C8" s="143"/>
      <c r="D8" s="143"/>
      <c r="E8" s="143"/>
      <c r="F8" s="143"/>
      <c r="G8" s="143"/>
      <c r="H8" s="143"/>
      <c r="I8" s="143"/>
      <c r="J8" s="143"/>
      <c r="K8" s="143"/>
      <c r="L8" s="143"/>
      <c r="M8" s="143"/>
      <c r="N8" s="143"/>
      <c r="O8" s="143"/>
      <c r="P8" s="143"/>
      <c r="Q8" s="143"/>
      <c r="R8" s="143"/>
      <c r="S8" s="143"/>
      <c r="T8" s="143"/>
      <c r="U8" s="143"/>
      <c r="V8" s="120"/>
      <c r="W8" s="327" t="s">
        <v>1401</v>
      </c>
      <c r="X8" s="327"/>
      <c r="Y8" s="327"/>
      <c r="Z8" s="327"/>
      <c r="AA8" s="327"/>
      <c r="AB8" s="327"/>
      <c r="AC8" s="327"/>
      <c r="AD8" s="327"/>
      <c r="AE8" s="47"/>
    </row>
    <row r="9" spans="1:31" ht="18" x14ac:dyDescent="0.25">
      <c r="A9" s="834" t="s">
        <v>1684</v>
      </c>
      <c r="B9" s="98"/>
      <c r="C9" s="836" t="s">
        <v>707</v>
      </c>
      <c r="D9" s="98"/>
      <c r="E9" s="98"/>
      <c r="F9" s="2505"/>
      <c r="G9" s="2505"/>
      <c r="H9" s="2505"/>
      <c r="I9" s="2505"/>
      <c r="J9" s="98"/>
      <c r="K9" s="837" t="s">
        <v>1685</v>
      </c>
      <c r="L9" s="98"/>
      <c r="M9" s="832" t="s">
        <v>1168</v>
      </c>
      <c r="N9" s="98"/>
      <c r="O9" s="837" t="s">
        <v>1686</v>
      </c>
      <c r="P9" s="98"/>
      <c r="Q9" s="2506" t="s">
        <v>687</v>
      </c>
      <c r="R9" s="2177"/>
      <c r="S9" s="2177"/>
      <c r="T9" s="2177"/>
      <c r="U9" s="2177"/>
      <c r="V9" s="120" t="s">
        <v>1688</v>
      </c>
      <c r="W9" s="327" t="s">
        <v>1258</v>
      </c>
      <c r="X9" s="327"/>
      <c r="Y9" s="327"/>
      <c r="Z9" s="327"/>
      <c r="AA9" s="327"/>
      <c r="AB9" s="327"/>
      <c r="AC9" s="327"/>
      <c r="AD9" s="327"/>
      <c r="AE9" s="47"/>
    </row>
    <row r="10" spans="1:31" ht="18.75" thickBot="1" x14ac:dyDescent="0.3">
      <c r="A10" s="831"/>
      <c r="B10" s="77"/>
      <c r="C10" s="77"/>
      <c r="D10" s="77"/>
      <c r="E10" s="77"/>
      <c r="F10" s="77"/>
      <c r="G10" s="77"/>
      <c r="H10" s="77"/>
      <c r="I10" s="77"/>
      <c r="J10" s="77"/>
      <c r="K10" s="77"/>
      <c r="L10" s="77"/>
      <c r="M10" s="77"/>
      <c r="N10" s="77"/>
      <c r="O10" s="77"/>
      <c r="P10" s="77"/>
      <c r="Q10" s="77"/>
      <c r="R10" s="77"/>
      <c r="S10" s="77"/>
      <c r="T10" s="77"/>
      <c r="U10" s="77"/>
      <c r="V10" s="120" t="s">
        <v>1688</v>
      </c>
      <c r="W10" s="327" t="s">
        <v>1259</v>
      </c>
      <c r="X10" s="327"/>
      <c r="Y10" s="327"/>
      <c r="Z10" s="327"/>
      <c r="AA10" s="327"/>
      <c r="AB10" s="327"/>
      <c r="AC10" s="327"/>
      <c r="AD10" s="327"/>
      <c r="AE10" s="47"/>
    </row>
    <row r="11" spans="1:31" ht="18" x14ac:dyDescent="0.25">
      <c r="A11" s="2507" t="s">
        <v>70</v>
      </c>
      <c r="B11" s="2448"/>
      <c r="C11" s="2448"/>
      <c r="D11" s="2448"/>
      <c r="E11" s="2448"/>
      <c r="F11" s="2448"/>
      <c r="G11" s="2448"/>
      <c r="H11" s="155"/>
      <c r="I11" s="155" t="s">
        <v>1689</v>
      </c>
      <c r="J11" s="128"/>
      <c r="K11" s="135" t="s">
        <v>1690</v>
      </c>
      <c r="L11" s="136"/>
      <c r="M11" s="135" t="s">
        <v>1690</v>
      </c>
      <c r="N11" s="136"/>
      <c r="O11" s="135" t="s">
        <v>1690</v>
      </c>
      <c r="P11" s="136"/>
      <c r="Q11" s="135" t="s">
        <v>1690</v>
      </c>
      <c r="R11" s="136"/>
      <c r="S11" s="135" t="s">
        <v>1690</v>
      </c>
      <c r="T11" s="128"/>
      <c r="U11" s="135" t="s">
        <v>1690</v>
      </c>
      <c r="V11" s="120"/>
      <c r="W11" s="327" t="s">
        <v>1260</v>
      </c>
      <c r="X11" s="327"/>
      <c r="Y11" s="327"/>
      <c r="Z11" s="327"/>
      <c r="AA11" s="327"/>
      <c r="AB11" s="327"/>
      <c r="AC11" s="327"/>
      <c r="AD11" s="327"/>
      <c r="AE11" s="47"/>
    </row>
    <row r="12" spans="1:31" ht="18" x14ac:dyDescent="0.25">
      <c r="A12" s="2489"/>
      <c r="B12" s="2448"/>
      <c r="C12" s="2448"/>
      <c r="D12" s="2448"/>
      <c r="E12" s="2448"/>
      <c r="F12" s="2448"/>
      <c r="G12" s="2448"/>
      <c r="H12" s="155"/>
      <c r="I12" s="839"/>
      <c r="J12" s="2503" t="s">
        <v>687</v>
      </c>
      <c r="K12" s="2504"/>
      <c r="L12" s="2503" t="s">
        <v>687</v>
      </c>
      <c r="M12" s="2504"/>
      <c r="N12" s="2503" t="s">
        <v>687</v>
      </c>
      <c r="O12" s="2504"/>
      <c r="P12" s="2503" t="s">
        <v>687</v>
      </c>
      <c r="Q12" s="2504"/>
      <c r="R12" s="2503" t="s">
        <v>687</v>
      </c>
      <c r="S12" s="2504"/>
      <c r="T12" s="2503" t="s">
        <v>687</v>
      </c>
      <c r="U12" s="2508"/>
      <c r="V12" s="120"/>
      <c r="W12" s="327" t="s">
        <v>1261</v>
      </c>
      <c r="X12" s="327"/>
      <c r="Y12" s="327"/>
      <c r="Z12" s="327"/>
      <c r="AA12" s="327"/>
      <c r="AB12" s="327"/>
      <c r="AC12" s="327"/>
      <c r="AD12" s="327"/>
      <c r="AE12" s="47"/>
    </row>
    <row r="13" spans="1:31" ht="18" x14ac:dyDescent="0.25">
      <c r="A13" s="1579" t="s">
        <v>56</v>
      </c>
      <c r="B13" s="142"/>
      <c r="C13" s="142"/>
      <c r="D13" s="142"/>
      <c r="E13" s="142"/>
      <c r="F13" s="142"/>
      <c r="G13" s="142"/>
      <c r="H13" s="142"/>
      <c r="I13" s="840"/>
      <c r="J13" s="2484"/>
      <c r="K13" s="2486"/>
      <c r="L13" s="2484"/>
      <c r="M13" s="2486"/>
      <c r="N13" s="2484"/>
      <c r="O13" s="2486"/>
      <c r="P13" s="2484"/>
      <c r="Q13" s="2486"/>
      <c r="R13" s="2484"/>
      <c r="S13" s="2486"/>
      <c r="T13" s="2484"/>
      <c r="U13" s="2486"/>
      <c r="V13" s="120"/>
      <c r="W13" s="327" t="s">
        <v>1262</v>
      </c>
      <c r="X13" s="327"/>
      <c r="Y13" s="327"/>
      <c r="Z13" s="327"/>
      <c r="AA13" s="327"/>
      <c r="AB13" s="327"/>
      <c r="AC13" s="327"/>
      <c r="AD13" s="327"/>
      <c r="AE13" s="47"/>
    </row>
    <row r="14" spans="1:31" ht="18" x14ac:dyDescent="0.25">
      <c r="A14" s="1579" t="s">
        <v>57</v>
      </c>
      <c r="B14" s="142"/>
      <c r="C14" s="142"/>
      <c r="D14" s="142"/>
      <c r="E14" s="142"/>
      <c r="F14" s="142"/>
      <c r="G14" s="142"/>
      <c r="H14" s="142"/>
      <c r="I14" s="840"/>
      <c r="J14" s="2475"/>
      <c r="K14" s="2477"/>
      <c r="L14" s="2475"/>
      <c r="M14" s="2477"/>
      <c r="N14" s="2475"/>
      <c r="O14" s="2477"/>
      <c r="P14" s="2475"/>
      <c r="Q14" s="2477"/>
      <c r="R14" s="2475"/>
      <c r="S14" s="2477"/>
      <c r="T14" s="2475"/>
      <c r="U14" s="2477"/>
      <c r="V14" s="120"/>
      <c r="W14" s="327" t="s">
        <v>1263</v>
      </c>
      <c r="X14" s="327"/>
      <c r="Y14" s="327"/>
      <c r="Z14" s="327"/>
      <c r="AA14" s="327"/>
      <c r="AB14" s="327"/>
      <c r="AC14" s="327"/>
      <c r="AD14" s="327"/>
      <c r="AE14" s="47"/>
    </row>
    <row r="15" spans="1:31" ht="18" x14ac:dyDescent="0.25">
      <c r="A15" s="1579" t="s">
        <v>58</v>
      </c>
      <c r="B15" s="142"/>
      <c r="C15" s="142"/>
      <c r="D15" s="142"/>
      <c r="E15" s="142"/>
      <c r="F15" s="142"/>
      <c r="G15" s="142"/>
      <c r="H15" s="142"/>
      <c r="I15" s="840"/>
      <c r="J15" s="2475"/>
      <c r="K15" s="2477"/>
      <c r="L15" s="2475"/>
      <c r="M15" s="2477"/>
      <c r="N15" s="2475"/>
      <c r="O15" s="2477"/>
      <c r="P15" s="2475"/>
      <c r="Q15" s="2477"/>
      <c r="R15" s="2475"/>
      <c r="S15" s="2477"/>
      <c r="T15" s="2475"/>
      <c r="U15" s="2477"/>
      <c r="V15" s="120"/>
      <c r="W15" s="327" t="s">
        <v>548</v>
      </c>
      <c r="X15" s="327"/>
      <c r="Y15" s="327"/>
      <c r="Z15" s="327"/>
      <c r="AA15" s="327"/>
      <c r="AB15" s="327"/>
      <c r="AC15" s="327"/>
      <c r="AD15" s="327"/>
      <c r="AE15" s="47"/>
    </row>
    <row r="16" spans="1:31" ht="18" x14ac:dyDescent="0.25">
      <c r="A16" s="1579" t="s">
        <v>59</v>
      </c>
      <c r="B16" s="142"/>
      <c r="C16" s="142"/>
      <c r="D16" s="142"/>
      <c r="E16" s="142"/>
      <c r="F16" s="142"/>
      <c r="G16" s="142"/>
      <c r="H16" s="142"/>
      <c r="I16" s="840"/>
      <c r="J16" s="2475"/>
      <c r="K16" s="2477"/>
      <c r="L16" s="2475"/>
      <c r="M16" s="2477"/>
      <c r="N16" s="2475"/>
      <c r="O16" s="2477"/>
      <c r="P16" s="2475"/>
      <c r="Q16" s="2477"/>
      <c r="R16" s="2475"/>
      <c r="S16" s="2477"/>
      <c r="T16" s="2475"/>
      <c r="U16" s="2477"/>
      <c r="V16" s="120"/>
      <c r="W16" s="327" t="s">
        <v>549</v>
      </c>
      <c r="X16" s="327"/>
      <c r="Y16" s="327"/>
      <c r="Z16" s="327"/>
      <c r="AA16" s="327"/>
      <c r="AB16" s="327"/>
      <c r="AC16" s="327"/>
      <c r="AD16" s="327"/>
      <c r="AE16" s="47"/>
    </row>
    <row r="17" spans="1:31" ht="18" x14ac:dyDescent="0.25">
      <c r="A17" s="831" t="s">
        <v>72</v>
      </c>
      <c r="B17" s="142"/>
      <c r="C17" s="142"/>
      <c r="D17" s="142"/>
      <c r="E17" s="142"/>
      <c r="F17" s="142"/>
      <c r="G17" s="142"/>
      <c r="H17" s="142"/>
      <c r="I17" s="840"/>
      <c r="J17" s="2475" t="s">
        <v>687</v>
      </c>
      <c r="K17" s="2500"/>
      <c r="L17" s="2475" t="s">
        <v>687</v>
      </c>
      <c r="M17" s="2477"/>
      <c r="N17" s="2475" t="s">
        <v>687</v>
      </c>
      <c r="O17" s="2477"/>
      <c r="P17" s="2475" t="s">
        <v>687</v>
      </c>
      <c r="Q17" s="2477"/>
      <c r="R17" s="2475" t="s">
        <v>687</v>
      </c>
      <c r="S17" s="2477"/>
      <c r="T17" s="2475" t="s">
        <v>687</v>
      </c>
      <c r="U17" s="2476"/>
      <c r="V17" s="120"/>
      <c r="W17" s="327" t="s">
        <v>550</v>
      </c>
      <c r="X17" s="327"/>
      <c r="Y17" s="327"/>
      <c r="Z17" s="327"/>
      <c r="AA17" s="327"/>
      <c r="AB17" s="327"/>
      <c r="AC17" s="327"/>
      <c r="AD17" s="327"/>
      <c r="AE17" s="47"/>
    </row>
    <row r="18" spans="1:31" ht="18" x14ac:dyDescent="0.25">
      <c r="A18" s="831"/>
      <c r="B18" s="142"/>
      <c r="C18" s="142"/>
      <c r="D18" s="142"/>
      <c r="E18" s="142"/>
      <c r="F18" s="142"/>
      <c r="G18" s="142"/>
      <c r="H18" s="142"/>
      <c r="I18" s="840"/>
      <c r="J18" s="2475" t="s">
        <v>687</v>
      </c>
      <c r="K18" s="2500"/>
      <c r="L18" s="2475" t="s">
        <v>687</v>
      </c>
      <c r="M18" s="2477"/>
      <c r="N18" s="2475" t="s">
        <v>687</v>
      </c>
      <c r="O18" s="2477"/>
      <c r="P18" s="2475" t="s">
        <v>687</v>
      </c>
      <c r="Q18" s="2477"/>
      <c r="R18" s="2475" t="s">
        <v>687</v>
      </c>
      <c r="S18" s="2477"/>
      <c r="T18" s="2475" t="s">
        <v>687</v>
      </c>
      <c r="U18" s="2476"/>
      <c r="V18" s="120"/>
      <c r="W18" s="327" t="s">
        <v>1402</v>
      </c>
      <c r="X18" s="327"/>
      <c r="Y18" s="327"/>
      <c r="Z18" s="327"/>
      <c r="AA18" s="327"/>
      <c r="AB18" s="327"/>
      <c r="AC18" s="327"/>
      <c r="AD18" s="327"/>
      <c r="AE18" s="47"/>
    </row>
    <row r="19" spans="1:31" ht="18" x14ac:dyDescent="0.25">
      <c r="A19" s="831"/>
      <c r="B19" s="142"/>
      <c r="C19" s="142"/>
      <c r="D19" s="142"/>
      <c r="E19" s="142"/>
      <c r="F19" s="142"/>
      <c r="G19" s="142"/>
      <c r="H19" s="142"/>
      <c r="I19" s="840"/>
      <c r="J19" s="2475" t="s">
        <v>687</v>
      </c>
      <c r="K19" s="2500"/>
      <c r="L19" s="2475" t="s">
        <v>687</v>
      </c>
      <c r="M19" s="2477"/>
      <c r="N19" s="2475" t="s">
        <v>687</v>
      </c>
      <c r="O19" s="2477"/>
      <c r="P19" s="2475" t="s">
        <v>687</v>
      </c>
      <c r="Q19" s="2477"/>
      <c r="R19" s="2475" t="s">
        <v>687</v>
      </c>
      <c r="S19" s="2477"/>
      <c r="T19" s="2475" t="s">
        <v>687</v>
      </c>
      <c r="U19" s="2476"/>
      <c r="V19" s="120"/>
      <c r="W19" s="327"/>
      <c r="X19" s="327"/>
      <c r="Y19" s="327"/>
      <c r="Z19" s="327"/>
      <c r="AA19" s="327"/>
      <c r="AB19" s="327"/>
      <c r="AC19" s="327"/>
      <c r="AD19" s="327"/>
      <c r="AE19" s="47"/>
    </row>
    <row r="20" spans="1:31" ht="18" x14ac:dyDescent="0.25">
      <c r="A20" s="831" t="s">
        <v>1308</v>
      </c>
      <c r="B20" s="142"/>
      <c r="C20" s="142"/>
      <c r="D20" s="142"/>
      <c r="E20" s="142"/>
      <c r="F20" s="142"/>
      <c r="G20" s="142"/>
      <c r="H20" s="142"/>
      <c r="I20" s="142"/>
      <c r="J20" s="128"/>
      <c r="K20" s="841"/>
      <c r="L20" s="130"/>
      <c r="M20" s="841"/>
      <c r="N20" s="130"/>
      <c r="O20" s="841"/>
      <c r="P20" s="130"/>
      <c r="Q20" s="841"/>
      <c r="R20" s="130"/>
      <c r="S20" s="841"/>
      <c r="T20" s="130"/>
      <c r="U20" s="841"/>
      <c r="V20" s="120"/>
      <c r="W20" s="327" t="s">
        <v>551</v>
      </c>
      <c r="X20" s="327"/>
      <c r="Y20" s="327"/>
      <c r="Z20" s="327"/>
      <c r="AA20" s="327"/>
      <c r="AB20" s="327"/>
      <c r="AC20" s="327"/>
      <c r="AD20" s="327"/>
      <c r="AE20" s="47"/>
    </row>
    <row r="21" spans="1:31" ht="18" x14ac:dyDescent="0.25">
      <c r="A21" s="2185"/>
      <c r="B21" s="2235"/>
      <c r="C21" s="2235"/>
      <c r="D21" s="2235"/>
      <c r="E21" s="2235"/>
      <c r="F21" s="2235"/>
      <c r="G21" s="2235"/>
      <c r="H21" s="2235"/>
      <c r="I21" s="2235"/>
      <c r="J21" s="2235"/>
      <c r="K21" s="2235"/>
      <c r="L21" s="2235"/>
      <c r="M21" s="2235"/>
      <c r="N21" s="2235"/>
      <c r="O21" s="2235"/>
      <c r="P21" s="2235"/>
      <c r="Q21" s="2235"/>
      <c r="R21" s="2235"/>
      <c r="S21" s="2235"/>
      <c r="T21" s="2235"/>
      <c r="U21" s="2235"/>
      <c r="V21" s="120"/>
      <c r="W21" s="327" t="s">
        <v>1403</v>
      </c>
      <c r="X21" s="327"/>
      <c r="Y21" s="327"/>
      <c r="Z21" s="327"/>
      <c r="AA21" s="327"/>
      <c r="AB21" s="327"/>
      <c r="AC21" s="327"/>
      <c r="AD21" s="327"/>
      <c r="AE21" s="47"/>
    </row>
    <row r="22" spans="1:31" ht="18" x14ac:dyDescent="0.25">
      <c r="A22" s="2234"/>
      <c r="B22" s="2235"/>
      <c r="C22" s="2235"/>
      <c r="D22" s="2235"/>
      <c r="E22" s="2235"/>
      <c r="F22" s="2235"/>
      <c r="G22" s="2235"/>
      <c r="H22" s="2235"/>
      <c r="I22" s="2235"/>
      <c r="J22" s="2235"/>
      <c r="K22" s="2235"/>
      <c r="L22" s="2235"/>
      <c r="M22" s="2235"/>
      <c r="N22" s="2235"/>
      <c r="O22" s="2235"/>
      <c r="P22" s="2235"/>
      <c r="Q22" s="2235"/>
      <c r="R22" s="2235"/>
      <c r="S22" s="2235"/>
      <c r="T22" s="2235"/>
      <c r="U22" s="2235"/>
      <c r="V22" s="120"/>
      <c r="W22" s="327" t="s">
        <v>552</v>
      </c>
      <c r="X22" s="327"/>
      <c r="Y22" s="327"/>
      <c r="Z22" s="327"/>
      <c r="AA22" s="327"/>
      <c r="AB22" s="327"/>
      <c r="AC22" s="327"/>
      <c r="AD22" s="327"/>
      <c r="AE22" s="47"/>
    </row>
    <row r="23" spans="1:31" ht="18" x14ac:dyDescent="0.25">
      <c r="A23" s="2234"/>
      <c r="B23" s="2482"/>
      <c r="C23" s="2482"/>
      <c r="D23" s="2482"/>
      <c r="E23" s="2482"/>
      <c r="F23" s="2482"/>
      <c r="G23" s="2482"/>
      <c r="H23" s="2482"/>
      <c r="I23" s="2482"/>
      <c r="J23" s="2482"/>
      <c r="K23" s="2482"/>
      <c r="L23" s="2482"/>
      <c r="M23" s="2482"/>
      <c r="N23" s="2482"/>
      <c r="O23" s="2482"/>
      <c r="P23" s="2482"/>
      <c r="Q23" s="2482"/>
      <c r="R23" s="2482"/>
      <c r="S23" s="2482"/>
      <c r="T23" s="2482"/>
      <c r="U23" s="2482"/>
      <c r="V23" s="120"/>
      <c r="W23" s="327" t="s">
        <v>557</v>
      </c>
      <c r="X23" s="327"/>
      <c r="Y23" s="327"/>
      <c r="Z23" s="327"/>
      <c r="AA23" s="327"/>
      <c r="AB23" s="327"/>
      <c r="AC23" s="327"/>
      <c r="AD23" s="327"/>
      <c r="AE23" s="47"/>
    </row>
    <row r="24" spans="1:31" ht="18" x14ac:dyDescent="0.25">
      <c r="A24" s="834" t="s">
        <v>1309</v>
      </c>
      <c r="B24" s="142"/>
      <c r="C24" s="142"/>
      <c r="D24" s="142"/>
      <c r="E24" s="142"/>
      <c r="F24" s="142"/>
      <c r="G24" s="142"/>
      <c r="H24" s="142"/>
      <c r="I24" s="98"/>
      <c r="J24" s="143"/>
      <c r="K24" s="143"/>
      <c r="L24" s="143"/>
      <c r="M24" s="98"/>
      <c r="N24" s="143"/>
      <c r="O24" s="98"/>
      <c r="P24" s="143"/>
      <c r="Q24" s="143"/>
      <c r="R24" s="143"/>
      <c r="S24" s="143"/>
      <c r="T24" s="143"/>
      <c r="U24" s="143"/>
      <c r="V24" s="120"/>
      <c r="W24" s="327" t="s">
        <v>658</v>
      </c>
      <c r="X24" s="327"/>
      <c r="Y24" s="327"/>
      <c r="Z24" s="327"/>
      <c r="AA24" s="327"/>
      <c r="AB24" s="327"/>
      <c r="AC24" s="327"/>
      <c r="AD24" s="327"/>
      <c r="AE24" s="47"/>
    </row>
    <row r="25" spans="1:31" ht="18" x14ac:dyDescent="0.25">
      <c r="A25" s="831"/>
      <c r="B25" s="142"/>
      <c r="C25" s="142"/>
      <c r="D25" s="142"/>
      <c r="E25" s="142"/>
      <c r="F25" s="142"/>
      <c r="G25" s="495" t="s">
        <v>534</v>
      </c>
      <c r="H25" s="142"/>
      <c r="I25" s="98"/>
      <c r="J25" s="143"/>
      <c r="K25" s="837"/>
      <c r="L25" s="142"/>
      <c r="M25" s="142"/>
      <c r="N25" s="143"/>
      <c r="O25" s="837"/>
      <c r="P25" s="142"/>
      <c r="Q25" s="142"/>
      <c r="R25" s="143"/>
      <c r="S25" s="837"/>
      <c r="T25" s="142"/>
      <c r="U25" s="142"/>
      <c r="V25" s="120"/>
      <c r="W25" s="326" t="s">
        <v>558</v>
      </c>
      <c r="X25" s="327"/>
      <c r="Y25" s="327"/>
      <c r="Z25" s="327"/>
      <c r="AA25" s="327"/>
      <c r="AB25" s="327"/>
      <c r="AC25" s="327"/>
      <c r="AD25" s="327"/>
      <c r="AE25" s="47"/>
    </row>
    <row r="26" spans="1:31" ht="18" x14ac:dyDescent="0.25">
      <c r="A26" s="842" t="s">
        <v>535</v>
      </c>
      <c r="B26" s="142"/>
      <c r="C26" s="142"/>
      <c r="D26" s="142"/>
      <c r="E26" s="142"/>
      <c r="F26" s="142"/>
      <c r="G26" s="142"/>
      <c r="H26" s="142"/>
      <c r="I26" s="98"/>
      <c r="J26" s="2501" t="s">
        <v>536</v>
      </c>
      <c r="K26" s="2502"/>
      <c r="L26" s="2502"/>
      <c r="M26" s="2501" t="s">
        <v>537</v>
      </c>
      <c r="N26" s="2502"/>
      <c r="O26" s="2502"/>
      <c r="P26" s="765"/>
      <c r="Q26" s="2501" t="s">
        <v>538</v>
      </c>
      <c r="R26" s="2502"/>
      <c r="S26" s="2502"/>
      <c r="T26" s="98"/>
      <c r="U26" s="142"/>
      <c r="V26" s="120"/>
      <c r="W26" s="327" t="s">
        <v>559</v>
      </c>
      <c r="X26" s="327"/>
      <c r="Y26" s="327"/>
      <c r="Z26" s="327"/>
      <c r="AA26" s="327"/>
      <c r="AB26" s="327"/>
      <c r="AC26" s="327"/>
      <c r="AD26" s="327"/>
      <c r="AE26" s="47"/>
    </row>
    <row r="27" spans="1:31" ht="18" x14ac:dyDescent="0.25">
      <c r="A27" s="842"/>
      <c r="B27" s="142"/>
      <c r="C27" s="142"/>
      <c r="D27" s="142"/>
      <c r="E27" s="142"/>
      <c r="F27" s="142"/>
      <c r="G27" s="142"/>
      <c r="H27" s="142"/>
      <c r="I27" s="98"/>
      <c r="J27" s="844"/>
      <c r="K27" s="843"/>
      <c r="L27" s="840"/>
      <c r="M27" s="840"/>
      <c r="N27" s="844"/>
      <c r="O27" s="843"/>
      <c r="P27" s="840"/>
      <c r="Q27" s="840"/>
      <c r="R27" s="844"/>
      <c r="S27" s="843"/>
      <c r="T27" s="142"/>
      <c r="U27" s="142"/>
      <c r="V27" s="120"/>
      <c r="W27" s="327" t="s">
        <v>560</v>
      </c>
      <c r="X27" s="327"/>
      <c r="Y27" s="327"/>
      <c r="Z27" s="327"/>
      <c r="AA27" s="327"/>
      <c r="AB27" s="327"/>
      <c r="AC27" s="327"/>
      <c r="AD27" s="327"/>
      <c r="AE27" s="48"/>
    </row>
    <row r="28" spans="1:31" ht="18" x14ac:dyDescent="0.25">
      <c r="A28" s="842"/>
      <c r="B28" s="142"/>
      <c r="C28" s="142"/>
      <c r="D28" s="142"/>
      <c r="E28" s="142"/>
      <c r="F28" s="142"/>
      <c r="G28" s="142"/>
      <c r="H28" s="142"/>
      <c r="I28" s="98"/>
      <c r="J28" s="844"/>
      <c r="K28" s="843"/>
      <c r="L28" s="840"/>
      <c r="M28" s="840"/>
      <c r="N28" s="844"/>
      <c r="O28" s="843"/>
      <c r="P28" s="840"/>
      <c r="Q28" s="840"/>
      <c r="R28" s="844"/>
      <c r="S28" s="845"/>
      <c r="T28" s="98"/>
      <c r="U28" s="98"/>
      <c r="V28" s="120"/>
      <c r="W28" s="327" t="s">
        <v>436</v>
      </c>
      <c r="X28" s="325"/>
      <c r="Y28" s="325"/>
      <c r="Z28" s="325"/>
      <c r="AA28" s="325"/>
      <c r="AB28" s="325"/>
      <c r="AC28" s="325"/>
      <c r="AD28" s="325"/>
      <c r="AE28" s="47"/>
    </row>
    <row r="29" spans="1:31" ht="18" x14ac:dyDescent="0.25">
      <c r="A29" s="842" t="s">
        <v>539</v>
      </c>
      <c r="B29" s="142"/>
      <c r="C29" s="142"/>
      <c r="D29" s="142"/>
      <c r="E29" s="142"/>
      <c r="F29" s="142"/>
      <c r="G29" s="142"/>
      <c r="H29" s="142"/>
      <c r="I29" s="98"/>
      <c r="J29" s="2501" t="s">
        <v>540</v>
      </c>
      <c r="K29" s="2502"/>
      <c r="L29" s="2502"/>
      <c r="M29" s="2501" t="s">
        <v>541</v>
      </c>
      <c r="N29" s="2502"/>
      <c r="O29" s="2502"/>
      <c r="P29" s="765"/>
      <c r="Q29" s="840"/>
      <c r="R29" s="844"/>
      <c r="S29" s="845"/>
      <c r="T29" s="98"/>
      <c r="U29" s="98"/>
      <c r="V29" s="120"/>
      <c r="W29" s="326" t="s">
        <v>437</v>
      </c>
      <c r="X29" s="327"/>
      <c r="Y29" s="327"/>
      <c r="Z29" s="327"/>
      <c r="AA29" s="327"/>
      <c r="AB29" s="327"/>
      <c r="AC29" s="327"/>
      <c r="AD29" s="327"/>
      <c r="AE29" s="47"/>
    </row>
    <row r="30" spans="1:31" ht="18" x14ac:dyDescent="0.25">
      <c r="A30" s="842"/>
      <c r="B30" s="142"/>
      <c r="C30" s="142"/>
      <c r="D30" s="142"/>
      <c r="E30" s="142"/>
      <c r="F30" s="142"/>
      <c r="G30" s="142"/>
      <c r="H30" s="142"/>
      <c r="I30" s="98"/>
      <c r="J30" s="844"/>
      <c r="K30" s="843"/>
      <c r="L30" s="840"/>
      <c r="M30" s="840"/>
      <c r="N30" s="844"/>
      <c r="O30" s="843"/>
      <c r="P30" s="840"/>
      <c r="Q30" s="840"/>
      <c r="R30" s="844"/>
      <c r="S30" s="845"/>
      <c r="T30" s="98"/>
      <c r="U30" s="98"/>
      <c r="V30" s="120"/>
      <c r="W30" s="327" t="s">
        <v>1462</v>
      </c>
      <c r="X30" s="327"/>
      <c r="Y30" s="327"/>
      <c r="Z30" s="327"/>
      <c r="AA30" s="327"/>
      <c r="AB30" s="327"/>
      <c r="AC30" s="327"/>
      <c r="AD30" s="327"/>
      <c r="AE30" s="47"/>
    </row>
    <row r="31" spans="1:31" ht="18" x14ac:dyDescent="0.25">
      <c r="A31" s="842"/>
      <c r="B31" s="142"/>
      <c r="C31" s="142"/>
      <c r="D31" s="142"/>
      <c r="E31" s="142"/>
      <c r="F31" s="142"/>
      <c r="G31" s="142"/>
      <c r="H31" s="142"/>
      <c r="I31" s="98"/>
      <c r="J31" s="844"/>
      <c r="K31" s="843"/>
      <c r="L31" s="840"/>
      <c r="M31" s="840"/>
      <c r="N31" s="844"/>
      <c r="O31" s="843"/>
      <c r="P31" s="840"/>
      <c r="Q31" s="840"/>
      <c r="R31" s="844"/>
      <c r="S31" s="843"/>
      <c r="T31" s="142"/>
      <c r="U31" s="142"/>
      <c r="V31" s="120"/>
      <c r="W31" s="327" t="s">
        <v>1463</v>
      </c>
      <c r="X31" s="327"/>
      <c r="Y31" s="327"/>
      <c r="Z31" s="327"/>
      <c r="AA31" s="327"/>
      <c r="AB31" s="327"/>
      <c r="AC31" s="327"/>
      <c r="AD31" s="327"/>
      <c r="AE31" s="47"/>
    </row>
    <row r="32" spans="1:31" ht="18" x14ac:dyDescent="0.25">
      <c r="A32" s="842" t="s">
        <v>542</v>
      </c>
      <c r="B32" s="142"/>
      <c r="C32" s="142"/>
      <c r="D32" s="142"/>
      <c r="E32" s="142"/>
      <c r="F32" s="142"/>
      <c r="G32" s="142"/>
      <c r="H32" s="142"/>
      <c r="I32" s="98"/>
      <c r="J32" s="2501" t="s">
        <v>543</v>
      </c>
      <c r="K32" s="2502"/>
      <c r="L32" s="2502"/>
      <c r="M32" s="2501" t="s">
        <v>544</v>
      </c>
      <c r="N32" s="2502"/>
      <c r="O32" s="2502"/>
      <c r="P32" s="765"/>
      <c r="Q32" s="2501" t="s">
        <v>538</v>
      </c>
      <c r="R32" s="2502"/>
      <c r="S32" s="2502"/>
      <c r="T32" s="98"/>
      <c r="U32" s="142"/>
      <c r="V32" s="120"/>
      <c r="W32" s="327" t="s">
        <v>659</v>
      </c>
      <c r="X32" s="327"/>
      <c r="Y32" s="327"/>
      <c r="Z32" s="327"/>
      <c r="AA32" s="327"/>
      <c r="AB32" s="327"/>
      <c r="AC32" s="327"/>
      <c r="AD32" s="327"/>
      <c r="AE32" s="48"/>
    </row>
    <row r="33" spans="1:31" ht="18" x14ac:dyDescent="0.25">
      <c r="A33" s="833"/>
      <c r="B33" s="98"/>
      <c r="C33" s="98"/>
      <c r="D33" s="98"/>
      <c r="E33" s="98"/>
      <c r="F33" s="98"/>
      <c r="G33" s="98"/>
      <c r="H33" s="98"/>
      <c r="I33" s="98"/>
      <c r="J33" s="143"/>
      <c r="K33" s="837"/>
      <c r="L33" s="142"/>
      <c r="M33" s="142"/>
      <c r="N33" s="143"/>
      <c r="O33" s="837"/>
      <c r="P33" s="142"/>
      <c r="Q33" s="142"/>
      <c r="R33" s="143"/>
      <c r="S33" s="837"/>
      <c r="T33" s="142"/>
      <c r="U33" s="142"/>
      <c r="V33" s="120"/>
      <c r="W33" s="327" t="s">
        <v>1215</v>
      </c>
      <c r="X33" s="325"/>
      <c r="Y33" s="325"/>
      <c r="Z33" s="325"/>
      <c r="AA33" s="325"/>
      <c r="AB33" s="325"/>
      <c r="AC33" s="325"/>
      <c r="AD33" s="325"/>
      <c r="AE33" s="47"/>
    </row>
    <row r="34" spans="1:31" ht="18" x14ac:dyDescent="0.25">
      <c r="A34" s="831" t="s">
        <v>545</v>
      </c>
      <c r="B34" s="98"/>
      <c r="C34" s="98"/>
      <c r="D34" s="98"/>
      <c r="E34" s="98"/>
      <c r="F34" s="143"/>
      <c r="G34" s="143"/>
      <c r="H34" s="143"/>
      <c r="I34" s="143"/>
      <c r="J34" s="143"/>
      <c r="K34" s="143"/>
      <c r="L34" s="143"/>
      <c r="M34" s="143"/>
      <c r="N34" s="143"/>
      <c r="O34" s="143"/>
      <c r="P34" s="143"/>
      <c r="Q34" s="143"/>
      <c r="R34" s="143"/>
      <c r="S34" s="143"/>
      <c r="T34" s="143"/>
      <c r="U34" s="143"/>
      <c r="V34" s="120"/>
      <c r="W34" s="327" t="s">
        <v>1464</v>
      </c>
      <c r="X34" s="327"/>
      <c r="Y34" s="327"/>
      <c r="Z34" s="327"/>
      <c r="AA34" s="327"/>
      <c r="AB34" s="327"/>
      <c r="AC34" s="327"/>
      <c r="AD34" s="327"/>
      <c r="AE34" s="47"/>
    </row>
    <row r="35" spans="1:31" ht="18" x14ac:dyDescent="0.25">
      <c r="A35" s="2184"/>
      <c r="B35" s="2235"/>
      <c r="C35" s="2235"/>
      <c r="D35" s="2235"/>
      <c r="E35" s="2235"/>
      <c r="F35" s="2235"/>
      <c r="G35" s="2235"/>
      <c r="H35" s="2235"/>
      <c r="I35" s="2235"/>
      <c r="J35" s="2235"/>
      <c r="K35" s="2235"/>
      <c r="L35" s="2235"/>
      <c r="M35" s="2235"/>
      <c r="N35" s="2235"/>
      <c r="O35" s="2235"/>
      <c r="P35" s="2235"/>
      <c r="Q35" s="2235"/>
      <c r="R35" s="2235"/>
      <c r="S35" s="2235"/>
      <c r="T35" s="2235"/>
      <c r="U35" s="2235"/>
      <c r="V35" s="2236"/>
      <c r="W35" s="327" t="s">
        <v>1216</v>
      </c>
      <c r="X35" s="327"/>
      <c r="Y35" s="327"/>
      <c r="Z35" s="327"/>
      <c r="AA35" s="327"/>
      <c r="AB35" s="327"/>
      <c r="AC35" s="327"/>
      <c r="AD35" s="327"/>
      <c r="AE35" s="47"/>
    </row>
    <row r="36" spans="1:31" ht="18" x14ac:dyDescent="0.25">
      <c r="A36" s="2234"/>
      <c r="B36" s="2235"/>
      <c r="C36" s="2235"/>
      <c r="D36" s="2235"/>
      <c r="E36" s="2235"/>
      <c r="F36" s="2235"/>
      <c r="G36" s="2235"/>
      <c r="H36" s="2235"/>
      <c r="I36" s="2235"/>
      <c r="J36" s="2235"/>
      <c r="K36" s="2235"/>
      <c r="L36" s="2235"/>
      <c r="M36" s="2235"/>
      <c r="N36" s="2235"/>
      <c r="O36" s="2235"/>
      <c r="P36" s="2235"/>
      <c r="Q36" s="2235"/>
      <c r="R36" s="2235"/>
      <c r="S36" s="2235"/>
      <c r="T36" s="2235"/>
      <c r="U36" s="2235"/>
      <c r="V36" s="2236"/>
      <c r="W36" s="327"/>
      <c r="X36" s="327"/>
      <c r="Y36" s="327"/>
      <c r="Z36" s="327"/>
      <c r="AA36" s="327"/>
      <c r="AB36" s="327"/>
      <c r="AC36" s="327"/>
      <c r="AD36" s="327"/>
      <c r="AE36" s="47"/>
    </row>
    <row r="37" spans="1:31" ht="18" x14ac:dyDescent="0.25">
      <c r="A37" s="2234"/>
      <c r="B37" s="2235"/>
      <c r="C37" s="2235"/>
      <c r="D37" s="2235"/>
      <c r="E37" s="2235"/>
      <c r="F37" s="2235"/>
      <c r="G37" s="2235"/>
      <c r="H37" s="2235"/>
      <c r="I37" s="2235"/>
      <c r="J37" s="2235"/>
      <c r="K37" s="2235"/>
      <c r="L37" s="2235"/>
      <c r="M37" s="2235"/>
      <c r="N37" s="2235"/>
      <c r="O37" s="2235"/>
      <c r="P37" s="2235"/>
      <c r="Q37" s="2235"/>
      <c r="R37" s="2235"/>
      <c r="S37" s="2235"/>
      <c r="T37" s="2235"/>
      <c r="U37" s="2235"/>
      <c r="V37" s="2236"/>
      <c r="W37" s="327"/>
      <c r="X37" s="327"/>
      <c r="Y37" s="327"/>
      <c r="Z37" s="327"/>
      <c r="AA37" s="327"/>
      <c r="AB37" s="327"/>
      <c r="AC37" s="327"/>
      <c r="AD37" s="327"/>
      <c r="AE37" s="47"/>
    </row>
    <row r="38" spans="1:31" ht="18" x14ac:dyDescent="0.25">
      <c r="A38" s="2234"/>
      <c r="B38" s="2235"/>
      <c r="C38" s="2235"/>
      <c r="D38" s="2235"/>
      <c r="E38" s="2235"/>
      <c r="F38" s="2235"/>
      <c r="G38" s="2235"/>
      <c r="H38" s="2235"/>
      <c r="I38" s="2235"/>
      <c r="J38" s="2235"/>
      <c r="K38" s="2235"/>
      <c r="L38" s="2235"/>
      <c r="M38" s="2235"/>
      <c r="N38" s="2235"/>
      <c r="O38" s="2235"/>
      <c r="P38" s="2235"/>
      <c r="Q38" s="2235"/>
      <c r="R38" s="2235"/>
      <c r="S38" s="2235"/>
      <c r="T38" s="2235"/>
      <c r="U38" s="2235"/>
      <c r="V38" s="2236"/>
      <c r="W38" s="40"/>
      <c r="X38" s="327"/>
      <c r="Y38" s="327"/>
      <c r="Z38" s="327"/>
      <c r="AA38" s="327"/>
      <c r="AB38" s="327"/>
      <c r="AC38" s="327"/>
      <c r="AD38" s="327"/>
      <c r="AE38" s="47"/>
    </row>
    <row r="39" spans="1:31" ht="18" x14ac:dyDescent="0.25">
      <c r="A39" s="2234"/>
      <c r="B39" s="2235"/>
      <c r="C39" s="2235"/>
      <c r="D39" s="2235"/>
      <c r="E39" s="2235"/>
      <c r="F39" s="2235"/>
      <c r="G39" s="2235"/>
      <c r="H39" s="2235"/>
      <c r="I39" s="2235"/>
      <c r="J39" s="2235"/>
      <c r="K39" s="2235"/>
      <c r="L39" s="2235"/>
      <c r="M39" s="2235"/>
      <c r="N39" s="2235"/>
      <c r="O39" s="2235"/>
      <c r="P39" s="2235"/>
      <c r="Q39" s="2235"/>
      <c r="R39" s="2235"/>
      <c r="S39" s="2235"/>
      <c r="T39" s="2235"/>
      <c r="U39" s="2235"/>
      <c r="V39" s="2236"/>
      <c r="W39" s="40"/>
      <c r="X39" s="327"/>
      <c r="Y39" s="327"/>
      <c r="Z39" s="327"/>
      <c r="AA39" s="327"/>
      <c r="AB39" s="327"/>
      <c r="AC39" s="327"/>
      <c r="AD39" s="327"/>
      <c r="AE39" s="49"/>
    </row>
    <row r="40" spans="1:31" ht="13.5" thickBot="1" x14ac:dyDescent="0.25">
      <c r="A40" s="2237"/>
      <c r="B40" s="2238"/>
      <c r="C40" s="2238"/>
      <c r="D40" s="2238"/>
      <c r="E40" s="2238"/>
      <c r="F40" s="2238"/>
      <c r="G40" s="2238"/>
      <c r="H40" s="2238"/>
      <c r="I40" s="2238"/>
      <c r="J40" s="2238"/>
      <c r="K40" s="2238"/>
      <c r="L40" s="2238"/>
      <c r="M40" s="2238"/>
      <c r="N40" s="2238"/>
      <c r="O40" s="2238"/>
      <c r="P40" s="2238"/>
      <c r="Q40" s="2238"/>
      <c r="R40" s="2238"/>
      <c r="S40" s="2238"/>
      <c r="T40" s="2238"/>
      <c r="U40" s="2238"/>
      <c r="V40" s="2239"/>
      <c r="W40" s="40"/>
      <c r="X40" s="327"/>
      <c r="Y40" s="327"/>
      <c r="Z40" s="327"/>
      <c r="AA40" s="327"/>
      <c r="AB40" s="324"/>
      <c r="AC40" s="324"/>
      <c r="AD40" s="324"/>
    </row>
  </sheetData>
  <mergeCells count="65">
    <mergeCell ref="N17:O17"/>
    <mergeCell ref="C1:G1"/>
    <mergeCell ref="F9:I9"/>
    <mergeCell ref="P12:Q12"/>
    <mergeCell ref="R12:S12"/>
    <mergeCell ref="K1:O1"/>
    <mergeCell ref="K3:O3"/>
    <mergeCell ref="D3:E3"/>
    <mergeCell ref="Q9:U9"/>
    <mergeCell ref="A11:G12"/>
    <mergeCell ref="T12:U12"/>
    <mergeCell ref="T13:U13"/>
    <mergeCell ref="P13:Q13"/>
    <mergeCell ref="R13:S13"/>
    <mergeCell ref="J12:K12"/>
    <mergeCell ref="L12:M12"/>
    <mergeCell ref="A35:V40"/>
    <mergeCell ref="J14:K14"/>
    <mergeCell ref="L14:M14"/>
    <mergeCell ref="N14:O14"/>
    <mergeCell ref="P14:Q14"/>
    <mergeCell ref="T14:U14"/>
    <mergeCell ref="N15:O15"/>
    <mergeCell ref="T15:U15"/>
    <mergeCell ref="T16:U16"/>
    <mergeCell ref="J15:K15"/>
    <mergeCell ref="L16:M16"/>
    <mergeCell ref="N16:O16"/>
    <mergeCell ref="R16:S16"/>
    <mergeCell ref="M26:O26"/>
    <mergeCell ref="Q26:S26"/>
    <mergeCell ref="L18:M18"/>
    <mergeCell ref="N12:O12"/>
    <mergeCell ref="L15:M15"/>
    <mergeCell ref="J16:K16"/>
    <mergeCell ref="J13:K13"/>
    <mergeCell ref="L13:M13"/>
    <mergeCell ref="N13:O13"/>
    <mergeCell ref="Q32:S32"/>
    <mergeCell ref="P18:Q18"/>
    <mergeCell ref="A21:U23"/>
    <mergeCell ref="J29:L29"/>
    <mergeCell ref="M29:O29"/>
    <mergeCell ref="J32:L32"/>
    <mergeCell ref="M32:O32"/>
    <mergeCell ref="J26:L26"/>
    <mergeCell ref="R19:S19"/>
    <mergeCell ref="T19:U19"/>
    <mergeCell ref="J18:K18"/>
    <mergeCell ref="R14:S14"/>
    <mergeCell ref="R18:S18"/>
    <mergeCell ref="T18:U18"/>
    <mergeCell ref="T17:U17"/>
    <mergeCell ref="J19:K19"/>
    <mergeCell ref="L19:M19"/>
    <mergeCell ref="N19:O19"/>
    <mergeCell ref="P19:Q19"/>
    <mergeCell ref="N18:O18"/>
    <mergeCell ref="P16:Q16"/>
    <mergeCell ref="R17:S17"/>
    <mergeCell ref="P15:Q15"/>
    <mergeCell ref="R15:S15"/>
    <mergeCell ref="P17:Q17"/>
    <mergeCell ref="J17:K17"/>
    <mergeCell ref="L17:M17"/>
  </mergeCells>
  <phoneticPr fontId="51" type="noConversion"/>
  <printOptions horizontalCentered="1" verticalCentered="1"/>
  <pageMargins left="0" right="0" top="0" bottom="0" header="0" footer="0"/>
  <pageSetup paperSize="9" orientation="portrait" blackAndWhite="1"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tabColor indexed="10"/>
  </sheetPr>
  <dimension ref="A1:AE41"/>
  <sheetViews>
    <sheetView zoomScaleSheetLayoutView="75" workbookViewId="0">
      <selection activeCell="U32" sqref="U32"/>
    </sheetView>
  </sheetViews>
  <sheetFormatPr baseColWidth="10" defaultColWidth="10.7109375" defaultRowHeight="12.75" x14ac:dyDescent="0.2"/>
  <cols>
    <col min="1" max="1" width="6.7109375" style="11" customWidth="1"/>
    <col min="2" max="2" width="1.7109375" style="11" customWidth="1"/>
    <col min="3" max="3" width="6.7109375" style="11" customWidth="1"/>
    <col min="4" max="4" width="1.7109375" style="11" customWidth="1"/>
    <col min="5" max="5" width="6.7109375" style="11" customWidth="1"/>
    <col min="6" max="6" width="1.7109375" style="11" customWidth="1"/>
    <col min="7" max="7" width="6.7109375" style="11" customWidth="1"/>
    <col min="8" max="8" width="1.7109375" style="11" customWidth="1"/>
    <col min="9" max="9" width="6.7109375" style="11" customWidth="1"/>
    <col min="10" max="10" width="1.7109375" style="11" customWidth="1"/>
    <col min="11" max="11" width="6.7109375" style="11" customWidth="1"/>
    <col min="12" max="12" width="1.7109375" style="11" customWidth="1"/>
    <col min="13" max="13" width="6.7109375" style="11" customWidth="1"/>
    <col min="14" max="14" width="1.7109375" style="11" customWidth="1"/>
    <col min="15" max="15" width="6.7109375" style="11" customWidth="1"/>
    <col min="16" max="16" width="1.7109375" style="11" customWidth="1"/>
    <col min="17" max="17" width="6.7109375" style="11" customWidth="1"/>
    <col min="18" max="18" width="1.7109375" style="11" customWidth="1"/>
    <col min="19" max="19" width="6.7109375" style="11" customWidth="1"/>
    <col min="20" max="20" width="1.7109375" style="11" customWidth="1"/>
    <col min="21" max="21" width="6.5703125" style="11" customWidth="1"/>
    <col min="22" max="22" width="8" style="11" customWidth="1"/>
    <col min="23" max="16384" width="10.7109375" style="11"/>
  </cols>
  <sheetData>
    <row r="1" spans="1:31" x14ac:dyDescent="0.2">
      <c r="A1" s="824" t="s">
        <v>1671</v>
      </c>
      <c r="B1" s="180"/>
      <c r="C1" s="2494" t="str">
        <f>CLIENT</f>
        <v>SPECIMEN ECF</v>
      </c>
      <c r="D1" s="2263"/>
      <c r="E1" s="2263"/>
      <c r="F1" s="2263"/>
      <c r="G1" s="2263"/>
      <c r="H1" s="180" t="s">
        <v>1450</v>
      </c>
      <c r="I1" s="802"/>
      <c r="J1" s="802"/>
      <c r="K1" s="2498">
        <f>+GA!O3</f>
        <v>41639</v>
      </c>
      <c r="L1" s="2499"/>
      <c r="M1" s="2499"/>
      <c r="N1" s="2499"/>
      <c r="O1" s="2499"/>
      <c r="P1" s="825"/>
      <c r="Q1" s="180"/>
      <c r="R1" s="180"/>
      <c r="S1" s="180"/>
      <c r="T1" s="184"/>
      <c r="U1" s="827"/>
      <c r="V1" s="828"/>
      <c r="W1" s="323" t="s">
        <v>1253</v>
      </c>
      <c r="X1" s="323"/>
      <c r="Y1" s="323"/>
      <c r="Z1" s="323"/>
      <c r="AA1" s="323"/>
      <c r="AB1" s="323"/>
      <c r="AC1" s="323"/>
      <c r="AD1" s="323"/>
      <c r="AE1" s="35"/>
    </row>
    <row r="2" spans="1:31" x14ac:dyDescent="0.2">
      <c r="A2" s="829"/>
      <c r="B2" s="143"/>
      <c r="C2" s="143"/>
      <c r="D2" s="143"/>
      <c r="E2" s="143"/>
      <c r="F2" s="143"/>
      <c r="G2" s="143"/>
      <c r="H2" s="143"/>
      <c r="I2" s="143"/>
      <c r="J2" s="143"/>
      <c r="K2" s="143"/>
      <c r="L2" s="143"/>
      <c r="M2" s="143"/>
      <c r="N2" s="143"/>
      <c r="O2" s="143"/>
      <c r="P2" s="118"/>
      <c r="Q2" s="342" t="s">
        <v>1455</v>
      </c>
      <c r="R2" s="318"/>
      <c r="S2" s="343" t="s">
        <v>1672</v>
      </c>
      <c r="T2" s="344"/>
      <c r="U2" s="143"/>
      <c r="V2" s="120"/>
      <c r="W2" s="326" t="s">
        <v>1254</v>
      </c>
      <c r="X2" s="324"/>
      <c r="Y2" s="324"/>
      <c r="Z2" s="324"/>
      <c r="AA2" s="324"/>
      <c r="AB2" s="324"/>
      <c r="AC2" s="324"/>
      <c r="AD2" s="324"/>
      <c r="AE2" s="45"/>
    </row>
    <row r="3" spans="1:31" x14ac:dyDescent="0.2">
      <c r="A3" s="831" t="s">
        <v>1673</v>
      </c>
      <c r="B3" s="142" t="s">
        <v>1674</v>
      </c>
      <c r="C3" s="142"/>
      <c r="D3" s="2496" t="s">
        <v>1675</v>
      </c>
      <c r="E3" s="2496"/>
      <c r="F3" s="143"/>
      <c r="G3" s="98"/>
      <c r="H3" s="98"/>
      <c r="I3" s="142" t="s">
        <v>1458</v>
      </c>
      <c r="J3" s="142"/>
      <c r="K3" s="2176"/>
      <c r="L3" s="2176"/>
      <c r="M3" s="2176"/>
      <c r="N3" s="2176"/>
      <c r="O3" s="2176"/>
      <c r="P3" s="118"/>
      <c r="Q3" s="124"/>
      <c r="R3" s="124"/>
      <c r="S3" s="124" t="s">
        <v>547</v>
      </c>
      <c r="T3" s="125"/>
      <c r="U3" s="143"/>
      <c r="V3" s="120"/>
      <c r="W3" s="327" t="s">
        <v>1399</v>
      </c>
      <c r="X3" s="325"/>
      <c r="Y3" s="325"/>
      <c r="Z3" s="323"/>
      <c r="AA3" s="323"/>
      <c r="AB3" s="323"/>
      <c r="AC3" s="323"/>
      <c r="AD3" s="323"/>
      <c r="AE3" s="35"/>
    </row>
    <row r="4" spans="1:31" x14ac:dyDescent="0.2">
      <c r="A4" s="829"/>
      <c r="B4" s="143"/>
      <c r="C4" s="143"/>
      <c r="D4" s="143"/>
      <c r="E4" s="143"/>
      <c r="F4" s="143"/>
      <c r="G4" s="143"/>
      <c r="H4" s="143"/>
      <c r="I4" s="143"/>
      <c r="J4" s="143"/>
      <c r="K4" s="143"/>
      <c r="L4" s="143"/>
      <c r="M4" s="143"/>
      <c r="N4" s="143"/>
      <c r="O4" s="143"/>
      <c r="P4" s="120"/>
      <c r="Q4" s="155" t="s">
        <v>1456</v>
      </c>
      <c r="R4" s="155"/>
      <c r="S4" s="143"/>
      <c r="T4" s="120"/>
      <c r="U4" s="143"/>
      <c r="V4" s="120"/>
      <c r="W4" s="327" t="s">
        <v>1255</v>
      </c>
      <c r="X4" s="324"/>
      <c r="Y4" s="324"/>
      <c r="Z4" s="324"/>
      <c r="AA4" s="324"/>
      <c r="AB4" s="324"/>
      <c r="AC4" s="324"/>
      <c r="AD4" s="324"/>
      <c r="AE4" s="37"/>
    </row>
    <row r="5" spans="1:31" ht="18.75" thickBot="1" x14ac:dyDescent="0.3">
      <c r="A5" s="833"/>
      <c r="B5" s="98"/>
      <c r="C5" s="98"/>
      <c r="D5" s="98"/>
      <c r="E5" s="98"/>
      <c r="F5" s="98"/>
      <c r="G5" s="98"/>
      <c r="H5" s="142"/>
      <c r="I5" s="142"/>
      <c r="J5" s="142"/>
      <c r="K5" s="142"/>
      <c r="L5" s="142"/>
      <c r="M5" s="142"/>
      <c r="N5" s="142"/>
      <c r="O5" s="142"/>
      <c r="P5" s="120"/>
      <c r="Q5" s="77"/>
      <c r="R5" s="77"/>
      <c r="S5" s="77"/>
      <c r="T5" s="126"/>
      <c r="U5" s="143"/>
      <c r="V5" s="120"/>
      <c r="W5" s="327" t="s">
        <v>1256</v>
      </c>
      <c r="X5" s="327"/>
      <c r="Y5" s="327"/>
      <c r="Z5" s="327"/>
      <c r="AA5" s="327"/>
      <c r="AB5" s="327"/>
      <c r="AC5" s="327"/>
      <c r="AD5" s="327"/>
      <c r="AE5" s="47"/>
    </row>
    <row r="6" spans="1:31" ht="18" x14ac:dyDescent="0.25">
      <c r="A6" s="834" t="s">
        <v>1677</v>
      </c>
      <c r="B6" s="98"/>
      <c r="C6" s="98"/>
      <c r="D6" s="98"/>
      <c r="E6" s="98"/>
      <c r="F6" s="98"/>
      <c r="G6" s="98"/>
      <c r="H6" s="98"/>
      <c r="I6" s="98"/>
      <c r="J6" s="98"/>
      <c r="K6" s="98"/>
      <c r="L6" s="98"/>
      <c r="M6" s="98"/>
      <c r="N6" s="98"/>
      <c r="O6" s="98"/>
      <c r="P6" s="98"/>
      <c r="Q6" s="98"/>
      <c r="R6" s="98"/>
      <c r="S6" s="98"/>
      <c r="T6" s="98"/>
      <c r="U6" s="98"/>
      <c r="V6" s="120"/>
      <c r="W6" s="327" t="s">
        <v>1400</v>
      </c>
      <c r="X6" s="327"/>
      <c r="Y6" s="327"/>
      <c r="Z6" s="327"/>
      <c r="AA6" s="327"/>
      <c r="AB6" s="327"/>
      <c r="AC6" s="327"/>
      <c r="AD6" s="327"/>
      <c r="AE6" s="47"/>
    </row>
    <row r="7" spans="1:31" ht="18.75" thickBot="1" x14ac:dyDescent="0.3">
      <c r="A7" s="835"/>
      <c r="B7" s="116"/>
      <c r="C7" s="116"/>
      <c r="D7" s="116"/>
      <c r="E7" s="116"/>
      <c r="F7" s="116"/>
      <c r="G7" s="116"/>
      <c r="H7" s="116"/>
      <c r="I7" s="116"/>
      <c r="J7" s="116"/>
      <c r="K7" s="116"/>
      <c r="L7" s="116"/>
      <c r="M7" s="116"/>
      <c r="N7" s="116"/>
      <c r="O7" s="116"/>
      <c r="P7" s="116"/>
      <c r="Q7" s="116"/>
      <c r="R7" s="116"/>
      <c r="S7" s="116"/>
      <c r="T7" s="116"/>
      <c r="U7" s="116"/>
      <c r="V7" s="120"/>
      <c r="W7" s="327" t="s">
        <v>1257</v>
      </c>
      <c r="X7" s="327"/>
      <c r="Y7" s="327"/>
      <c r="Z7" s="327"/>
      <c r="AA7" s="327"/>
      <c r="AB7" s="327"/>
      <c r="AC7" s="327"/>
      <c r="AD7" s="327"/>
      <c r="AE7" s="47"/>
    </row>
    <row r="8" spans="1:31" ht="18" x14ac:dyDescent="0.25">
      <c r="A8" s="829"/>
      <c r="B8" s="143"/>
      <c r="C8" s="143"/>
      <c r="D8" s="143"/>
      <c r="E8" s="143"/>
      <c r="F8" s="143"/>
      <c r="G8" s="143"/>
      <c r="H8" s="143"/>
      <c r="I8" s="143"/>
      <c r="J8" s="143"/>
      <c r="K8" s="143"/>
      <c r="L8" s="143"/>
      <c r="M8" s="143"/>
      <c r="N8" s="143"/>
      <c r="O8" s="143"/>
      <c r="P8" s="143"/>
      <c r="Q8" s="143"/>
      <c r="R8" s="143"/>
      <c r="S8" s="143"/>
      <c r="T8" s="143"/>
      <c r="U8" s="143"/>
      <c r="V8" s="120"/>
      <c r="W8" s="327" t="s">
        <v>1401</v>
      </c>
      <c r="X8" s="327"/>
      <c r="Y8" s="327"/>
      <c r="Z8" s="327"/>
      <c r="AA8" s="327"/>
      <c r="AB8" s="327"/>
      <c r="AC8" s="327"/>
      <c r="AD8" s="327"/>
      <c r="AE8" s="47"/>
    </row>
    <row r="9" spans="1:31" ht="18" x14ac:dyDescent="0.25">
      <c r="A9" s="834" t="s">
        <v>1684</v>
      </c>
      <c r="B9" s="98"/>
      <c r="C9" s="836" t="s">
        <v>547</v>
      </c>
      <c r="D9" s="98"/>
      <c r="E9" s="98"/>
      <c r="F9" s="98"/>
      <c r="G9" s="98"/>
      <c r="H9" s="98"/>
      <c r="I9" s="98"/>
      <c r="J9" s="98"/>
      <c r="K9" s="837" t="s">
        <v>1685</v>
      </c>
      <c r="L9" s="98"/>
      <c r="M9" s="832" t="s">
        <v>1168</v>
      </c>
      <c r="N9" s="98"/>
      <c r="O9" s="837" t="s">
        <v>1686</v>
      </c>
      <c r="P9" s="98"/>
      <c r="Q9" s="2506" t="s">
        <v>687</v>
      </c>
      <c r="R9" s="2177"/>
      <c r="S9" s="2177"/>
      <c r="T9" s="2177"/>
      <c r="U9" s="2177"/>
      <c r="V9" s="120" t="s">
        <v>1688</v>
      </c>
      <c r="W9" s="327" t="s">
        <v>1258</v>
      </c>
      <c r="X9" s="327"/>
      <c r="Y9" s="327"/>
      <c r="Z9" s="327"/>
      <c r="AA9" s="327"/>
      <c r="AB9" s="327"/>
      <c r="AC9" s="327"/>
      <c r="AD9" s="327"/>
      <c r="AE9" s="47"/>
    </row>
    <row r="10" spans="1:31" ht="18.75" thickBot="1" x14ac:dyDescent="0.3">
      <c r="A10" s="107"/>
      <c r="B10" s="77"/>
      <c r="C10" s="77"/>
      <c r="D10" s="77"/>
      <c r="E10" s="77"/>
      <c r="F10" s="77"/>
      <c r="G10" s="77"/>
      <c r="H10" s="77"/>
      <c r="I10" s="77"/>
      <c r="J10" s="77"/>
      <c r="K10" s="77"/>
      <c r="L10" s="77"/>
      <c r="M10" s="77"/>
      <c r="N10" s="77"/>
      <c r="O10" s="77"/>
      <c r="P10" s="77"/>
      <c r="Q10" s="77"/>
      <c r="R10" s="77"/>
      <c r="S10" s="77"/>
      <c r="T10" s="77"/>
      <c r="U10" s="77"/>
      <c r="V10" s="120" t="s">
        <v>1688</v>
      </c>
      <c r="W10" s="327" t="s">
        <v>1259</v>
      </c>
      <c r="X10" s="327"/>
      <c r="Y10" s="327"/>
      <c r="Z10" s="327"/>
      <c r="AA10" s="327"/>
      <c r="AB10" s="327"/>
      <c r="AC10" s="327"/>
      <c r="AD10" s="327"/>
      <c r="AE10" s="47"/>
    </row>
    <row r="11" spans="1:31" ht="18" x14ac:dyDescent="0.25">
      <c r="A11" s="2487" t="s">
        <v>70</v>
      </c>
      <c r="B11" s="2488"/>
      <c r="C11" s="2488"/>
      <c r="D11" s="2488"/>
      <c r="E11" s="2488"/>
      <c r="F11" s="2488"/>
      <c r="G11" s="2488"/>
      <c r="H11" s="155"/>
      <c r="I11" s="155" t="s">
        <v>1689</v>
      </c>
      <c r="J11" s="128"/>
      <c r="K11" s="135" t="s">
        <v>1690</v>
      </c>
      <c r="L11" s="136"/>
      <c r="M11" s="135" t="s">
        <v>1690</v>
      </c>
      <c r="N11" s="136"/>
      <c r="O11" s="135" t="s">
        <v>1690</v>
      </c>
      <c r="P11" s="136"/>
      <c r="Q11" s="135" t="s">
        <v>1690</v>
      </c>
      <c r="R11" s="136"/>
      <c r="S11" s="135" t="s">
        <v>1690</v>
      </c>
      <c r="T11" s="128"/>
      <c r="U11" s="135" t="s">
        <v>1690</v>
      </c>
      <c r="V11" s="120"/>
      <c r="W11" s="327" t="s">
        <v>1260</v>
      </c>
      <c r="X11" s="327"/>
      <c r="Y11" s="327"/>
      <c r="Z11" s="327"/>
      <c r="AA11" s="327"/>
      <c r="AB11" s="327"/>
      <c r="AC11" s="327"/>
      <c r="AD11" s="327"/>
      <c r="AE11" s="47"/>
    </row>
    <row r="12" spans="1:31" ht="18" x14ac:dyDescent="0.25">
      <c r="A12" s="2489"/>
      <c r="B12" s="2448"/>
      <c r="C12" s="2448"/>
      <c r="D12" s="2448"/>
      <c r="E12" s="2448"/>
      <c r="F12" s="2448"/>
      <c r="G12" s="2448"/>
      <c r="H12" s="155"/>
      <c r="I12" s="839"/>
      <c r="J12" s="2503" t="s">
        <v>687</v>
      </c>
      <c r="K12" s="2504"/>
      <c r="L12" s="2503" t="s">
        <v>687</v>
      </c>
      <c r="M12" s="2504"/>
      <c r="N12" s="2503" t="s">
        <v>687</v>
      </c>
      <c r="O12" s="2504"/>
      <c r="P12" s="2503" t="s">
        <v>687</v>
      </c>
      <c r="Q12" s="2504"/>
      <c r="R12" s="2503" t="s">
        <v>687</v>
      </c>
      <c r="S12" s="2504"/>
      <c r="T12" s="2503" t="s">
        <v>687</v>
      </c>
      <c r="U12" s="2508"/>
      <c r="V12" s="120"/>
      <c r="W12" s="327" t="s">
        <v>1261</v>
      </c>
      <c r="X12" s="327"/>
      <c r="Y12" s="327"/>
      <c r="Z12" s="327"/>
      <c r="AA12" s="327"/>
      <c r="AB12" s="327"/>
      <c r="AC12" s="327"/>
      <c r="AD12" s="327"/>
      <c r="AE12" s="47"/>
    </row>
    <row r="13" spans="1:31" ht="18" x14ac:dyDescent="0.25">
      <c r="A13" s="1579" t="s">
        <v>56</v>
      </c>
      <c r="B13" s="142"/>
      <c r="C13" s="142"/>
      <c r="D13" s="142"/>
      <c r="E13" s="142"/>
      <c r="F13" s="142"/>
      <c r="G13" s="142"/>
      <c r="H13" s="142"/>
      <c r="I13" s="840"/>
      <c r="J13" s="2484"/>
      <c r="K13" s="2486"/>
      <c r="L13" s="2484"/>
      <c r="M13" s="2486"/>
      <c r="N13" s="2484"/>
      <c r="O13" s="2486"/>
      <c r="P13" s="2484"/>
      <c r="Q13" s="2486"/>
      <c r="R13" s="2484"/>
      <c r="S13" s="2486"/>
      <c r="T13" s="2484"/>
      <c r="U13" s="2486"/>
      <c r="V13" s="120"/>
      <c r="W13" s="327" t="s">
        <v>1262</v>
      </c>
      <c r="X13" s="327"/>
      <c r="Y13" s="327"/>
      <c r="Z13" s="327"/>
      <c r="AA13" s="327"/>
      <c r="AB13" s="327"/>
      <c r="AC13" s="327"/>
      <c r="AD13" s="327"/>
      <c r="AE13" s="47"/>
    </row>
    <row r="14" spans="1:31" ht="18" x14ac:dyDescent="0.25">
      <c r="A14" s="1579" t="s">
        <v>57</v>
      </c>
      <c r="B14" s="142"/>
      <c r="C14" s="142"/>
      <c r="D14" s="142"/>
      <c r="E14" s="142"/>
      <c r="F14" s="142"/>
      <c r="G14" s="142"/>
      <c r="H14" s="142"/>
      <c r="I14" s="840"/>
      <c r="J14" s="2475"/>
      <c r="K14" s="2477"/>
      <c r="L14" s="2475"/>
      <c r="M14" s="2477"/>
      <c r="N14" s="2475"/>
      <c r="O14" s="2477"/>
      <c r="P14" s="2475"/>
      <c r="Q14" s="2477"/>
      <c r="R14" s="2475"/>
      <c r="S14" s="2477"/>
      <c r="T14" s="2475"/>
      <c r="U14" s="2477"/>
      <c r="V14" s="120"/>
      <c r="W14" s="327" t="s">
        <v>1263</v>
      </c>
      <c r="X14" s="327"/>
      <c r="Y14" s="327"/>
      <c r="Z14" s="327"/>
      <c r="AA14" s="327"/>
      <c r="AB14" s="327"/>
      <c r="AC14" s="327"/>
      <c r="AD14" s="327"/>
      <c r="AE14" s="47"/>
    </row>
    <row r="15" spans="1:31" ht="18" x14ac:dyDescent="0.25">
      <c r="A15" s="1579" t="s">
        <v>58</v>
      </c>
      <c r="B15" s="142"/>
      <c r="C15" s="142"/>
      <c r="D15" s="142"/>
      <c r="E15" s="142"/>
      <c r="F15" s="142"/>
      <c r="G15" s="142"/>
      <c r="H15" s="142"/>
      <c r="I15" s="840"/>
      <c r="J15" s="2475"/>
      <c r="K15" s="2477"/>
      <c r="L15" s="2475"/>
      <c r="M15" s="2477"/>
      <c r="N15" s="2475"/>
      <c r="O15" s="2477"/>
      <c r="P15" s="2475"/>
      <c r="Q15" s="2477"/>
      <c r="R15" s="2475"/>
      <c r="S15" s="2477"/>
      <c r="T15" s="2475"/>
      <c r="U15" s="2477"/>
      <c r="V15" s="120"/>
      <c r="W15" s="327" t="s">
        <v>548</v>
      </c>
      <c r="X15" s="327"/>
      <c r="Y15" s="327"/>
      <c r="Z15" s="327"/>
      <c r="AA15" s="327"/>
      <c r="AB15" s="327"/>
      <c r="AC15" s="327"/>
      <c r="AD15" s="327"/>
      <c r="AE15" s="47"/>
    </row>
    <row r="16" spans="1:31" ht="18" x14ac:dyDescent="0.25">
      <c r="A16" s="1579" t="s">
        <v>59</v>
      </c>
      <c r="B16" s="142"/>
      <c r="C16" s="142"/>
      <c r="D16" s="142"/>
      <c r="E16" s="142"/>
      <c r="F16" s="142"/>
      <c r="G16" s="142"/>
      <c r="H16" s="142"/>
      <c r="I16" s="840"/>
      <c r="J16" s="2475"/>
      <c r="K16" s="2477"/>
      <c r="L16" s="2475"/>
      <c r="M16" s="2477"/>
      <c r="N16" s="2475"/>
      <c r="O16" s="2477"/>
      <c r="P16" s="2475"/>
      <c r="Q16" s="2477"/>
      <c r="R16" s="2475"/>
      <c r="S16" s="2477"/>
      <c r="T16" s="2475"/>
      <c r="U16" s="2477"/>
      <c r="V16" s="120"/>
      <c r="W16" s="327" t="s">
        <v>549</v>
      </c>
      <c r="X16" s="327"/>
      <c r="Y16" s="327"/>
      <c r="Z16" s="327"/>
      <c r="AA16" s="327"/>
      <c r="AB16" s="327"/>
      <c r="AC16" s="327"/>
      <c r="AD16" s="327"/>
      <c r="AE16" s="47"/>
    </row>
    <row r="17" spans="1:31" ht="18" x14ac:dyDescent="0.25">
      <c r="A17" s="1579" t="s">
        <v>68</v>
      </c>
      <c r="B17" s="142"/>
      <c r="C17" s="142"/>
      <c r="D17" s="142"/>
      <c r="E17" s="142"/>
      <c r="F17" s="142"/>
      <c r="G17" s="142"/>
      <c r="H17" s="142"/>
      <c r="I17" s="840"/>
      <c r="J17" s="2475"/>
      <c r="K17" s="2477"/>
      <c r="L17" s="2475"/>
      <c r="M17" s="2477"/>
      <c r="N17" s="2475"/>
      <c r="O17" s="2477"/>
      <c r="P17" s="2475"/>
      <c r="Q17" s="2477"/>
      <c r="R17" s="2475"/>
      <c r="S17" s="2477"/>
      <c r="T17" s="2475"/>
      <c r="U17" s="2477"/>
      <c r="V17" s="120"/>
      <c r="W17" s="327" t="s">
        <v>550</v>
      </c>
      <c r="X17" s="327"/>
      <c r="Y17" s="327"/>
      <c r="Z17" s="327"/>
      <c r="AA17" s="327"/>
      <c r="AB17" s="327"/>
      <c r="AC17" s="327"/>
      <c r="AD17" s="327"/>
      <c r="AE17" s="47"/>
    </row>
    <row r="18" spans="1:31" ht="18" x14ac:dyDescent="0.25">
      <c r="A18" s="1579" t="s">
        <v>69</v>
      </c>
      <c r="B18" s="142"/>
      <c r="C18" s="142"/>
      <c r="D18" s="142"/>
      <c r="E18" s="142"/>
      <c r="F18" s="142"/>
      <c r="G18" s="142"/>
      <c r="H18" s="142"/>
      <c r="I18" s="840"/>
      <c r="J18" s="2475"/>
      <c r="K18" s="2477"/>
      <c r="L18" s="2475"/>
      <c r="M18" s="2477"/>
      <c r="N18" s="2475"/>
      <c r="O18" s="2477"/>
      <c r="P18" s="2475"/>
      <c r="Q18" s="2477"/>
      <c r="R18" s="2475"/>
      <c r="S18" s="2477"/>
      <c r="T18" s="2475"/>
      <c r="U18" s="2477"/>
      <c r="V18" s="120"/>
      <c r="W18" s="327" t="s">
        <v>1402</v>
      </c>
      <c r="X18" s="327"/>
      <c r="Y18" s="327"/>
      <c r="Z18" s="327"/>
      <c r="AA18" s="327"/>
      <c r="AB18" s="327"/>
      <c r="AC18" s="327"/>
      <c r="AD18" s="327"/>
      <c r="AE18" s="47"/>
    </row>
    <row r="19" spans="1:31" ht="18" x14ac:dyDescent="0.25">
      <c r="A19" s="831" t="s">
        <v>72</v>
      </c>
      <c r="B19" s="142"/>
      <c r="C19" s="142"/>
      <c r="D19" s="142"/>
      <c r="E19" s="142"/>
      <c r="F19" s="142"/>
      <c r="G19" s="142"/>
      <c r="H19" s="142"/>
      <c r="I19" s="840"/>
      <c r="J19" s="2475" t="s">
        <v>687</v>
      </c>
      <c r="K19" s="2500"/>
      <c r="L19" s="2475" t="s">
        <v>687</v>
      </c>
      <c r="M19" s="2477"/>
      <c r="N19" s="2475" t="s">
        <v>687</v>
      </c>
      <c r="O19" s="2477"/>
      <c r="P19" s="2475" t="s">
        <v>687</v>
      </c>
      <c r="Q19" s="2477"/>
      <c r="R19" s="2475" t="s">
        <v>687</v>
      </c>
      <c r="S19" s="2477"/>
      <c r="T19" s="2475" t="s">
        <v>687</v>
      </c>
      <c r="U19" s="2476"/>
      <c r="V19" s="120"/>
      <c r="W19" s="327"/>
      <c r="X19" s="327"/>
      <c r="Y19" s="327"/>
      <c r="Z19" s="327"/>
      <c r="AA19" s="327"/>
      <c r="AB19" s="327"/>
      <c r="AC19" s="327"/>
      <c r="AD19" s="327"/>
      <c r="AE19" s="47"/>
    </row>
    <row r="20" spans="1:31" ht="18" x14ac:dyDescent="0.25">
      <c r="A20" s="831" t="s">
        <v>1308</v>
      </c>
      <c r="B20" s="142"/>
      <c r="C20" s="142"/>
      <c r="D20" s="142"/>
      <c r="E20" s="142"/>
      <c r="F20" s="142"/>
      <c r="G20" s="142"/>
      <c r="H20" s="142"/>
      <c r="I20" s="142"/>
      <c r="J20" s="128"/>
      <c r="K20" s="841"/>
      <c r="L20" s="130"/>
      <c r="M20" s="841"/>
      <c r="N20" s="130"/>
      <c r="O20" s="841"/>
      <c r="P20" s="130"/>
      <c r="Q20" s="841"/>
      <c r="R20" s="130"/>
      <c r="S20" s="841"/>
      <c r="T20" s="130"/>
      <c r="U20" s="841"/>
      <c r="V20" s="120"/>
      <c r="W20" s="327" t="s">
        <v>551</v>
      </c>
      <c r="X20" s="327"/>
      <c r="Y20" s="327"/>
      <c r="Z20" s="327"/>
      <c r="AA20" s="327"/>
      <c r="AB20" s="327"/>
      <c r="AC20" s="327"/>
      <c r="AD20" s="327"/>
      <c r="AE20" s="47"/>
    </row>
    <row r="21" spans="1:31" ht="18" x14ac:dyDescent="0.25">
      <c r="A21" s="2185"/>
      <c r="B21" s="2235"/>
      <c r="C21" s="2235"/>
      <c r="D21" s="2235"/>
      <c r="E21" s="2235"/>
      <c r="F21" s="2235"/>
      <c r="G21" s="2235"/>
      <c r="H21" s="2235"/>
      <c r="I21" s="2235"/>
      <c r="J21" s="2235"/>
      <c r="K21" s="2235"/>
      <c r="L21" s="2235"/>
      <c r="M21" s="2235"/>
      <c r="N21" s="2235"/>
      <c r="O21" s="2235"/>
      <c r="P21" s="2235"/>
      <c r="Q21" s="2235"/>
      <c r="R21" s="2235"/>
      <c r="S21" s="2235"/>
      <c r="T21" s="2235"/>
      <c r="U21" s="2235"/>
      <c r="V21" s="120"/>
      <c r="W21" s="327" t="s">
        <v>1403</v>
      </c>
      <c r="X21" s="327"/>
      <c r="Y21" s="327"/>
      <c r="Z21" s="327"/>
      <c r="AA21" s="327"/>
      <c r="AB21" s="327"/>
      <c r="AC21" s="327"/>
      <c r="AD21" s="327"/>
      <c r="AE21" s="47"/>
    </row>
    <row r="22" spans="1:31" ht="18" x14ac:dyDescent="0.25">
      <c r="A22" s="2234"/>
      <c r="B22" s="2235"/>
      <c r="C22" s="2235"/>
      <c r="D22" s="2235"/>
      <c r="E22" s="2235"/>
      <c r="F22" s="2235"/>
      <c r="G22" s="2235"/>
      <c r="H22" s="2235"/>
      <c r="I22" s="2235"/>
      <c r="J22" s="2235"/>
      <c r="K22" s="2235"/>
      <c r="L22" s="2235"/>
      <c r="M22" s="2235"/>
      <c r="N22" s="2235"/>
      <c r="O22" s="2235"/>
      <c r="P22" s="2235"/>
      <c r="Q22" s="2235"/>
      <c r="R22" s="2235"/>
      <c r="S22" s="2235"/>
      <c r="T22" s="2235"/>
      <c r="U22" s="2235"/>
      <c r="V22" s="120"/>
      <c r="W22" s="327" t="s">
        <v>552</v>
      </c>
      <c r="X22" s="327"/>
      <c r="Y22" s="327"/>
      <c r="Z22" s="327"/>
      <c r="AA22" s="327"/>
      <c r="AB22" s="327"/>
      <c r="AC22" s="327"/>
      <c r="AD22" s="327"/>
      <c r="AE22" s="47"/>
    </row>
    <row r="23" spans="1:31" ht="18" x14ac:dyDescent="0.25">
      <c r="A23" s="2481"/>
      <c r="B23" s="2482"/>
      <c r="C23" s="2482"/>
      <c r="D23" s="2482"/>
      <c r="E23" s="2482"/>
      <c r="F23" s="2482"/>
      <c r="G23" s="2482"/>
      <c r="H23" s="2482"/>
      <c r="I23" s="2482"/>
      <c r="J23" s="2482"/>
      <c r="K23" s="2482"/>
      <c r="L23" s="2482"/>
      <c r="M23" s="2482"/>
      <c r="N23" s="2482"/>
      <c r="O23" s="2482"/>
      <c r="P23" s="2482"/>
      <c r="Q23" s="2482"/>
      <c r="R23" s="2482"/>
      <c r="S23" s="2482"/>
      <c r="T23" s="2482"/>
      <c r="U23" s="2482"/>
      <c r="V23" s="120"/>
      <c r="W23" s="327" t="s">
        <v>557</v>
      </c>
      <c r="X23" s="327"/>
      <c r="Y23" s="327"/>
      <c r="Z23" s="327"/>
      <c r="AA23" s="327"/>
      <c r="AB23" s="327"/>
      <c r="AC23" s="327"/>
      <c r="AD23" s="327"/>
      <c r="AE23" s="47"/>
    </row>
    <row r="24" spans="1:31" ht="18" x14ac:dyDescent="0.25">
      <c r="A24" s="834" t="s">
        <v>1309</v>
      </c>
      <c r="B24" s="142"/>
      <c r="C24" s="142"/>
      <c r="D24" s="142"/>
      <c r="E24" s="142"/>
      <c r="F24" s="142"/>
      <c r="G24" s="142"/>
      <c r="H24" s="142"/>
      <c r="I24" s="98"/>
      <c r="J24" s="143"/>
      <c r="K24" s="143"/>
      <c r="L24" s="143"/>
      <c r="M24" s="98"/>
      <c r="N24" s="143"/>
      <c r="O24" s="98"/>
      <c r="P24" s="143"/>
      <c r="Q24" s="143"/>
      <c r="R24" s="143"/>
      <c r="S24" s="143"/>
      <c r="T24" s="143"/>
      <c r="U24" s="143"/>
      <c r="V24" s="120"/>
      <c r="W24" s="327" t="s">
        <v>658</v>
      </c>
      <c r="X24" s="327"/>
      <c r="Y24" s="327"/>
      <c r="Z24" s="327"/>
      <c r="AA24" s="327"/>
      <c r="AB24" s="327"/>
      <c r="AC24" s="327"/>
      <c r="AD24" s="327"/>
      <c r="AE24" s="47"/>
    </row>
    <row r="25" spans="1:31" ht="18" x14ac:dyDescent="0.25">
      <c r="A25" s="831"/>
      <c r="B25" s="142"/>
      <c r="C25" s="142"/>
      <c r="D25" s="142"/>
      <c r="E25" s="142"/>
      <c r="F25" s="142"/>
      <c r="G25" s="495" t="s">
        <v>534</v>
      </c>
      <c r="H25" s="142"/>
      <c r="I25" s="98"/>
      <c r="J25" s="143"/>
      <c r="K25" s="837"/>
      <c r="L25" s="142"/>
      <c r="M25" s="142"/>
      <c r="N25" s="143"/>
      <c r="O25" s="837"/>
      <c r="P25" s="142"/>
      <c r="Q25" s="142"/>
      <c r="R25" s="143"/>
      <c r="S25" s="837"/>
      <c r="T25" s="142"/>
      <c r="U25" s="142"/>
      <c r="V25" s="120"/>
      <c r="W25" s="326" t="s">
        <v>558</v>
      </c>
      <c r="X25" s="327"/>
      <c r="Y25" s="327"/>
      <c r="Z25" s="327"/>
      <c r="AA25" s="327"/>
      <c r="AB25" s="327"/>
      <c r="AC25" s="327"/>
      <c r="AD25" s="327"/>
      <c r="AE25" s="47"/>
    </row>
    <row r="26" spans="1:31" ht="18" x14ac:dyDescent="0.25">
      <c r="A26" s="842" t="s">
        <v>535</v>
      </c>
      <c r="B26" s="142"/>
      <c r="C26" s="142"/>
      <c r="D26" s="142"/>
      <c r="E26" s="142"/>
      <c r="F26" s="142"/>
      <c r="G26" s="142"/>
      <c r="H26" s="142"/>
      <c r="I26" s="98"/>
      <c r="J26" s="2501" t="s">
        <v>536</v>
      </c>
      <c r="K26" s="2502"/>
      <c r="L26" s="2502"/>
      <c r="M26" s="2501" t="s">
        <v>537</v>
      </c>
      <c r="N26" s="2502"/>
      <c r="O26" s="2502"/>
      <c r="P26" s="765"/>
      <c r="Q26" s="2501" t="s">
        <v>538</v>
      </c>
      <c r="R26" s="2502"/>
      <c r="S26" s="2502"/>
      <c r="T26" s="98"/>
      <c r="U26" s="142"/>
      <c r="V26" s="120"/>
      <c r="W26" s="327" t="s">
        <v>559</v>
      </c>
      <c r="X26" s="327"/>
      <c r="Y26" s="327"/>
      <c r="Z26" s="327"/>
      <c r="AA26" s="327"/>
      <c r="AB26" s="327"/>
      <c r="AC26" s="327"/>
      <c r="AD26" s="327"/>
      <c r="AE26" s="47"/>
    </row>
    <row r="27" spans="1:31" ht="18" x14ac:dyDescent="0.25">
      <c r="A27" s="842"/>
      <c r="B27" s="142"/>
      <c r="C27" s="142"/>
      <c r="D27" s="142"/>
      <c r="E27" s="142"/>
      <c r="F27" s="142"/>
      <c r="G27" s="142"/>
      <c r="H27" s="142"/>
      <c r="I27" s="98"/>
      <c r="J27" s="844"/>
      <c r="K27" s="843"/>
      <c r="L27" s="840"/>
      <c r="M27" s="840"/>
      <c r="N27" s="844"/>
      <c r="O27" s="843"/>
      <c r="P27" s="840"/>
      <c r="Q27" s="840"/>
      <c r="R27" s="844"/>
      <c r="S27" s="843"/>
      <c r="T27" s="142"/>
      <c r="U27" s="142"/>
      <c r="V27" s="120"/>
      <c r="W27" s="327" t="s">
        <v>560</v>
      </c>
      <c r="X27" s="327"/>
      <c r="Y27" s="327"/>
      <c r="Z27" s="327"/>
      <c r="AA27" s="327"/>
      <c r="AB27" s="327"/>
      <c r="AC27" s="327"/>
      <c r="AD27" s="327"/>
      <c r="AE27" s="48"/>
    </row>
    <row r="28" spans="1:31" ht="18" x14ac:dyDescent="0.25">
      <c r="A28" s="842"/>
      <c r="B28" s="142"/>
      <c r="C28" s="142"/>
      <c r="D28" s="142"/>
      <c r="E28" s="142"/>
      <c r="F28" s="142"/>
      <c r="G28" s="142"/>
      <c r="H28" s="142"/>
      <c r="I28" s="98"/>
      <c r="J28" s="844"/>
      <c r="K28" s="843"/>
      <c r="L28" s="840"/>
      <c r="M28" s="840"/>
      <c r="N28" s="844"/>
      <c r="O28" s="843"/>
      <c r="P28" s="840"/>
      <c r="Q28" s="840"/>
      <c r="R28" s="844"/>
      <c r="S28" s="845"/>
      <c r="T28" s="98"/>
      <c r="U28" s="98"/>
      <c r="V28" s="120"/>
      <c r="W28" s="327" t="s">
        <v>436</v>
      </c>
      <c r="X28" s="325"/>
      <c r="Y28" s="325"/>
      <c r="Z28" s="325"/>
      <c r="AA28" s="325"/>
      <c r="AB28" s="325"/>
      <c r="AC28" s="325"/>
      <c r="AD28" s="325"/>
      <c r="AE28" s="47"/>
    </row>
    <row r="29" spans="1:31" ht="18" x14ac:dyDescent="0.25">
      <c r="A29" s="842" t="s">
        <v>539</v>
      </c>
      <c r="B29" s="142"/>
      <c r="C29" s="142"/>
      <c r="D29" s="142"/>
      <c r="E29" s="142"/>
      <c r="F29" s="142"/>
      <c r="G29" s="142"/>
      <c r="H29" s="142"/>
      <c r="I29" s="98"/>
      <c r="J29" s="2501" t="s">
        <v>540</v>
      </c>
      <c r="K29" s="2502"/>
      <c r="L29" s="2502"/>
      <c r="M29" s="2501" t="s">
        <v>541</v>
      </c>
      <c r="N29" s="2502"/>
      <c r="O29" s="2502"/>
      <c r="P29" s="765"/>
      <c r="Q29" s="840"/>
      <c r="R29" s="844"/>
      <c r="S29" s="845"/>
      <c r="T29" s="98"/>
      <c r="U29" s="98"/>
      <c r="V29" s="120"/>
      <c r="W29" s="326" t="s">
        <v>437</v>
      </c>
      <c r="X29" s="327"/>
      <c r="Y29" s="327"/>
      <c r="Z29" s="327"/>
      <c r="AA29" s="327"/>
      <c r="AB29" s="327"/>
      <c r="AC29" s="327"/>
      <c r="AD29" s="327"/>
      <c r="AE29" s="47"/>
    </row>
    <row r="30" spans="1:31" ht="18" x14ac:dyDescent="0.25">
      <c r="A30" s="842"/>
      <c r="B30" s="142"/>
      <c r="C30" s="142"/>
      <c r="D30" s="142"/>
      <c r="E30" s="142"/>
      <c r="F30" s="142"/>
      <c r="G30" s="142"/>
      <c r="H30" s="142"/>
      <c r="I30" s="98"/>
      <c r="J30" s="844"/>
      <c r="K30" s="843"/>
      <c r="L30" s="840"/>
      <c r="M30" s="840"/>
      <c r="N30" s="844"/>
      <c r="O30" s="843"/>
      <c r="P30" s="840"/>
      <c r="Q30" s="840"/>
      <c r="R30" s="844"/>
      <c r="S30" s="845"/>
      <c r="T30" s="98"/>
      <c r="U30" s="98"/>
      <c r="V30" s="120"/>
      <c r="W30" s="327" t="s">
        <v>1462</v>
      </c>
      <c r="X30" s="327"/>
      <c r="Y30" s="327"/>
      <c r="Z30" s="327"/>
      <c r="AA30" s="327"/>
      <c r="AB30" s="327"/>
      <c r="AC30" s="327"/>
      <c r="AD30" s="327"/>
      <c r="AE30" s="47"/>
    </row>
    <row r="31" spans="1:31" ht="18" x14ac:dyDescent="0.25">
      <c r="A31" s="842"/>
      <c r="B31" s="142"/>
      <c r="C31" s="142"/>
      <c r="D31" s="142"/>
      <c r="E31" s="142"/>
      <c r="F31" s="142"/>
      <c r="G31" s="142"/>
      <c r="H31" s="142"/>
      <c r="I31" s="98"/>
      <c r="J31" s="844"/>
      <c r="K31" s="843"/>
      <c r="L31" s="840"/>
      <c r="M31" s="840"/>
      <c r="N31" s="844"/>
      <c r="O31" s="843"/>
      <c r="P31" s="840"/>
      <c r="Q31" s="840"/>
      <c r="R31" s="844"/>
      <c r="S31" s="843"/>
      <c r="T31" s="142"/>
      <c r="U31" s="142"/>
      <c r="V31" s="120"/>
      <c r="W31" s="327" t="s">
        <v>1463</v>
      </c>
      <c r="X31" s="327"/>
      <c r="Y31" s="327"/>
      <c r="Z31" s="327"/>
      <c r="AA31" s="327"/>
      <c r="AB31" s="327"/>
      <c r="AC31" s="327"/>
      <c r="AD31" s="327"/>
      <c r="AE31" s="47"/>
    </row>
    <row r="32" spans="1:31" ht="18" x14ac:dyDescent="0.25">
      <c r="A32" s="842" t="s">
        <v>542</v>
      </c>
      <c r="B32" s="142"/>
      <c r="C32" s="142"/>
      <c r="D32" s="142"/>
      <c r="E32" s="142"/>
      <c r="F32" s="142"/>
      <c r="G32" s="142"/>
      <c r="H32" s="142"/>
      <c r="I32" s="98"/>
      <c r="J32" s="2501" t="s">
        <v>543</v>
      </c>
      <c r="K32" s="2502"/>
      <c r="L32" s="2502"/>
      <c r="M32" s="2501" t="s">
        <v>544</v>
      </c>
      <c r="N32" s="2502"/>
      <c r="O32" s="2502"/>
      <c r="P32" s="765"/>
      <c r="Q32" s="2501" t="s">
        <v>538</v>
      </c>
      <c r="R32" s="2502"/>
      <c r="S32" s="2502"/>
      <c r="T32" s="98"/>
      <c r="U32" s="142"/>
      <c r="V32" s="120"/>
      <c r="W32" s="327" t="s">
        <v>659</v>
      </c>
      <c r="X32" s="327"/>
      <c r="Y32" s="327"/>
      <c r="Z32" s="327"/>
      <c r="AA32" s="327"/>
      <c r="AB32" s="327"/>
      <c r="AC32" s="327"/>
      <c r="AD32" s="327"/>
      <c r="AE32" s="48"/>
    </row>
    <row r="33" spans="1:31" ht="18" x14ac:dyDescent="0.25">
      <c r="A33" s="833"/>
      <c r="B33" s="98"/>
      <c r="C33" s="98"/>
      <c r="D33" s="98"/>
      <c r="E33" s="98"/>
      <c r="F33" s="98"/>
      <c r="G33" s="98"/>
      <c r="H33" s="98"/>
      <c r="I33" s="98"/>
      <c r="J33" s="143"/>
      <c r="K33" s="837"/>
      <c r="L33" s="142"/>
      <c r="M33" s="142"/>
      <c r="N33" s="143"/>
      <c r="O33" s="837"/>
      <c r="P33" s="142"/>
      <c r="Q33" s="142"/>
      <c r="R33" s="143"/>
      <c r="S33" s="837"/>
      <c r="T33" s="142"/>
      <c r="U33" s="142"/>
      <c r="V33" s="120"/>
      <c r="W33" s="327" t="s">
        <v>1215</v>
      </c>
      <c r="X33" s="325"/>
      <c r="Y33" s="325"/>
      <c r="Z33" s="325"/>
      <c r="AA33" s="325"/>
      <c r="AB33" s="325"/>
      <c r="AC33" s="325"/>
      <c r="AD33" s="325"/>
      <c r="AE33" s="47"/>
    </row>
    <row r="34" spans="1:31" ht="18" x14ac:dyDescent="0.25">
      <c r="A34" s="831" t="s">
        <v>545</v>
      </c>
      <c r="B34" s="98"/>
      <c r="C34" s="98"/>
      <c r="D34" s="98"/>
      <c r="E34" s="98"/>
      <c r="F34" s="143"/>
      <c r="G34" s="143"/>
      <c r="H34" s="143"/>
      <c r="I34" s="143"/>
      <c r="J34" s="143"/>
      <c r="K34" s="143"/>
      <c r="L34" s="143"/>
      <c r="M34" s="143"/>
      <c r="N34" s="143"/>
      <c r="O34" s="143"/>
      <c r="P34" s="143"/>
      <c r="Q34" s="143"/>
      <c r="R34" s="143"/>
      <c r="S34" s="143"/>
      <c r="T34" s="143"/>
      <c r="U34" s="143"/>
      <c r="V34" s="120"/>
      <c r="W34" s="327" t="s">
        <v>1464</v>
      </c>
      <c r="X34" s="327"/>
      <c r="Y34" s="327"/>
      <c r="Z34" s="327"/>
      <c r="AA34" s="327"/>
      <c r="AB34" s="327"/>
      <c r="AC34" s="327"/>
      <c r="AD34" s="327"/>
      <c r="AE34" s="47"/>
    </row>
    <row r="35" spans="1:31" ht="18" x14ac:dyDescent="0.25">
      <c r="A35" s="2184"/>
      <c r="B35" s="2235"/>
      <c r="C35" s="2235"/>
      <c r="D35" s="2235"/>
      <c r="E35" s="2235"/>
      <c r="F35" s="2235"/>
      <c r="G35" s="2235"/>
      <c r="H35" s="2235"/>
      <c r="I35" s="2235"/>
      <c r="J35" s="2235"/>
      <c r="K35" s="2235"/>
      <c r="L35" s="2235"/>
      <c r="M35" s="2235"/>
      <c r="N35" s="2235"/>
      <c r="O35" s="2235"/>
      <c r="P35" s="2235"/>
      <c r="Q35" s="2235"/>
      <c r="R35" s="2235"/>
      <c r="S35" s="2235"/>
      <c r="T35" s="2235"/>
      <c r="U35" s="2235"/>
      <c r="V35" s="2236"/>
      <c r="W35" s="327" t="s">
        <v>1216</v>
      </c>
      <c r="X35" s="327"/>
      <c r="Y35" s="327"/>
      <c r="Z35" s="327"/>
      <c r="AA35" s="327"/>
      <c r="AB35" s="327"/>
      <c r="AC35" s="327"/>
      <c r="AD35" s="327"/>
      <c r="AE35" s="47"/>
    </row>
    <row r="36" spans="1:31" ht="18" x14ac:dyDescent="0.25">
      <c r="A36" s="2234"/>
      <c r="B36" s="2235"/>
      <c r="C36" s="2235"/>
      <c r="D36" s="2235"/>
      <c r="E36" s="2235"/>
      <c r="F36" s="2235"/>
      <c r="G36" s="2235"/>
      <c r="H36" s="2235"/>
      <c r="I36" s="2235"/>
      <c r="J36" s="2235"/>
      <c r="K36" s="2235"/>
      <c r="L36" s="2235"/>
      <c r="M36" s="2235"/>
      <c r="N36" s="2235"/>
      <c r="O36" s="2235"/>
      <c r="P36" s="2235"/>
      <c r="Q36" s="2235"/>
      <c r="R36" s="2235"/>
      <c r="S36" s="2235"/>
      <c r="T36" s="2235"/>
      <c r="U36" s="2235"/>
      <c r="V36" s="2236"/>
      <c r="W36" s="327"/>
      <c r="X36" s="327"/>
      <c r="Y36" s="327"/>
      <c r="Z36" s="327"/>
      <c r="AA36" s="327"/>
      <c r="AB36" s="327"/>
      <c r="AC36" s="327"/>
      <c r="AD36" s="327"/>
      <c r="AE36" s="47"/>
    </row>
    <row r="37" spans="1:31" ht="18" x14ac:dyDescent="0.25">
      <c r="A37" s="2234"/>
      <c r="B37" s="2235"/>
      <c r="C37" s="2235"/>
      <c r="D37" s="2235"/>
      <c r="E37" s="2235"/>
      <c r="F37" s="2235"/>
      <c r="G37" s="2235"/>
      <c r="H37" s="2235"/>
      <c r="I37" s="2235"/>
      <c r="J37" s="2235"/>
      <c r="K37" s="2235"/>
      <c r="L37" s="2235"/>
      <c r="M37" s="2235"/>
      <c r="N37" s="2235"/>
      <c r="O37" s="2235"/>
      <c r="P37" s="2235"/>
      <c r="Q37" s="2235"/>
      <c r="R37" s="2235"/>
      <c r="S37" s="2235"/>
      <c r="T37" s="2235"/>
      <c r="U37" s="2235"/>
      <c r="V37" s="2236"/>
      <c r="W37" s="327"/>
      <c r="X37" s="327"/>
      <c r="Y37" s="327"/>
      <c r="Z37" s="327"/>
      <c r="AA37" s="327"/>
      <c r="AB37" s="327"/>
      <c r="AC37" s="327"/>
      <c r="AD37" s="327"/>
      <c r="AE37" s="47"/>
    </row>
    <row r="38" spans="1:31" ht="18" x14ac:dyDescent="0.25">
      <c r="A38" s="2234"/>
      <c r="B38" s="2235"/>
      <c r="C38" s="2235"/>
      <c r="D38" s="2235"/>
      <c r="E38" s="2235"/>
      <c r="F38" s="2235"/>
      <c r="G38" s="2235"/>
      <c r="H38" s="2235"/>
      <c r="I38" s="2235"/>
      <c r="J38" s="2235"/>
      <c r="K38" s="2235"/>
      <c r="L38" s="2235"/>
      <c r="M38" s="2235"/>
      <c r="N38" s="2235"/>
      <c r="O38" s="2235"/>
      <c r="P38" s="2235"/>
      <c r="Q38" s="2235"/>
      <c r="R38" s="2235"/>
      <c r="S38" s="2235"/>
      <c r="T38" s="2235"/>
      <c r="U38" s="2235"/>
      <c r="V38" s="2236"/>
      <c r="W38" s="40"/>
      <c r="X38" s="327"/>
      <c r="Y38" s="327"/>
      <c r="Z38" s="327"/>
      <c r="AA38" s="327"/>
      <c r="AB38" s="327"/>
      <c r="AC38" s="327"/>
      <c r="AD38" s="327"/>
      <c r="AE38" s="47"/>
    </row>
    <row r="39" spans="1:31" ht="18" x14ac:dyDescent="0.25">
      <c r="A39" s="2234"/>
      <c r="B39" s="2235"/>
      <c r="C39" s="2235"/>
      <c r="D39" s="2235"/>
      <c r="E39" s="2235"/>
      <c r="F39" s="2235"/>
      <c r="G39" s="2235"/>
      <c r="H39" s="2235"/>
      <c r="I39" s="2235"/>
      <c r="J39" s="2235"/>
      <c r="K39" s="2235"/>
      <c r="L39" s="2235"/>
      <c r="M39" s="2235"/>
      <c r="N39" s="2235"/>
      <c r="O39" s="2235"/>
      <c r="P39" s="2235"/>
      <c r="Q39" s="2235"/>
      <c r="R39" s="2235"/>
      <c r="S39" s="2235"/>
      <c r="T39" s="2235"/>
      <c r="U39" s="2235"/>
      <c r="V39" s="2236"/>
      <c r="W39" s="40"/>
      <c r="X39" s="327"/>
      <c r="Y39" s="327"/>
      <c r="Z39" s="327"/>
      <c r="AA39" s="327"/>
      <c r="AB39" s="327"/>
      <c r="AC39" s="327"/>
      <c r="AD39" s="327"/>
      <c r="AE39" s="49"/>
    </row>
    <row r="40" spans="1:31" ht="13.5" thickBot="1" x14ac:dyDescent="0.25">
      <c r="A40" s="2237"/>
      <c r="B40" s="2238"/>
      <c r="C40" s="2238"/>
      <c r="D40" s="2238"/>
      <c r="E40" s="2238"/>
      <c r="F40" s="2238"/>
      <c r="G40" s="2238"/>
      <c r="H40" s="2238"/>
      <c r="I40" s="2238"/>
      <c r="J40" s="2238"/>
      <c r="K40" s="2238"/>
      <c r="L40" s="2238"/>
      <c r="M40" s="2238"/>
      <c r="N40" s="2238"/>
      <c r="O40" s="2238"/>
      <c r="P40" s="2238"/>
      <c r="Q40" s="2238"/>
      <c r="R40" s="2238"/>
      <c r="S40" s="2238"/>
      <c r="T40" s="2238"/>
      <c r="U40" s="2238"/>
      <c r="V40" s="2239"/>
      <c r="W40" s="40"/>
      <c r="X40" s="327"/>
      <c r="Y40" s="327"/>
      <c r="Z40" s="327"/>
      <c r="AA40" s="327"/>
      <c r="AB40" s="324"/>
      <c r="AC40" s="324"/>
      <c r="AD40" s="324"/>
    </row>
    <row r="41" spans="1:31" x14ac:dyDescent="0.2">
      <c r="A41" s="4"/>
      <c r="B41" s="4"/>
      <c r="C41" s="4"/>
      <c r="D41" s="4"/>
      <c r="E41" s="4"/>
      <c r="F41" s="4"/>
      <c r="G41" s="4"/>
      <c r="H41" s="4"/>
      <c r="I41" s="4"/>
      <c r="J41" s="4"/>
      <c r="K41" s="4"/>
      <c r="L41" s="4"/>
      <c r="M41" s="4"/>
      <c r="N41" s="4"/>
      <c r="O41" s="4"/>
      <c r="P41" s="4"/>
      <c r="Q41" s="4"/>
      <c r="R41" s="4"/>
      <c r="S41" s="4"/>
      <c r="T41" s="4"/>
      <c r="U41" s="4"/>
      <c r="V41" s="10"/>
    </row>
  </sheetData>
  <mergeCells count="64">
    <mergeCell ref="T12:U12"/>
    <mergeCell ref="R13:S13"/>
    <mergeCell ref="T13:U13"/>
    <mergeCell ref="J12:K12"/>
    <mergeCell ref="L12:M12"/>
    <mergeCell ref="J13:K13"/>
    <mergeCell ref="L13:M13"/>
    <mergeCell ref="N13:O13"/>
    <mergeCell ref="N12:O12"/>
    <mergeCell ref="P12:Q12"/>
    <mergeCell ref="R15:S15"/>
    <mergeCell ref="P17:Q17"/>
    <mergeCell ref="N15:O15"/>
    <mergeCell ref="P15:Q15"/>
    <mergeCell ref="C1:G1"/>
    <mergeCell ref="R12:S12"/>
    <mergeCell ref="D3:E3"/>
    <mergeCell ref="K3:O3"/>
    <mergeCell ref="A11:G12"/>
    <mergeCell ref="R17:S17"/>
    <mergeCell ref="P13:Q13"/>
    <mergeCell ref="K1:O1"/>
    <mergeCell ref="Q9:U9"/>
    <mergeCell ref="T15:U15"/>
    <mergeCell ref="J15:K15"/>
    <mergeCell ref="L15:M15"/>
    <mergeCell ref="A35:V40"/>
    <mergeCell ref="J18:K18"/>
    <mergeCell ref="L18:M18"/>
    <mergeCell ref="N18:O18"/>
    <mergeCell ref="P18:Q18"/>
    <mergeCell ref="J26:L26"/>
    <mergeCell ref="M26:O26"/>
    <mergeCell ref="Q26:S26"/>
    <mergeCell ref="Q32:S32"/>
    <mergeCell ref="T18:U18"/>
    <mergeCell ref="R19:S19"/>
    <mergeCell ref="R18:S18"/>
    <mergeCell ref="J32:L32"/>
    <mergeCell ref="M32:O32"/>
    <mergeCell ref="J19:K19"/>
    <mergeCell ref="L19:M19"/>
    <mergeCell ref="R16:S16"/>
    <mergeCell ref="T16:U16"/>
    <mergeCell ref="T17:U17"/>
    <mergeCell ref="J16:K16"/>
    <mergeCell ref="L16:M16"/>
    <mergeCell ref="J17:K17"/>
    <mergeCell ref="N19:O19"/>
    <mergeCell ref="T14:U14"/>
    <mergeCell ref="L17:M17"/>
    <mergeCell ref="N17:O17"/>
    <mergeCell ref="J29:L29"/>
    <mergeCell ref="M29:O29"/>
    <mergeCell ref="J14:K14"/>
    <mergeCell ref="L14:M14"/>
    <mergeCell ref="N14:O14"/>
    <mergeCell ref="P14:Q14"/>
    <mergeCell ref="R14:S14"/>
    <mergeCell ref="T19:U19"/>
    <mergeCell ref="P19:Q19"/>
    <mergeCell ref="A21:U23"/>
    <mergeCell ref="N16:O16"/>
    <mergeCell ref="P16:Q16"/>
  </mergeCells>
  <phoneticPr fontId="51" type="noConversion"/>
  <printOptions horizontalCentered="1" verticalCentered="1"/>
  <pageMargins left="0" right="0" top="0" bottom="0" header="0" footer="0"/>
  <pageSetup paperSize="9" orientation="portrait" blackAndWhite="1"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tabColor indexed="10"/>
  </sheetPr>
  <dimension ref="A1:AS41"/>
  <sheetViews>
    <sheetView zoomScaleSheetLayoutView="75" workbookViewId="0">
      <selection activeCell="A18" sqref="A18:J18"/>
    </sheetView>
  </sheetViews>
  <sheetFormatPr baseColWidth="10" defaultColWidth="10.7109375" defaultRowHeight="12.75" x14ac:dyDescent="0.2"/>
  <cols>
    <col min="1" max="2" width="0.140625" style="11" customWidth="1"/>
    <col min="3" max="3" width="6.7109375" style="11" customWidth="1"/>
    <col min="4" max="4" width="1.7109375" style="11" customWidth="1"/>
    <col min="5" max="5" width="6.7109375" style="11" customWidth="1"/>
    <col min="6" max="6" width="1.7109375" style="11" customWidth="1"/>
    <col min="7" max="7" width="6.7109375" style="11" customWidth="1"/>
    <col min="8" max="8" width="1.7109375" style="11" customWidth="1"/>
    <col min="9" max="9" width="6.7109375" style="11" customWidth="1"/>
    <col min="10" max="10" width="1.7109375" style="11" customWidth="1"/>
    <col min="11" max="11" width="6.7109375" style="11" customWidth="1"/>
    <col min="12" max="12" width="1.7109375" style="11" customWidth="1"/>
    <col min="13" max="13" width="6.7109375" style="11" customWidth="1"/>
    <col min="14" max="14" width="1.7109375" style="11" customWidth="1"/>
    <col min="15" max="15" width="6.7109375" style="11" customWidth="1"/>
    <col min="16" max="16" width="1.7109375" style="11" customWidth="1"/>
    <col min="17" max="17" width="6.7109375" style="11" customWidth="1"/>
    <col min="18" max="18" width="1.7109375" style="11" customWidth="1"/>
    <col min="19" max="19" width="6.7109375" style="11" customWidth="1"/>
    <col min="20" max="20" width="1.7109375" style="11" customWidth="1"/>
    <col min="21" max="21" width="6.7109375" style="11" customWidth="1"/>
    <col min="22" max="22" width="1.7109375" style="11" customWidth="1"/>
    <col min="23" max="23" width="6.5703125" style="11" customWidth="1"/>
    <col min="24" max="24" width="8" style="11" customWidth="1"/>
    <col min="25" max="16384" width="10.7109375" style="11"/>
  </cols>
  <sheetData>
    <row r="1" spans="1:45" ht="21.75" thickTop="1" thickBot="1" x14ac:dyDescent="0.35">
      <c r="A1" s="17"/>
      <c r="B1" s="10"/>
      <c r="C1" s="90" t="s">
        <v>1671</v>
      </c>
      <c r="D1" s="90"/>
      <c r="E1" s="2514" t="str">
        <f>CLIENT</f>
        <v>SPECIMEN ECF</v>
      </c>
      <c r="F1" s="2514"/>
      <c r="G1" s="2514"/>
      <c r="H1" s="2514"/>
      <c r="I1" s="2514"/>
      <c r="J1" s="90" t="s">
        <v>1450</v>
      </c>
      <c r="K1" s="322"/>
      <c r="L1" s="322"/>
      <c r="M1" s="2517">
        <f>+GA!O3</f>
        <v>41639</v>
      </c>
      <c r="N1" s="2518"/>
      <c r="O1" s="2518"/>
      <c r="P1" s="2518"/>
      <c r="Q1" s="2518"/>
      <c r="R1" s="137"/>
      <c r="S1" s="138"/>
      <c r="T1" s="138"/>
      <c r="U1" s="138"/>
      <c r="V1" s="139"/>
      <c r="W1" s="140"/>
      <c r="X1" s="141"/>
      <c r="Y1" s="36" t="s">
        <v>1253</v>
      </c>
      <c r="Z1" s="36"/>
      <c r="AA1" s="36"/>
      <c r="AB1" s="36"/>
      <c r="AC1" s="36"/>
      <c r="AD1" s="36"/>
      <c r="AE1" s="36"/>
      <c r="AF1" s="35"/>
      <c r="AG1" s="35"/>
      <c r="AH1" s="10"/>
      <c r="AI1" s="10"/>
      <c r="AJ1" s="10"/>
      <c r="AK1" s="10"/>
      <c r="AL1" s="10"/>
      <c r="AM1" s="10"/>
      <c r="AN1" s="13"/>
      <c r="AO1" s="10"/>
      <c r="AP1" s="10"/>
      <c r="AQ1" s="10"/>
      <c r="AR1" s="10"/>
      <c r="AS1" s="10"/>
    </row>
    <row r="2" spans="1:45" x14ac:dyDescent="0.2">
      <c r="A2" s="17"/>
      <c r="B2" s="10"/>
      <c r="C2" s="114"/>
      <c r="D2" s="114"/>
      <c r="E2" s="114"/>
      <c r="F2" s="114"/>
      <c r="G2" s="114"/>
      <c r="H2" s="114"/>
      <c r="I2" s="114"/>
      <c r="J2" s="114"/>
      <c r="K2" s="114"/>
      <c r="L2" s="114"/>
      <c r="M2" s="114"/>
      <c r="N2" s="114"/>
      <c r="O2" s="114"/>
      <c r="P2" s="114"/>
      <c r="Q2" s="114"/>
      <c r="R2" s="118"/>
      <c r="S2" s="117" t="s">
        <v>1455</v>
      </c>
      <c r="T2" s="117"/>
      <c r="U2" s="119" t="s">
        <v>1672</v>
      </c>
      <c r="V2" s="120"/>
      <c r="W2" s="114"/>
      <c r="X2" s="121"/>
      <c r="Y2" s="41"/>
      <c r="Z2" s="41"/>
      <c r="AA2" s="41"/>
      <c r="AB2" s="45"/>
      <c r="AC2" s="45"/>
      <c r="AD2" s="45"/>
      <c r="AE2" s="45"/>
      <c r="AF2" s="45"/>
      <c r="AG2" s="45"/>
      <c r="AH2" s="24"/>
      <c r="AI2" s="24"/>
      <c r="AJ2" s="24"/>
      <c r="AK2" s="24"/>
      <c r="AL2" s="24"/>
      <c r="AM2" s="24"/>
      <c r="AN2" s="24"/>
      <c r="AO2" s="24"/>
      <c r="AP2" s="24"/>
      <c r="AQ2" s="4"/>
      <c r="AR2" s="10"/>
      <c r="AS2" s="10"/>
    </row>
    <row r="3" spans="1:45" x14ac:dyDescent="0.2">
      <c r="A3" s="17"/>
      <c r="B3" s="10"/>
      <c r="C3" s="57" t="s">
        <v>1673</v>
      </c>
      <c r="D3" s="57" t="s">
        <v>1674</v>
      </c>
      <c r="E3" s="57"/>
      <c r="F3" s="2519" t="s">
        <v>1675</v>
      </c>
      <c r="G3" s="2519"/>
      <c r="H3" s="114"/>
      <c r="I3" s="57" t="s">
        <v>1458</v>
      </c>
      <c r="J3" s="57"/>
      <c r="K3" s="57"/>
      <c r="L3" s="2176"/>
      <c r="M3" s="2176"/>
      <c r="N3" s="2176"/>
      <c r="O3" s="2176"/>
      <c r="P3" s="2176"/>
      <c r="Q3" s="2522"/>
      <c r="R3" s="2523"/>
      <c r="S3" s="124"/>
      <c r="T3" s="124"/>
      <c r="U3" s="124" t="s">
        <v>708</v>
      </c>
      <c r="V3" s="125"/>
      <c r="W3" s="114"/>
      <c r="X3" s="121"/>
      <c r="Y3" s="35"/>
      <c r="Z3" s="35"/>
      <c r="AA3" s="35"/>
      <c r="AB3" s="35"/>
      <c r="AC3" s="35"/>
      <c r="AD3" s="35"/>
      <c r="AE3" s="35"/>
      <c r="AF3" s="35"/>
      <c r="AG3" s="35"/>
      <c r="AH3" s="10"/>
      <c r="AI3" s="10"/>
      <c r="AJ3" s="10"/>
      <c r="AK3" s="10"/>
      <c r="AL3" s="10"/>
      <c r="AM3" s="10"/>
      <c r="AN3" s="10"/>
      <c r="AO3" s="10"/>
      <c r="AP3" s="4"/>
      <c r="AQ3" s="4"/>
      <c r="AR3" s="10"/>
      <c r="AS3" s="10"/>
    </row>
    <row r="4" spans="1:45" ht="18.75" x14ac:dyDescent="0.3">
      <c r="A4" s="17"/>
      <c r="B4" s="10"/>
      <c r="C4" s="114"/>
      <c r="D4" s="114"/>
      <c r="E4" s="114"/>
      <c r="F4" s="114"/>
      <c r="G4" s="114"/>
      <c r="H4" s="114"/>
      <c r="I4" s="114"/>
      <c r="J4" s="114"/>
      <c r="K4" s="114"/>
      <c r="L4" s="114"/>
      <c r="M4" s="114"/>
      <c r="N4" s="114"/>
      <c r="O4" s="114"/>
      <c r="P4" s="114"/>
      <c r="Q4" s="218"/>
      <c r="R4" s="120"/>
      <c r="S4" s="117" t="s">
        <v>1456</v>
      </c>
      <c r="T4" s="117"/>
      <c r="U4" s="114"/>
      <c r="V4" s="120"/>
      <c r="W4" s="114"/>
      <c r="X4" s="121"/>
      <c r="Y4" s="46" t="s">
        <v>1254</v>
      </c>
      <c r="Z4" s="37"/>
      <c r="AA4" s="37"/>
      <c r="AB4" s="37"/>
      <c r="AC4" s="37"/>
      <c r="AD4" s="37"/>
      <c r="AE4" s="37"/>
      <c r="AF4" s="37"/>
      <c r="AG4" s="37"/>
      <c r="AH4" s="4"/>
      <c r="AI4" s="4"/>
      <c r="AJ4" s="4"/>
      <c r="AK4" s="4"/>
      <c r="AL4" s="4"/>
      <c r="AM4" s="4"/>
      <c r="AN4" s="10"/>
      <c r="AO4" s="4"/>
      <c r="AP4" s="4"/>
      <c r="AQ4" s="4"/>
      <c r="AR4" s="10"/>
      <c r="AS4" s="10"/>
    </row>
    <row r="5" spans="1:45" ht="18.75" thickBot="1" x14ac:dyDescent="0.3">
      <c r="A5" s="17"/>
      <c r="B5" s="10"/>
      <c r="C5" s="34"/>
      <c r="D5" s="34"/>
      <c r="E5" s="34"/>
      <c r="F5" s="34"/>
      <c r="G5" s="34"/>
      <c r="H5" s="34"/>
      <c r="I5" s="34"/>
      <c r="J5" s="57"/>
      <c r="K5" s="57"/>
      <c r="L5" s="57"/>
      <c r="M5" s="57"/>
      <c r="N5" s="57"/>
      <c r="O5" s="57"/>
      <c r="P5" s="57"/>
      <c r="Q5" s="57"/>
      <c r="R5" s="120"/>
      <c r="S5" s="77"/>
      <c r="T5" s="77"/>
      <c r="U5" s="77"/>
      <c r="V5" s="126"/>
      <c r="W5" s="114"/>
      <c r="X5" s="121"/>
      <c r="Y5" s="47" t="s">
        <v>1399</v>
      </c>
      <c r="Z5" s="47"/>
      <c r="AA5" s="47"/>
      <c r="AB5" s="47"/>
      <c r="AC5" s="47"/>
      <c r="AD5" s="47"/>
      <c r="AE5" s="47"/>
      <c r="AF5" s="47"/>
      <c r="AG5" s="47"/>
      <c r="AH5" s="25"/>
      <c r="AI5" s="25"/>
      <c r="AJ5" s="25"/>
      <c r="AK5" s="25"/>
      <c r="AL5" s="25"/>
      <c r="AM5" s="25"/>
      <c r="AN5" s="4"/>
      <c r="AO5" s="4"/>
      <c r="AP5" s="4"/>
      <c r="AQ5" s="4"/>
      <c r="AR5" s="4"/>
      <c r="AS5" s="4"/>
    </row>
    <row r="6" spans="1:45" ht="18" x14ac:dyDescent="0.25">
      <c r="A6" s="17"/>
      <c r="C6" s="115" t="s">
        <v>1677</v>
      </c>
      <c r="D6" s="34"/>
      <c r="E6" s="34"/>
      <c r="F6" s="34"/>
      <c r="G6" s="34"/>
      <c r="H6" s="34"/>
      <c r="I6" s="34"/>
      <c r="J6" s="34"/>
      <c r="K6" s="34"/>
      <c r="L6" s="34"/>
      <c r="M6" s="34"/>
      <c r="N6" s="34"/>
      <c r="O6" s="34"/>
      <c r="P6" s="34"/>
      <c r="Q6" s="34"/>
      <c r="R6" s="34"/>
      <c r="S6" s="34"/>
      <c r="T6" s="34"/>
      <c r="U6" s="34"/>
      <c r="V6" s="34"/>
      <c r="W6" s="34"/>
      <c r="X6" s="121"/>
      <c r="Y6" s="47" t="s">
        <v>1255</v>
      </c>
      <c r="Z6" s="47"/>
      <c r="AA6" s="47"/>
      <c r="AB6" s="47"/>
      <c r="AC6" s="47"/>
      <c r="AD6" s="47"/>
      <c r="AE6" s="47"/>
      <c r="AF6" s="47"/>
      <c r="AG6" s="47"/>
      <c r="AH6" s="25"/>
      <c r="AI6" s="25"/>
      <c r="AJ6" s="25"/>
      <c r="AK6" s="25"/>
      <c r="AL6" s="25"/>
      <c r="AM6" s="25"/>
      <c r="AN6" s="4"/>
      <c r="AO6" s="4"/>
      <c r="AP6" s="10"/>
      <c r="AQ6" s="10"/>
      <c r="AR6" s="10"/>
      <c r="AS6" s="10"/>
    </row>
    <row r="7" spans="1:45" ht="18.75" thickBot="1" x14ac:dyDescent="0.3">
      <c r="A7" s="18"/>
      <c r="B7" s="19"/>
      <c r="C7" s="116"/>
      <c r="D7" s="116"/>
      <c r="E7" s="116"/>
      <c r="F7" s="116"/>
      <c r="G7" s="116"/>
      <c r="H7" s="116"/>
      <c r="I7" s="116"/>
      <c r="J7" s="116"/>
      <c r="K7" s="116"/>
      <c r="L7" s="116"/>
      <c r="M7" s="116"/>
      <c r="N7" s="116"/>
      <c r="O7" s="116"/>
      <c r="P7" s="116"/>
      <c r="Q7" s="116"/>
      <c r="R7" s="116"/>
      <c r="S7" s="116"/>
      <c r="T7" s="116"/>
      <c r="U7" s="116"/>
      <c r="V7" s="116"/>
      <c r="W7" s="116"/>
      <c r="X7" s="127"/>
      <c r="Y7" s="47" t="s">
        <v>1256</v>
      </c>
      <c r="Z7" s="47"/>
      <c r="AA7" s="47"/>
      <c r="AB7" s="47"/>
      <c r="AC7" s="47"/>
      <c r="AD7" s="47"/>
      <c r="AE7" s="47"/>
      <c r="AF7" s="47"/>
      <c r="AG7" s="47"/>
      <c r="AH7" s="25"/>
      <c r="AI7" s="25"/>
      <c r="AJ7" s="25"/>
      <c r="AK7" s="25"/>
      <c r="AL7" s="25"/>
      <c r="AM7" s="25"/>
      <c r="AN7" s="4"/>
      <c r="AO7" s="4"/>
      <c r="AP7" s="2"/>
      <c r="AQ7" s="2"/>
      <c r="AR7" s="2"/>
      <c r="AS7" s="2"/>
    </row>
    <row r="8" spans="1:45" ht="18" x14ac:dyDescent="0.25">
      <c r="A8" s="17"/>
      <c r="C8" s="114"/>
      <c r="D8" s="114"/>
      <c r="E8" s="114"/>
      <c r="F8" s="114"/>
      <c r="G8" s="114"/>
      <c r="H8" s="114"/>
      <c r="I8" s="114"/>
      <c r="J8" s="114"/>
      <c r="K8" s="114"/>
      <c r="L8" s="114"/>
      <c r="M8" s="114"/>
      <c r="N8" s="114"/>
      <c r="O8" s="114"/>
      <c r="P8" s="114"/>
      <c r="Q8" s="114"/>
      <c r="R8" s="114"/>
      <c r="S8" s="114"/>
      <c r="T8" s="114"/>
      <c r="U8" s="114"/>
      <c r="V8" s="114"/>
      <c r="W8" s="114"/>
      <c r="X8" s="121"/>
      <c r="Y8" s="47" t="s">
        <v>1400</v>
      </c>
      <c r="Z8" s="47"/>
      <c r="AA8" s="47"/>
      <c r="AB8" s="47"/>
      <c r="AC8" s="47"/>
      <c r="AD8" s="47"/>
      <c r="AE8" s="47"/>
      <c r="AF8" s="47"/>
      <c r="AG8" s="47"/>
      <c r="AH8" s="25"/>
      <c r="AI8" s="25"/>
      <c r="AJ8" s="25"/>
      <c r="AK8" s="25"/>
      <c r="AL8" s="25"/>
      <c r="AM8" s="25"/>
      <c r="AN8" s="4"/>
      <c r="AO8" s="4"/>
    </row>
    <row r="9" spans="1:45" ht="18" x14ac:dyDescent="0.25">
      <c r="A9" s="17"/>
      <c r="C9" s="115" t="s">
        <v>1684</v>
      </c>
      <c r="D9" s="34"/>
      <c r="E9" s="145" t="s">
        <v>708</v>
      </c>
      <c r="F9" s="34"/>
      <c r="G9" s="34"/>
      <c r="H9" s="34"/>
      <c r="I9" s="34"/>
      <c r="J9" s="34"/>
      <c r="K9" s="34"/>
      <c r="L9" s="34"/>
      <c r="M9" s="72" t="s">
        <v>1685</v>
      </c>
      <c r="N9" s="34"/>
      <c r="O9" s="832" t="s">
        <v>1168</v>
      </c>
      <c r="P9" s="98"/>
      <c r="Q9" s="837" t="s">
        <v>1686</v>
      </c>
      <c r="R9" s="98"/>
      <c r="S9" s="2506" t="s">
        <v>687</v>
      </c>
      <c r="T9" s="2177"/>
      <c r="U9" s="2177"/>
      <c r="V9" s="2177"/>
      <c r="W9" s="2177"/>
      <c r="X9" s="121" t="s">
        <v>1688</v>
      </c>
      <c r="Y9" s="47" t="s">
        <v>1257</v>
      </c>
      <c r="Z9" s="47"/>
      <c r="AA9" s="47"/>
      <c r="AB9" s="47"/>
      <c r="AC9" s="47"/>
      <c r="AD9" s="47"/>
      <c r="AE9" s="47"/>
      <c r="AF9" s="47"/>
      <c r="AG9" s="47"/>
      <c r="AH9" s="25"/>
      <c r="AI9" s="25"/>
      <c r="AJ9" s="25"/>
      <c r="AK9" s="25"/>
      <c r="AL9" s="25"/>
      <c r="AM9" s="25"/>
      <c r="AN9" s="4"/>
      <c r="AO9" s="4"/>
      <c r="AP9" s="10"/>
      <c r="AQ9" s="10"/>
      <c r="AR9" s="10"/>
      <c r="AS9" s="10"/>
    </row>
    <row r="10" spans="1:45" ht="18.75" thickBot="1" x14ac:dyDescent="0.3">
      <c r="A10" s="17"/>
      <c r="B10" s="20"/>
      <c r="C10" s="77"/>
      <c r="D10" s="77"/>
      <c r="E10" s="77"/>
      <c r="F10" s="77"/>
      <c r="G10" s="77"/>
      <c r="H10" s="77"/>
      <c r="I10" s="77"/>
      <c r="J10" s="77"/>
      <c r="K10" s="77"/>
      <c r="L10" s="77"/>
      <c r="M10" s="77"/>
      <c r="N10" s="77"/>
      <c r="O10" s="77"/>
      <c r="P10" s="77"/>
      <c r="Q10" s="77"/>
      <c r="R10" s="77"/>
      <c r="S10" s="77"/>
      <c r="T10" s="77"/>
      <c r="U10" s="77"/>
      <c r="V10" s="77"/>
      <c r="W10" s="77"/>
      <c r="X10" s="121" t="s">
        <v>1688</v>
      </c>
      <c r="Y10" s="47" t="s">
        <v>1401</v>
      </c>
      <c r="Z10" s="47"/>
      <c r="AA10" s="47"/>
      <c r="AB10" s="47"/>
      <c r="AC10" s="47"/>
      <c r="AD10" s="47"/>
      <c r="AE10" s="47"/>
      <c r="AF10" s="47"/>
      <c r="AG10" s="47"/>
      <c r="AH10" s="25"/>
      <c r="AI10" s="25"/>
      <c r="AJ10" s="25"/>
      <c r="AK10" s="25"/>
      <c r="AL10" s="25"/>
      <c r="AM10" s="25"/>
      <c r="AN10" s="4"/>
      <c r="AO10" s="4"/>
      <c r="AP10" s="4"/>
      <c r="AQ10" s="4"/>
      <c r="AR10" s="4"/>
      <c r="AS10" s="4"/>
    </row>
    <row r="11" spans="1:45" ht="18" x14ac:dyDescent="0.25">
      <c r="A11" s="17"/>
      <c r="B11" s="21"/>
      <c r="C11" s="117"/>
      <c r="D11" s="117"/>
      <c r="E11" s="117"/>
      <c r="F11" s="117"/>
      <c r="G11" s="117"/>
      <c r="H11" s="117"/>
      <c r="I11" s="117"/>
      <c r="J11" s="117"/>
      <c r="K11" s="117" t="s">
        <v>1689</v>
      </c>
      <c r="L11" s="2491" t="s">
        <v>1690</v>
      </c>
      <c r="M11" s="2497"/>
      <c r="N11" s="2491" t="s">
        <v>1690</v>
      </c>
      <c r="O11" s="2492"/>
      <c r="P11" s="2491" t="s">
        <v>1690</v>
      </c>
      <c r="Q11" s="2492"/>
      <c r="R11" s="2491" t="s">
        <v>1690</v>
      </c>
      <c r="S11" s="2492"/>
      <c r="T11" s="2491" t="s">
        <v>1690</v>
      </c>
      <c r="U11" s="2492"/>
      <c r="V11" s="2491" t="s">
        <v>1690</v>
      </c>
      <c r="W11" s="2493"/>
      <c r="X11" s="121"/>
      <c r="Y11" s="47" t="s">
        <v>1258</v>
      </c>
      <c r="Z11" s="47"/>
      <c r="AA11" s="47"/>
      <c r="AB11" s="47"/>
      <c r="AC11" s="47"/>
      <c r="AD11" s="47"/>
      <c r="AE11" s="47"/>
      <c r="AF11" s="47"/>
      <c r="AG11" s="47"/>
      <c r="AH11" s="25"/>
      <c r="AI11" s="25"/>
      <c r="AJ11" s="25"/>
      <c r="AK11" s="25"/>
      <c r="AL11" s="25"/>
      <c r="AM11" s="25"/>
      <c r="AN11" s="4"/>
      <c r="AO11" s="4"/>
      <c r="AP11" s="4"/>
      <c r="AQ11" s="4"/>
      <c r="AR11" s="4"/>
      <c r="AS11" s="4"/>
    </row>
    <row r="12" spans="1:45" ht="18" x14ac:dyDescent="0.25">
      <c r="A12" s="17"/>
      <c r="B12" s="21"/>
      <c r="C12" s="2509" t="s">
        <v>70</v>
      </c>
      <c r="D12" s="2509"/>
      <c r="E12" s="2509"/>
      <c r="F12" s="2509"/>
      <c r="G12" s="2509"/>
      <c r="H12" s="2509"/>
      <c r="I12" s="2509"/>
      <c r="J12" s="2509"/>
      <c r="K12" s="201"/>
      <c r="L12" s="2503" t="s">
        <v>687</v>
      </c>
      <c r="M12" s="2504"/>
      <c r="N12" s="2503" t="s">
        <v>687</v>
      </c>
      <c r="O12" s="2504"/>
      <c r="P12" s="2503" t="s">
        <v>687</v>
      </c>
      <c r="Q12" s="2504"/>
      <c r="R12" s="2503" t="s">
        <v>687</v>
      </c>
      <c r="S12" s="2504"/>
      <c r="T12" s="2503" t="s">
        <v>687</v>
      </c>
      <c r="U12" s="2504"/>
      <c r="V12" s="2503" t="s">
        <v>687</v>
      </c>
      <c r="W12" s="2508"/>
      <c r="X12" s="121"/>
      <c r="Y12" s="47" t="s">
        <v>1259</v>
      </c>
      <c r="Z12" s="47"/>
      <c r="AA12" s="47"/>
      <c r="AB12" s="47"/>
      <c r="AC12" s="47"/>
      <c r="AD12" s="47"/>
      <c r="AE12" s="47"/>
      <c r="AF12" s="47"/>
      <c r="AG12" s="47"/>
      <c r="AH12" s="25"/>
      <c r="AI12" s="25"/>
      <c r="AJ12" s="25"/>
      <c r="AK12" s="25"/>
      <c r="AL12" s="25"/>
      <c r="AM12" s="25"/>
      <c r="AN12" s="4"/>
      <c r="AO12" s="4"/>
      <c r="AP12" s="4"/>
      <c r="AQ12" s="4"/>
      <c r="AR12" s="4"/>
      <c r="AS12" s="4"/>
    </row>
    <row r="13" spans="1:45" ht="18" x14ac:dyDescent="0.25">
      <c r="A13" s="17"/>
      <c r="B13" s="21"/>
      <c r="C13" s="2510"/>
      <c r="D13" s="2510"/>
      <c r="E13" s="2510"/>
      <c r="F13" s="2510"/>
      <c r="G13" s="2510"/>
      <c r="H13" s="2510"/>
      <c r="I13" s="2510"/>
      <c r="J13" s="2510"/>
      <c r="K13" s="103"/>
      <c r="L13" s="2520"/>
      <c r="M13" s="2521"/>
      <c r="N13" s="2520"/>
      <c r="O13" s="2521"/>
      <c r="P13" s="2520"/>
      <c r="Q13" s="2521"/>
      <c r="R13" s="2520"/>
      <c r="S13" s="2521"/>
      <c r="T13" s="2520"/>
      <c r="U13" s="2521"/>
      <c r="V13" s="2520"/>
      <c r="W13" s="2524"/>
      <c r="X13" s="121"/>
      <c r="Y13" s="47" t="s">
        <v>1260</v>
      </c>
      <c r="Z13" s="47"/>
      <c r="AA13" s="47"/>
      <c r="AB13" s="47"/>
      <c r="AC13" s="47"/>
      <c r="AD13" s="47"/>
      <c r="AE13" s="47"/>
      <c r="AF13" s="47"/>
      <c r="AG13" s="47"/>
      <c r="AH13" s="25"/>
      <c r="AI13" s="25"/>
      <c r="AJ13" s="25"/>
      <c r="AK13" s="25"/>
      <c r="AL13" s="25"/>
      <c r="AM13" s="25"/>
      <c r="AN13" s="4"/>
      <c r="AO13" s="4"/>
      <c r="AP13" s="4"/>
      <c r="AQ13" s="4"/>
      <c r="AR13" s="4"/>
      <c r="AS13" s="4"/>
    </row>
    <row r="14" spans="1:45" ht="18" x14ac:dyDescent="0.25">
      <c r="A14" s="17"/>
      <c r="B14" s="21"/>
      <c r="C14" s="2511" t="s">
        <v>71</v>
      </c>
      <c r="D14" s="2512"/>
      <c r="E14" s="2512"/>
      <c r="F14" s="2512"/>
      <c r="G14" s="2512"/>
      <c r="H14" s="2512"/>
      <c r="I14" s="2512"/>
      <c r="J14" s="2512"/>
      <c r="K14" s="103"/>
      <c r="L14" s="2475"/>
      <c r="M14" s="2500"/>
      <c r="N14" s="2475"/>
      <c r="O14" s="2500"/>
      <c r="P14" s="2475"/>
      <c r="Q14" s="2500"/>
      <c r="R14" s="2475"/>
      <c r="S14" s="2500"/>
      <c r="T14" s="2475"/>
      <c r="U14" s="2500"/>
      <c r="V14" s="2475"/>
      <c r="W14" s="2500"/>
      <c r="X14" s="121"/>
      <c r="Y14" s="47" t="s">
        <v>1261</v>
      </c>
      <c r="Z14" s="47"/>
      <c r="AA14" s="47"/>
      <c r="AB14" s="47"/>
      <c r="AC14" s="47"/>
      <c r="AD14" s="47"/>
      <c r="AE14" s="47"/>
      <c r="AF14" s="47"/>
      <c r="AG14" s="47"/>
      <c r="AH14" s="25"/>
      <c r="AI14" s="25"/>
      <c r="AJ14" s="25"/>
      <c r="AK14" s="25"/>
      <c r="AL14" s="25"/>
      <c r="AM14" s="25"/>
      <c r="AN14" s="4"/>
      <c r="AO14" s="4"/>
      <c r="AP14" s="4"/>
      <c r="AQ14" s="4"/>
      <c r="AR14" s="4"/>
      <c r="AS14" s="4"/>
    </row>
    <row r="15" spans="1:45" ht="18" x14ac:dyDescent="0.25">
      <c r="A15" s="17"/>
      <c r="B15" s="21"/>
      <c r="C15" s="2511" t="s">
        <v>57</v>
      </c>
      <c r="D15" s="2512"/>
      <c r="E15" s="2512"/>
      <c r="F15" s="2512"/>
      <c r="G15" s="2512"/>
      <c r="H15" s="2512"/>
      <c r="I15" s="2512"/>
      <c r="J15" s="2512"/>
      <c r="K15" s="103"/>
      <c r="L15" s="2475"/>
      <c r="M15" s="2500"/>
      <c r="N15" s="2475"/>
      <c r="O15" s="2500"/>
      <c r="P15" s="2475"/>
      <c r="Q15" s="2500"/>
      <c r="R15" s="2475"/>
      <c r="S15" s="2500"/>
      <c r="T15" s="2475"/>
      <c r="U15" s="2500"/>
      <c r="V15" s="2475"/>
      <c r="W15" s="2500"/>
      <c r="X15" s="121"/>
      <c r="Y15" s="47" t="s">
        <v>1262</v>
      </c>
      <c r="Z15" s="47"/>
      <c r="AA15" s="47"/>
      <c r="AB15" s="47"/>
      <c r="AC15" s="47"/>
      <c r="AD15" s="47"/>
      <c r="AE15" s="47"/>
      <c r="AF15" s="47"/>
      <c r="AG15" s="47"/>
      <c r="AH15" s="25"/>
      <c r="AI15" s="25"/>
      <c r="AJ15" s="25"/>
      <c r="AK15" s="25"/>
      <c r="AL15" s="25"/>
      <c r="AM15" s="25"/>
      <c r="AN15" s="4"/>
      <c r="AO15" s="4"/>
      <c r="AP15" s="4"/>
      <c r="AQ15" s="4"/>
      <c r="AR15" s="4"/>
      <c r="AS15" s="4"/>
    </row>
    <row r="16" spans="1:45" ht="18" x14ac:dyDescent="0.25">
      <c r="A16" s="17"/>
      <c r="B16" s="21"/>
      <c r="C16" s="2511" t="s">
        <v>59</v>
      </c>
      <c r="D16" s="2512"/>
      <c r="E16" s="2512"/>
      <c r="F16" s="2512"/>
      <c r="G16" s="2512"/>
      <c r="H16" s="2512"/>
      <c r="I16" s="2512"/>
      <c r="J16" s="2512"/>
      <c r="K16" s="103"/>
      <c r="L16" s="2475"/>
      <c r="M16" s="2500"/>
      <c r="N16" s="2475"/>
      <c r="O16" s="2500"/>
      <c r="P16" s="2475"/>
      <c r="Q16" s="2500"/>
      <c r="R16" s="2475"/>
      <c r="S16" s="2500"/>
      <c r="T16" s="2475"/>
      <c r="U16" s="2500"/>
      <c r="V16" s="2475"/>
      <c r="W16" s="2500"/>
      <c r="X16" s="121"/>
      <c r="Y16" s="47" t="s">
        <v>1263</v>
      </c>
      <c r="Z16" s="47"/>
      <c r="AA16" s="47"/>
      <c r="AB16" s="47"/>
      <c r="AC16" s="47"/>
      <c r="AD16" s="47"/>
      <c r="AE16" s="47"/>
      <c r="AF16" s="47"/>
      <c r="AG16" s="47"/>
      <c r="AH16" s="25"/>
      <c r="AI16" s="25"/>
      <c r="AJ16" s="25"/>
      <c r="AK16" s="25"/>
      <c r="AL16" s="25"/>
      <c r="AM16" s="25"/>
      <c r="AN16" s="4"/>
      <c r="AO16" s="4"/>
      <c r="AP16" s="4"/>
      <c r="AQ16" s="4"/>
      <c r="AR16" s="4"/>
      <c r="AS16" s="4"/>
    </row>
    <row r="17" spans="1:45" ht="18" x14ac:dyDescent="0.25">
      <c r="A17" s="17"/>
      <c r="B17" s="21"/>
      <c r="C17" s="2512" t="s">
        <v>73</v>
      </c>
      <c r="D17" s="2512"/>
      <c r="E17" s="2512"/>
      <c r="F17" s="2512"/>
      <c r="G17" s="2512"/>
      <c r="H17" s="2512"/>
      <c r="I17" s="2512"/>
      <c r="J17" s="2512"/>
      <c r="K17" s="103"/>
      <c r="L17" s="2475" t="s">
        <v>687</v>
      </c>
      <c r="M17" s="2500"/>
      <c r="N17" s="2475" t="s">
        <v>687</v>
      </c>
      <c r="O17" s="2477"/>
      <c r="P17" s="2475" t="s">
        <v>687</v>
      </c>
      <c r="Q17" s="2477"/>
      <c r="R17" s="2475" t="s">
        <v>687</v>
      </c>
      <c r="S17" s="2477"/>
      <c r="T17" s="2475" t="s">
        <v>687</v>
      </c>
      <c r="U17" s="2477"/>
      <c r="V17" s="2475" t="s">
        <v>687</v>
      </c>
      <c r="W17" s="2513"/>
      <c r="X17" s="121"/>
      <c r="Y17" s="47" t="s">
        <v>548</v>
      </c>
      <c r="Z17" s="47"/>
      <c r="AA17" s="47"/>
      <c r="AB17" s="47"/>
      <c r="AC17" s="47"/>
      <c r="AD17" s="47"/>
      <c r="AE17" s="47"/>
      <c r="AF17" s="47"/>
      <c r="AG17" s="47"/>
      <c r="AH17" s="25"/>
      <c r="AI17" s="25"/>
      <c r="AJ17" s="25"/>
      <c r="AK17" s="25"/>
      <c r="AL17" s="25"/>
      <c r="AM17" s="25"/>
      <c r="AN17" s="4"/>
      <c r="AO17" s="4"/>
      <c r="AP17" s="4"/>
      <c r="AQ17" s="4"/>
      <c r="AR17" s="4"/>
      <c r="AS17" s="4"/>
    </row>
    <row r="18" spans="1:45" ht="18" x14ac:dyDescent="0.25">
      <c r="A18" s="17"/>
      <c r="B18" s="21"/>
      <c r="C18" s="2512"/>
      <c r="D18" s="2512"/>
      <c r="E18" s="2512"/>
      <c r="F18" s="2512"/>
      <c r="G18" s="2512"/>
      <c r="H18" s="2512"/>
      <c r="I18" s="2512"/>
      <c r="J18" s="2512"/>
      <c r="K18" s="103"/>
      <c r="L18" s="2475" t="s">
        <v>687</v>
      </c>
      <c r="M18" s="2500"/>
      <c r="N18" s="2475" t="s">
        <v>687</v>
      </c>
      <c r="O18" s="2477"/>
      <c r="P18" s="2475" t="s">
        <v>687</v>
      </c>
      <c r="Q18" s="2477"/>
      <c r="R18" s="2475" t="s">
        <v>687</v>
      </c>
      <c r="S18" s="2477"/>
      <c r="T18" s="2475" t="s">
        <v>687</v>
      </c>
      <c r="U18" s="2477"/>
      <c r="V18" s="2475" t="s">
        <v>687</v>
      </c>
      <c r="W18" s="2513"/>
      <c r="X18" s="121"/>
      <c r="Y18" s="47" t="s">
        <v>549</v>
      </c>
      <c r="Z18" s="47"/>
      <c r="AA18" s="47"/>
      <c r="AB18" s="47"/>
      <c r="AC18" s="47"/>
      <c r="AD18" s="47"/>
      <c r="AE18" s="47"/>
      <c r="AF18" s="47"/>
      <c r="AG18" s="47"/>
      <c r="AH18" s="25"/>
      <c r="AI18" s="25"/>
      <c r="AJ18" s="25"/>
      <c r="AK18" s="25"/>
      <c r="AL18" s="25"/>
      <c r="AM18" s="25"/>
      <c r="AN18" s="4"/>
      <c r="AO18" s="4"/>
      <c r="AP18" s="4"/>
      <c r="AQ18" s="4"/>
      <c r="AR18" s="4"/>
      <c r="AS18" s="4"/>
    </row>
    <row r="19" spans="1:45" ht="18" x14ac:dyDescent="0.25">
      <c r="A19" s="17"/>
      <c r="B19" s="21"/>
      <c r="C19" s="2512"/>
      <c r="D19" s="2512"/>
      <c r="E19" s="2512"/>
      <c r="F19" s="2512"/>
      <c r="G19" s="2512"/>
      <c r="H19" s="2512"/>
      <c r="I19" s="2512"/>
      <c r="J19" s="2512"/>
      <c r="K19" s="103"/>
      <c r="L19" s="2475" t="s">
        <v>687</v>
      </c>
      <c r="M19" s="2500"/>
      <c r="N19" s="2475" t="s">
        <v>687</v>
      </c>
      <c r="O19" s="2477"/>
      <c r="P19" s="2475" t="s">
        <v>687</v>
      </c>
      <c r="Q19" s="2477"/>
      <c r="R19" s="2475" t="s">
        <v>687</v>
      </c>
      <c r="S19" s="2477"/>
      <c r="T19" s="2475" t="s">
        <v>687</v>
      </c>
      <c r="U19" s="2477"/>
      <c r="V19" s="2475" t="s">
        <v>687</v>
      </c>
      <c r="W19" s="2513"/>
      <c r="X19" s="121"/>
      <c r="Y19" s="47"/>
      <c r="Z19" s="47"/>
      <c r="AA19" s="47"/>
      <c r="AB19" s="47"/>
      <c r="AC19" s="47"/>
      <c r="AD19" s="47"/>
      <c r="AE19" s="47"/>
      <c r="AF19" s="47"/>
      <c r="AG19" s="47"/>
      <c r="AH19" s="25"/>
      <c r="AI19" s="25"/>
      <c r="AJ19" s="25"/>
      <c r="AK19" s="25"/>
      <c r="AL19" s="25"/>
      <c r="AM19" s="25"/>
      <c r="AN19" s="4"/>
      <c r="AO19" s="4"/>
      <c r="AP19" s="4"/>
      <c r="AQ19" s="4"/>
      <c r="AR19" s="4"/>
      <c r="AS19" s="4"/>
    </row>
    <row r="20" spans="1:45" ht="18" x14ac:dyDescent="0.25">
      <c r="A20" s="17"/>
      <c r="B20" s="21"/>
      <c r="C20" s="57" t="s">
        <v>1308</v>
      </c>
      <c r="D20" s="57"/>
      <c r="E20" s="57"/>
      <c r="F20" s="57"/>
      <c r="G20" s="57"/>
      <c r="H20" s="57"/>
      <c r="I20" s="57"/>
      <c r="J20" s="57"/>
      <c r="K20" s="57"/>
      <c r="L20" s="128"/>
      <c r="M20" s="129"/>
      <c r="N20" s="130"/>
      <c r="O20" s="129"/>
      <c r="P20" s="130"/>
      <c r="Q20" s="129"/>
      <c r="R20" s="130"/>
      <c r="S20" s="129"/>
      <c r="T20" s="130"/>
      <c r="U20" s="129"/>
      <c r="V20" s="130"/>
      <c r="W20" s="129"/>
      <c r="X20" s="121"/>
      <c r="Y20" s="47" t="s">
        <v>550</v>
      </c>
      <c r="Z20" s="47"/>
      <c r="AA20" s="47"/>
      <c r="AB20" s="47"/>
      <c r="AC20" s="47"/>
      <c r="AD20" s="47"/>
      <c r="AE20" s="47"/>
      <c r="AF20" s="47"/>
      <c r="AG20" s="47"/>
      <c r="AH20" s="25"/>
      <c r="AI20" s="25"/>
      <c r="AJ20" s="25"/>
      <c r="AK20" s="25"/>
      <c r="AL20" s="25"/>
      <c r="AM20" s="25"/>
      <c r="AN20" s="4"/>
      <c r="AO20" s="4"/>
      <c r="AP20" s="4"/>
      <c r="AQ20" s="4"/>
      <c r="AR20" s="4"/>
      <c r="AS20" s="4"/>
    </row>
    <row r="21" spans="1:45" ht="18" x14ac:dyDescent="0.25">
      <c r="A21" s="17"/>
      <c r="B21" s="21"/>
      <c r="C21" s="2529"/>
      <c r="D21" s="2207"/>
      <c r="E21" s="2207"/>
      <c r="F21" s="2207"/>
      <c r="G21" s="2207"/>
      <c r="H21" s="2207"/>
      <c r="I21" s="2207"/>
      <c r="J21" s="2207"/>
      <c r="K21" s="2207"/>
      <c r="L21" s="2207"/>
      <c r="M21" s="2207"/>
      <c r="N21" s="2207"/>
      <c r="O21" s="2207"/>
      <c r="P21" s="2207"/>
      <c r="Q21" s="2207"/>
      <c r="R21" s="2207"/>
      <c r="S21" s="2207"/>
      <c r="T21" s="2207"/>
      <c r="U21" s="2207"/>
      <c r="V21" s="2207"/>
      <c r="W21" s="2207"/>
      <c r="X21" s="2530"/>
      <c r="Y21" s="47" t="s">
        <v>1402</v>
      </c>
      <c r="Z21" s="47"/>
      <c r="AA21" s="47"/>
      <c r="AB21" s="47"/>
      <c r="AC21" s="47"/>
      <c r="AD21" s="47"/>
      <c r="AE21" s="47"/>
      <c r="AF21" s="47"/>
      <c r="AG21" s="47"/>
      <c r="AH21" s="25"/>
      <c r="AI21" s="25"/>
      <c r="AJ21" s="25"/>
      <c r="AK21" s="25"/>
      <c r="AL21" s="25"/>
      <c r="AM21" s="25"/>
      <c r="AN21" s="4"/>
      <c r="AO21" s="4"/>
      <c r="AP21" s="4"/>
      <c r="AQ21" s="4"/>
      <c r="AR21" s="4"/>
      <c r="AS21" s="4"/>
    </row>
    <row r="22" spans="1:45" ht="18" x14ac:dyDescent="0.25">
      <c r="A22" s="17"/>
      <c r="B22" s="21"/>
      <c r="C22" s="2207"/>
      <c r="D22" s="2207"/>
      <c r="E22" s="2207"/>
      <c r="F22" s="2207"/>
      <c r="G22" s="2207"/>
      <c r="H22" s="2207"/>
      <c r="I22" s="2207"/>
      <c r="J22" s="2207"/>
      <c r="K22" s="2207"/>
      <c r="L22" s="2207"/>
      <c r="M22" s="2207"/>
      <c r="N22" s="2207"/>
      <c r="O22" s="2207"/>
      <c r="P22" s="2207"/>
      <c r="Q22" s="2207"/>
      <c r="R22" s="2207"/>
      <c r="S22" s="2207"/>
      <c r="T22" s="2207"/>
      <c r="U22" s="2207"/>
      <c r="V22" s="2207"/>
      <c r="W22" s="2207"/>
      <c r="X22" s="2530"/>
      <c r="Y22" s="47" t="s">
        <v>551</v>
      </c>
      <c r="Z22" s="47"/>
      <c r="AA22" s="47"/>
      <c r="AB22" s="47"/>
      <c r="AC22" s="47"/>
      <c r="AD22" s="47"/>
      <c r="AE22" s="47"/>
      <c r="AF22" s="47"/>
      <c r="AG22" s="47"/>
      <c r="AH22" s="25"/>
      <c r="AI22" s="25"/>
      <c r="AJ22" s="25"/>
      <c r="AK22" s="25"/>
      <c r="AL22" s="25"/>
      <c r="AM22" s="25"/>
      <c r="AN22" s="4"/>
      <c r="AO22" s="4"/>
      <c r="AP22" s="4"/>
      <c r="AQ22" s="4"/>
      <c r="AR22" s="4"/>
      <c r="AS22" s="4"/>
    </row>
    <row r="23" spans="1:45" ht="18" x14ac:dyDescent="0.25">
      <c r="A23" s="17"/>
      <c r="B23" s="22"/>
      <c r="C23" s="2482"/>
      <c r="D23" s="2482"/>
      <c r="E23" s="2482"/>
      <c r="F23" s="2482"/>
      <c r="G23" s="2482"/>
      <c r="H23" s="2482"/>
      <c r="I23" s="2482"/>
      <c r="J23" s="2482"/>
      <c r="K23" s="2482"/>
      <c r="L23" s="2482"/>
      <c r="M23" s="2482"/>
      <c r="N23" s="2482"/>
      <c r="O23" s="2482"/>
      <c r="P23" s="2482"/>
      <c r="Q23" s="2482"/>
      <c r="R23" s="2482"/>
      <c r="S23" s="2482"/>
      <c r="T23" s="2482"/>
      <c r="U23" s="2482"/>
      <c r="V23" s="2482"/>
      <c r="W23" s="2482"/>
      <c r="X23" s="2531"/>
      <c r="Y23" s="47" t="s">
        <v>1403</v>
      </c>
      <c r="Z23" s="47"/>
      <c r="AA23" s="47"/>
      <c r="AB23" s="47"/>
      <c r="AC23" s="47"/>
      <c r="AD23" s="47"/>
      <c r="AE23" s="47"/>
      <c r="AF23" s="47"/>
      <c r="AG23" s="47"/>
      <c r="AH23" s="25"/>
      <c r="AI23" s="25"/>
      <c r="AJ23" s="25"/>
      <c r="AK23" s="25"/>
      <c r="AL23" s="25"/>
      <c r="AM23" s="25"/>
      <c r="AN23" s="4"/>
      <c r="AO23" s="4"/>
      <c r="AP23" s="4"/>
      <c r="AQ23" s="4"/>
      <c r="AR23" s="4"/>
      <c r="AS23" s="4"/>
    </row>
    <row r="24" spans="1:45" ht="18" x14ac:dyDescent="0.25">
      <c r="A24" s="17"/>
      <c r="B24" s="15"/>
      <c r="C24" s="115" t="s">
        <v>1309</v>
      </c>
      <c r="D24" s="57"/>
      <c r="E24" s="57"/>
      <c r="F24" s="57"/>
      <c r="G24" s="57"/>
      <c r="H24" s="57"/>
      <c r="I24" s="57"/>
      <c r="J24" s="57"/>
      <c r="K24" s="34"/>
      <c r="L24" s="114"/>
      <c r="M24" s="114"/>
      <c r="N24" s="114"/>
      <c r="O24" s="34"/>
      <c r="P24" s="114"/>
      <c r="Q24" s="34"/>
      <c r="R24" s="114"/>
      <c r="S24" s="114"/>
      <c r="T24" s="114"/>
      <c r="U24" s="114"/>
      <c r="V24" s="114"/>
      <c r="W24" s="114"/>
      <c r="X24" s="121"/>
      <c r="Y24" s="47" t="s">
        <v>552</v>
      </c>
      <c r="Z24" s="47"/>
      <c r="AA24" s="47"/>
      <c r="AB24" s="47"/>
      <c r="AC24" s="47"/>
      <c r="AD24" s="47"/>
      <c r="AE24" s="47"/>
      <c r="AF24" s="47"/>
      <c r="AG24" s="47"/>
      <c r="AH24" s="25"/>
      <c r="AI24" s="25"/>
      <c r="AJ24" s="25"/>
      <c r="AK24" s="25"/>
      <c r="AL24" s="25"/>
      <c r="AM24" s="25"/>
      <c r="AN24" s="4"/>
      <c r="AO24" s="4"/>
      <c r="AP24" s="4"/>
      <c r="AQ24" s="4"/>
      <c r="AR24" s="4"/>
      <c r="AS24" s="4"/>
    </row>
    <row r="25" spans="1:45" ht="18" x14ac:dyDescent="0.25">
      <c r="A25" s="17"/>
      <c r="B25" s="15"/>
      <c r="C25" s="57"/>
      <c r="D25" s="57"/>
      <c r="E25" s="57"/>
      <c r="F25" s="57"/>
      <c r="G25" s="57"/>
      <c r="H25" s="57"/>
      <c r="I25" s="132" t="s">
        <v>534</v>
      </c>
      <c r="J25" s="57"/>
      <c r="K25" s="34"/>
      <c r="L25" s="114"/>
      <c r="M25" s="72"/>
      <c r="N25" s="57"/>
      <c r="O25" s="57"/>
      <c r="P25" s="114"/>
      <c r="Q25" s="72"/>
      <c r="R25" s="57"/>
      <c r="S25" s="57"/>
      <c r="T25" s="114"/>
      <c r="U25" s="72"/>
      <c r="V25" s="57"/>
      <c r="W25" s="57"/>
      <c r="X25" s="121"/>
      <c r="Y25" s="47" t="s">
        <v>557</v>
      </c>
      <c r="Z25" s="47"/>
      <c r="AA25" s="47"/>
      <c r="AB25" s="47"/>
      <c r="AC25" s="47"/>
      <c r="AD25" s="47"/>
      <c r="AE25" s="47"/>
      <c r="AF25" s="47"/>
      <c r="AG25" s="47"/>
      <c r="AH25" s="25"/>
      <c r="AI25" s="25"/>
      <c r="AJ25" s="25"/>
      <c r="AK25" s="25"/>
      <c r="AL25" s="25"/>
      <c r="AM25" s="25"/>
      <c r="AN25" s="4"/>
      <c r="AO25" s="4"/>
      <c r="AP25" s="4"/>
      <c r="AQ25" s="4"/>
      <c r="AR25" s="4"/>
      <c r="AS25" s="4"/>
    </row>
    <row r="26" spans="1:45" ht="18" x14ac:dyDescent="0.25">
      <c r="A26" s="17"/>
      <c r="B26" s="15"/>
      <c r="C26" s="133" t="s">
        <v>535</v>
      </c>
      <c r="D26" s="57"/>
      <c r="E26" s="57"/>
      <c r="F26" s="57"/>
      <c r="G26" s="57"/>
      <c r="H26" s="57"/>
      <c r="I26" s="57"/>
      <c r="J26" s="57"/>
      <c r="K26" s="34"/>
      <c r="L26" s="2515" t="s">
        <v>536</v>
      </c>
      <c r="M26" s="2516"/>
      <c r="N26" s="2516"/>
      <c r="O26" s="2515" t="s">
        <v>537</v>
      </c>
      <c r="P26" s="2516"/>
      <c r="Q26" s="2516"/>
      <c r="R26" s="100"/>
      <c r="S26" s="2515" t="s">
        <v>538</v>
      </c>
      <c r="T26" s="2516"/>
      <c r="U26" s="2516"/>
      <c r="V26" s="34"/>
      <c r="W26" s="57"/>
      <c r="X26" s="121"/>
      <c r="Y26" s="47" t="s">
        <v>658</v>
      </c>
      <c r="Z26" s="47"/>
      <c r="AA26" s="47"/>
      <c r="AB26" s="47"/>
      <c r="AC26" s="47"/>
      <c r="AD26" s="47"/>
      <c r="AE26" s="47"/>
      <c r="AF26" s="47"/>
      <c r="AG26" s="47"/>
      <c r="AH26" s="25"/>
      <c r="AI26" s="25"/>
      <c r="AJ26" s="25"/>
      <c r="AK26" s="25"/>
      <c r="AL26" s="25"/>
      <c r="AM26" s="25"/>
      <c r="AN26" s="4"/>
      <c r="AO26" s="4"/>
      <c r="AP26" s="4"/>
      <c r="AQ26" s="4"/>
      <c r="AR26" s="4"/>
      <c r="AS26" s="4"/>
    </row>
    <row r="27" spans="1:45" ht="18" x14ac:dyDescent="0.25">
      <c r="A27" s="17"/>
      <c r="B27" s="15"/>
      <c r="C27" s="133"/>
      <c r="D27" s="57"/>
      <c r="E27" s="57"/>
      <c r="F27" s="57"/>
      <c r="G27" s="57"/>
      <c r="H27" s="57"/>
      <c r="I27" s="57"/>
      <c r="J27" s="57"/>
      <c r="K27" s="34"/>
      <c r="L27" s="202"/>
      <c r="M27" s="203"/>
      <c r="N27" s="103"/>
      <c r="O27" s="103"/>
      <c r="P27" s="202"/>
      <c r="Q27" s="203"/>
      <c r="R27" s="103"/>
      <c r="S27" s="103"/>
      <c r="T27" s="202"/>
      <c r="U27" s="203"/>
      <c r="V27" s="57"/>
      <c r="W27" s="57"/>
      <c r="X27" s="121"/>
      <c r="Y27" s="48"/>
      <c r="Z27" s="48"/>
      <c r="AA27" s="48"/>
      <c r="AB27" s="48"/>
      <c r="AC27" s="48"/>
      <c r="AD27" s="48"/>
      <c r="AE27" s="48"/>
      <c r="AF27" s="48"/>
      <c r="AG27" s="48"/>
      <c r="AH27" s="26"/>
      <c r="AI27" s="26"/>
      <c r="AJ27" s="26"/>
      <c r="AK27" s="26"/>
      <c r="AL27" s="26"/>
      <c r="AM27" s="26"/>
      <c r="AN27"/>
      <c r="AO27"/>
      <c r="AP27" s="4"/>
      <c r="AQ27" s="4"/>
      <c r="AR27" s="4"/>
      <c r="AS27" s="4"/>
    </row>
    <row r="28" spans="1:45" ht="18.75" x14ac:dyDescent="0.3">
      <c r="A28" s="17"/>
      <c r="B28" s="15"/>
      <c r="C28" s="133"/>
      <c r="D28" s="57"/>
      <c r="E28" s="57"/>
      <c r="F28" s="57"/>
      <c r="G28" s="57"/>
      <c r="H28" s="57"/>
      <c r="I28" s="57"/>
      <c r="J28" s="57"/>
      <c r="K28" s="34"/>
      <c r="L28" s="202"/>
      <c r="M28" s="203"/>
      <c r="N28" s="103"/>
      <c r="O28" s="103"/>
      <c r="P28" s="202"/>
      <c r="Q28" s="203"/>
      <c r="R28" s="103"/>
      <c r="S28" s="103"/>
      <c r="T28" s="202"/>
      <c r="U28" s="101"/>
      <c r="V28" s="34"/>
      <c r="W28" s="34"/>
      <c r="X28" s="121"/>
      <c r="Y28" s="46" t="s">
        <v>558</v>
      </c>
      <c r="Z28" s="47"/>
      <c r="AA28" s="47"/>
      <c r="AB28" s="47"/>
      <c r="AC28" s="47"/>
      <c r="AD28" s="47"/>
      <c r="AE28" s="47"/>
      <c r="AF28" s="47"/>
      <c r="AG28" s="47"/>
      <c r="AH28" s="25"/>
      <c r="AI28" s="25"/>
      <c r="AJ28" s="26"/>
      <c r="AK28" s="26"/>
      <c r="AL28" s="26"/>
      <c r="AM28" s="26"/>
      <c r="AN28"/>
      <c r="AO28"/>
      <c r="AP28" s="4"/>
      <c r="AQ28" s="4"/>
      <c r="AR28" s="4"/>
      <c r="AS28" s="4"/>
    </row>
    <row r="29" spans="1:45" ht="18" x14ac:dyDescent="0.25">
      <c r="A29" s="17"/>
      <c r="B29" s="15"/>
      <c r="C29" s="133" t="s">
        <v>539</v>
      </c>
      <c r="D29" s="57"/>
      <c r="E29" s="57"/>
      <c r="F29" s="57"/>
      <c r="G29" s="57"/>
      <c r="H29" s="57"/>
      <c r="I29" s="57"/>
      <c r="J29" s="57"/>
      <c r="K29" s="34"/>
      <c r="L29" s="2515" t="s">
        <v>540</v>
      </c>
      <c r="M29" s="2516"/>
      <c r="N29" s="2516"/>
      <c r="O29" s="2515" t="s">
        <v>541</v>
      </c>
      <c r="P29" s="2516"/>
      <c r="Q29" s="2516"/>
      <c r="R29" s="100"/>
      <c r="S29" s="103"/>
      <c r="T29" s="202"/>
      <c r="U29" s="101"/>
      <c r="V29" s="34"/>
      <c r="W29" s="34"/>
      <c r="X29" s="121"/>
      <c r="Y29" s="47" t="s">
        <v>559</v>
      </c>
      <c r="Z29" s="47"/>
      <c r="AA29" s="47"/>
      <c r="AB29" s="47"/>
      <c r="AC29" s="47"/>
      <c r="AD29" s="47"/>
      <c r="AE29" s="47"/>
      <c r="AF29" s="47"/>
      <c r="AG29" s="47"/>
      <c r="AH29" s="25"/>
      <c r="AI29" s="25"/>
      <c r="AJ29" s="26"/>
      <c r="AK29" s="26"/>
      <c r="AL29" s="26"/>
      <c r="AM29" s="26"/>
      <c r="AN29"/>
      <c r="AO29"/>
      <c r="AP29" s="4"/>
      <c r="AQ29" s="4"/>
      <c r="AR29" s="4"/>
      <c r="AS29" s="4"/>
    </row>
    <row r="30" spans="1:45" ht="18" x14ac:dyDescent="0.25">
      <c r="A30" s="17"/>
      <c r="B30" s="15"/>
      <c r="C30" s="133"/>
      <c r="D30" s="57"/>
      <c r="E30" s="57"/>
      <c r="F30" s="57"/>
      <c r="G30" s="57"/>
      <c r="H30" s="57"/>
      <c r="I30" s="57"/>
      <c r="J30" s="57"/>
      <c r="K30" s="34"/>
      <c r="L30" s="202"/>
      <c r="M30" s="203"/>
      <c r="N30" s="103"/>
      <c r="O30" s="103"/>
      <c r="P30" s="202"/>
      <c r="Q30" s="203"/>
      <c r="R30" s="103"/>
      <c r="S30" s="103"/>
      <c r="T30" s="202"/>
      <c r="U30" s="101"/>
      <c r="V30" s="34"/>
      <c r="W30" s="34"/>
      <c r="X30" s="121"/>
      <c r="Y30" s="47" t="s">
        <v>560</v>
      </c>
      <c r="Z30" s="47"/>
      <c r="AA30" s="47"/>
      <c r="AB30" s="47"/>
      <c r="AC30" s="47"/>
      <c r="AD30" s="47"/>
      <c r="AE30" s="47"/>
      <c r="AF30" s="47"/>
      <c r="AG30" s="47"/>
      <c r="AH30" s="25"/>
      <c r="AI30" s="25"/>
      <c r="AJ30" s="26"/>
      <c r="AK30" s="26"/>
      <c r="AL30" s="26"/>
      <c r="AM30" s="26"/>
      <c r="AN30"/>
      <c r="AO30"/>
      <c r="AP30" s="4"/>
      <c r="AQ30" s="4"/>
      <c r="AR30" s="4"/>
      <c r="AS30" s="4"/>
    </row>
    <row r="31" spans="1:45" ht="18" x14ac:dyDescent="0.25">
      <c r="A31" s="17"/>
      <c r="B31" s="15"/>
      <c r="C31" s="133"/>
      <c r="D31" s="57"/>
      <c r="E31" s="57"/>
      <c r="F31" s="57"/>
      <c r="G31" s="57"/>
      <c r="H31" s="57"/>
      <c r="I31" s="57"/>
      <c r="J31" s="57"/>
      <c r="K31" s="34"/>
      <c r="L31" s="202"/>
      <c r="M31" s="203"/>
      <c r="N31" s="103"/>
      <c r="O31" s="103"/>
      <c r="P31" s="202"/>
      <c r="Q31" s="203"/>
      <c r="R31" s="103"/>
      <c r="S31" s="103"/>
      <c r="T31" s="202"/>
      <c r="U31" s="203"/>
      <c r="V31" s="57"/>
      <c r="W31" s="57"/>
      <c r="X31" s="121"/>
      <c r="Y31" s="47" t="s">
        <v>436</v>
      </c>
      <c r="Z31" s="47"/>
      <c r="AA31" s="47"/>
      <c r="AB31" s="47"/>
      <c r="AC31" s="47"/>
      <c r="AD31" s="47"/>
      <c r="AE31" s="47"/>
      <c r="AF31" s="47"/>
      <c r="AG31" s="47"/>
      <c r="AH31" s="25"/>
      <c r="AI31" s="25"/>
      <c r="AJ31" s="26"/>
      <c r="AK31" s="26"/>
      <c r="AL31" s="26"/>
      <c r="AM31" s="26"/>
      <c r="AN31"/>
      <c r="AO31"/>
      <c r="AP31" s="4"/>
      <c r="AQ31" s="4"/>
      <c r="AR31" s="4"/>
      <c r="AS31" s="4"/>
    </row>
    <row r="32" spans="1:45" ht="18" x14ac:dyDescent="0.25">
      <c r="A32" s="17"/>
      <c r="B32" s="15"/>
      <c r="C32" s="133" t="s">
        <v>542</v>
      </c>
      <c r="D32" s="57"/>
      <c r="E32" s="57"/>
      <c r="F32" s="57"/>
      <c r="G32" s="57"/>
      <c r="H32" s="57"/>
      <c r="I32" s="57"/>
      <c r="J32" s="57"/>
      <c r="K32" s="34"/>
      <c r="L32" s="2515" t="s">
        <v>543</v>
      </c>
      <c r="M32" s="2516"/>
      <c r="N32" s="2516"/>
      <c r="O32" s="2515" t="s">
        <v>544</v>
      </c>
      <c r="P32" s="2516"/>
      <c r="Q32" s="2516"/>
      <c r="R32" s="100"/>
      <c r="S32" s="2515" t="s">
        <v>538</v>
      </c>
      <c r="T32" s="2516"/>
      <c r="U32" s="2516"/>
      <c r="V32" s="34"/>
      <c r="W32" s="57"/>
      <c r="X32" s="121"/>
      <c r="Y32" s="48"/>
      <c r="Z32" s="48"/>
      <c r="AA32" s="48"/>
      <c r="AB32" s="48"/>
      <c r="AC32" s="48"/>
      <c r="AD32" s="48"/>
      <c r="AE32" s="48"/>
      <c r="AF32" s="48"/>
      <c r="AG32" s="48"/>
      <c r="AH32" s="26"/>
      <c r="AI32" s="26"/>
      <c r="AJ32" s="26"/>
      <c r="AK32" s="26"/>
      <c r="AL32" s="26"/>
      <c r="AM32" s="26"/>
      <c r="AN32"/>
      <c r="AO32"/>
      <c r="AP32" s="4"/>
      <c r="AQ32" s="4"/>
      <c r="AR32" s="4"/>
      <c r="AS32" s="4"/>
    </row>
    <row r="33" spans="1:45" ht="18.75" x14ac:dyDescent="0.3">
      <c r="A33" s="17"/>
      <c r="B33" s="15"/>
      <c r="C33" s="34"/>
      <c r="D33" s="34"/>
      <c r="E33" s="34"/>
      <c r="F33" s="34"/>
      <c r="G33" s="34"/>
      <c r="H33" s="34"/>
      <c r="I33" s="34"/>
      <c r="J33" s="34"/>
      <c r="K33" s="34"/>
      <c r="L33" s="114"/>
      <c r="M33" s="72"/>
      <c r="N33" s="57"/>
      <c r="O33" s="57"/>
      <c r="P33" s="114"/>
      <c r="Q33" s="72"/>
      <c r="R33" s="57"/>
      <c r="S33" s="57"/>
      <c r="T33" s="114"/>
      <c r="U33" s="72"/>
      <c r="V33" s="57"/>
      <c r="W33" s="57"/>
      <c r="X33" s="121"/>
      <c r="Y33" s="46" t="s">
        <v>437</v>
      </c>
      <c r="Z33" s="47"/>
      <c r="AA33" s="47"/>
      <c r="AB33" s="47"/>
      <c r="AC33" s="47"/>
      <c r="AD33" s="47"/>
      <c r="AE33" s="47"/>
      <c r="AF33" s="47"/>
      <c r="AG33" s="47"/>
      <c r="AH33" s="25"/>
      <c r="AI33" s="25"/>
      <c r="AJ33" s="25"/>
      <c r="AK33" s="25"/>
      <c r="AL33" s="25"/>
      <c r="AM33" s="25"/>
    </row>
    <row r="34" spans="1:45" ht="18" x14ac:dyDescent="0.25">
      <c r="A34" s="17"/>
      <c r="C34" s="57" t="s">
        <v>545</v>
      </c>
      <c r="D34" s="34"/>
      <c r="E34" s="34"/>
      <c r="F34" s="34"/>
      <c r="G34" s="34"/>
      <c r="H34" s="114"/>
      <c r="I34" s="114"/>
      <c r="J34" s="114"/>
      <c r="K34" s="114"/>
      <c r="L34" s="114"/>
      <c r="M34" s="114"/>
      <c r="N34" s="114"/>
      <c r="O34" s="114"/>
      <c r="P34" s="114"/>
      <c r="Q34" s="114"/>
      <c r="R34" s="114"/>
      <c r="S34" s="114"/>
      <c r="T34" s="114"/>
      <c r="U34" s="114"/>
      <c r="V34" s="114"/>
      <c r="W34" s="114"/>
      <c r="X34" s="121"/>
      <c r="Y34" s="47" t="s">
        <v>1462</v>
      </c>
      <c r="Z34" s="47"/>
      <c r="AA34" s="47"/>
      <c r="AB34" s="47"/>
      <c r="AC34" s="47"/>
      <c r="AD34" s="47"/>
      <c r="AE34" s="47"/>
      <c r="AF34" s="47"/>
      <c r="AG34" s="47"/>
      <c r="AH34" s="25"/>
      <c r="AI34" s="25"/>
      <c r="AJ34" s="25"/>
      <c r="AK34" s="25"/>
      <c r="AL34" s="25"/>
      <c r="AM34" s="25"/>
      <c r="AN34" s="2"/>
      <c r="AO34" s="2"/>
    </row>
    <row r="35" spans="1:45" ht="18" x14ac:dyDescent="0.25">
      <c r="A35" s="17"/>
      <c r="C35" s="2525"/>
      <c r="D35" s="2207"/>
      <c r="E35" s="2207"/>
      <c r="F35" s="2207"/>
      <c r="G35" s="2207"/>
      <c r="H35" s="2207"/>
      <c r="I35" s="2207"/>
      <c r="J35" s="2207"/>
      <c r="K35" s="2207"/>
      <c r="L35" s="2207"/>
      <c r="M35" s="2207"/>
      <c r="N35" s="2207"/>
      <c r="O35" s="2207"/>
      <c r="P35" s="2207"/>
      <c r="Q35" s="2207"/>
      <c r="R35" s="2207"/>
      <c r="S35" s="2207"/>
      <c r="T35" s="2207"/>
      <c r="U35" s="2207"/>
      <c r="V35" s="2207"/>
      <c r="W35" s="2207"/>
      <c r="X35" s="2526"/>
      <c r="Y35" s="47" t="s">
        <v>1463</v>
      </c>
      <c r="Z35" s="47"/>
      <c r="AA35" s="47"/>
      <c r="AB35" s="47"/>
      <c r="AC35" s="47"/>
      <c r="AD35" s="47"/>
      <c r="AE35" s="47"/>
      <c r="AF35" s="47"/>
      <c r="AG35" s="47"/>
      <c r="AH35" s="25"/>
      <c r="AI35" s="25"/>
      <c r="AJ35" s="25"/>
      <c r="AK35" s="25"/>
      <c r="AL35" s="25"/>
      <c r="AM35" s="25"/>
    </row>
    <row r="36" spans="1:45" ht="18" x14ac:dyDescent="0.25">
      <c r="A36" s="17"/>
      <c r="C36" s="2207"/>
      <c r="D36" s="2207"/>
      <c r="E36" s="2207"/>
      <c r="F36" s="2207"/>
      <c r="G36" s="2207"/>
      <c r="H36" s="2207"/>
      <c r="I36" s="2207"/>
      <c r="J36" s="2207"/>
      <c r="K36" s="2207"/>
      <c r="L36" s="2207"/>
      <c r="M36" s="2207"/>
      <c r="N36" s="2207"/>
      <c r="O36" s="2207"/>
      <c r="P36" s="2207"/>
      <c r="Q36" s="2207"/>
      <c r="R36" s="2207"/>
      <c r="S36" s="2207"/>
      <c r="T36" s="2207"/>
      <c r="U36" s="2207"/>
      <c r="V36" s="2207"/>
      <c r="W36" s="2207"/>
      <c r="X36" s="2526"/>
      <c r="Y36" s="47" t="s">
        <v>659</v>
      </c>
      <c r="Z36" s="47"/>
      <c r="AA36" s="47"/>
      <c r="AB36" s="47"/>
      <c r="AC36" s="47"/>
      <c r="AD36" s="47"/>
      <c r="AE36" s="47"/>
      <c r="AF36" s="47"/>
      <c r="AG36" s="47"/>
      <c r="AH36" s="25"/>
      <c r="AI36" s="25"/>
      <c r="AJ36" s="25"/>
      <c r="AK36" s="25"/>
      <c r="AL36" s="25"/>
      <c r="AM36" s="25"/>
    </row>
    <row r="37" spans="1:45" ht="18" x14ac:dyDescent="0.25">
      <c r="A37" s="17"/>
      <c r="C37" s="2207"/>
      <c r="D37" s="2207"/>
      <c r="E37" s="2207"/>
      <c r="F37" s="2207"/>
      <c r="G37" s="2207"/>
      <c r="H37" s="2207"/>
      <c r="I37" s="2207"/>
      <c r="J37" s="2207"/>
      <c r="K37" s="2207"/>
      <c r="L37" s="2207"/>
      <c r="M37" s="2207"/>
      <c r="N37" s="2207"/>
      <c r="O37" s="2207"/>
      <c r="P37" s="2207"/>
      <c r="Q37" s="2207"/>
      <c r="R37" s="2207"/>
      <c r="S37" s="2207"/>
      <c r="T37" s="2207"/>
      <c r="U37" s="2207"/>
      <c r="V37" s="2207"/>
      <c r="W37" s="2207"/>
      <c r="X37" s="2526"/>
      <c r="Y37" s="47" t="s">
        <v>1215</v>
      </c>
      <c r="Z37" s="47"/>
      <c r="AA37" s="47"/>
      <c r="AB37" s="47"/>
      <c r="AC37" s="47"/>
      <c r="AD37" s="47"/>
      <c r="AE37" s="47"/>
      <c r="AF37" s="47"/>
      <c r="AG37" s="47"/>
      <c r="AH37" s="25"/>
      <c r="AI37" s="25"/>
      <c r="AJ37" s="25"/>
      <c r="AK37" s="25"/>
      <c r="AL37" s="25"/>
      <c r="AM37" s="25"/>
    </row>
    <row r="38" spans="1:45" ht="18" x14ac:dyDescent="0.25">
      <c r="A38" s="17"/>
      <c r="B38" s="15"/>
      <c r="C38" s="2207"/>
      <c r="D38" s="2207"/>
      <c r="E38" s="2207"/>
      <c r="F38" s="2207"/>
      <c r="G38" s="2207"/>
      <c r="H38" s="2207"/>
      <c r="I38" s="2207"/>
      <c r="J38" s="2207"/>
      <c r="K38" s="2207"/>
      <c r="L38" s="2207"/>
      <c r="M38" s="2207"/>
      <c r="N38" s="2207"/>
      <c r="O38" s="2207"/>
      <c r="P38" s="2207"/>
      <c r="Q38" s="2207"/>
      <c r="R38" s="2207"/>
      <c r="S38" s="2207"/>
      <c r="T38" s="2207"/>
      <c r="U38" s="2207"/>
      <c r="V38" s="2207"/>
      <c r="W38" s="2207"/>
      <c r="X38" s="2526"/>
      <c r="Y38" s="47" t="s">
        <v>1464</v>
      </c>
      <c r="Z38" s="47"/>
      <c r="AA38" s="47"/>
      <c r="AB38" s="47"/>
      <c r="AC38" s="47"/>
      <c r="AD38" s="47"/>
      <c r="AE38" s="47"/>
      <c r="AF38" s="47"/>
      <c r="AG38" s="47"/>
      <c r="AH38" s="25"/>
      <c r="AI38" s="25"/>
      <c r="AJ38" s="25"/>
      <c r="AK38" s="25"/>
      <c r="AL38" s="25"/>
      <c r="AM38" s="25"/>
    </row>
    <row r="39" spans="1:45" ht="18" x14ac:dyDescent="0.25">
      <c r="A39" s="17"/>
      <c r="C39" s="2207"/>
      <c r="D39" s="2207"/>
      <c r="E39" s="2207"/>
      <c r="F39" s="2207"/>
      <c r="G39" s="2207"/>
      <c r="H39" s="2207"/>
      <c r="I39" s="2207"/>
      <c r="J39" s="2207"/>
      <c r="K39" s="2207"/>
      <c r="L39" s="2207"/>
      <c r="M39" s="2207"/>
      <c r="N39" s="2207"/>
      <c r="O39" s="2207"/>
      <c r="P39" s="2207"/>
      <c r="Q39" s="2207"/>
      <c r="R39" s="2207"/>
      <c r="S39" s="2207"/>
      <c r="T39" s="2207"/>
      <c r="U39" s="2207"/>
      <c r="V39" s="2207"/>
      <c r="W39" s="2207"/>
      <c r="X39" s="2526"/>
      <c r="Y39" s="47" t="s">
        <v>1216</v>
      </c>
      <c r="Z39" s="47"/>
      <c r="AA39" s="47"/>
      <c r="AB39" s="47"/>
      <c r="AC39" s="47"/>
      <c r="AD39" s="49"/>
      <c r="AE39" s="49"/>
      <c r="AF39" s="49"/>
      <c r="AG39" s="49"/>
      <c r="AH39" s="27"/>
      <c r="AI39" s="27"/>
      <c r="AJ39" s="27"/>
      <c r="AK39" s="27"/>
      <c r="AL39" s="27"/>
      <c r="AM39" s="27"/>
    </row>
    <row r="40" spans="1:45" ht="13.5" thickBot="1" x14ac:dyDescent="0.25">
      <c r="A40" s="23"/>
      <c r="B40" s="6"/>
      <c r="C40" s="2527"/>
      <c r="D40" s="2527"/>
      <c r="E40" s="2527"/>
      <c r="F40" s="2527"/>
      <c r="G40" s="2527"/>
      <c r="H40" s="2527"/>
      <c r="I40" s="2527"/>
      <c r="J40" s="2527"/>
      <c r="K40" s="2527"/>
      <c r="L40" s="2527"/>
      <c r="M40" s="2527"/>
      <c r="N40" s="2527"/>
      <c r="O40" s="2527"/>
      <c r="P40" s="2527"/>
      <c r="Q40" s="2527"/>
      <c r="R40" s="2527"/>
      <c r="S40" s="2527"/>
      <c r="T40" s="2527"/>
      <c r="U40" s="2527"/>
      <c r="V40" s="2527"/>
      <c r="W40" s="2527"/>
      <c r="X40" s="2528"/>
      <c r="Y40" s="10"/>
      <c r="Z40" s="10"/>
      <c r="AA40" s="10"/>
      <c r="AB40" s="10"/>
      <c r="AC40" s="10"/>
      <c r="AD40" s="10"/>
      <c r="AE40" s="10"/>
      <c r="AF40" s="10"/>
      <c r="AG40" s="10"/>
      <c r="AH40" s="10"/>
      <c r="AI40" s="10"/>
      <c r="AJ40" s="10"/>
      <c r="AK40" s="10"/>
      <c r="AL40" s="10"/>
      <c r="AM40" s="10"/>
      <c r="AN40" s="10"/>
      <c r="AO40" s="10"/>
      <c r="AP40" s="10"/>
      <c r="AQ40" s="10"/>
      <c r="AR40" s="10"/>
      <c r="AS40" s="10"/>
    </row>
    <row r="41" spans="1:45" ht="13.5" thickTop="1" x14ac:dyDescent="0.2"/>
  </sheetData>
  <mergeCells count="77">
    <mergeCell ref="C35:X40"/>
    <mergeCell ref="R13:S13"/>
    <mergeCell ref="T12:U12"/>
    <mergeCell ref="V12:W12"/>
    <mergeCell ref="T14:U14"/>
    <mergeCell ref="V14:W14"/>
    <mergeCell ref="L13:M13"/>
    <mergeCell ref="R17:S17"/>
    <mergeCell ref="P12:Q12"/>
    <mergeCell ref="T13:U13"/>
    <mergeCell ref="C21:X23"/>
    <mergeCell ref="N18:O18"/>
    <mergeCell ref="P18:Q18"/>
    <mergeCell ref="N14:O14"/>
    <mergeCell ref="P14:Q14"/>
    <mergeCell ref="T17:U17"/>
    <mergeCell ref="R11:S11"/>
    <mergeCell ref="N12:O12"/>
    <mergeCell ref="N11:O11"/>
    <mergeCell ref="V17:W17"/>
    <mergeCell ref="L18:M18"/>
    <mergeCell ref="R18:S18"/>
    <mergeCell ref="N17:O17"/>
    <mergeCell ref="T18:U18"/>
    <mergeCell ref="L15:M15"/>
    <mergeCell ref="R15:S15"/>
    <mergeCell ref="Q3:R3"/>
    <mergeCell ref="V18:W18"/>
    <mergeCell ref="T15:U15"/>
    <mergeCell ref="V15:W15"/>
    <mergeCell ref="N16:O16"/>
    <mergeCell ref="V16:W16"/>
    <mergeCell ref="V11:W11"/>
    <mergeCell ref="R16:S16"/>
    <mergeCell ref="T16:U16"/>
    <mergeCell ref="T11:U11"/>
    <mergeCell ref="R12:S12"/>
    <mergeCell ref="V13:W13"/>
    <mergeCell ref="S9:W9"/>
    <mergeCell ref="N13:O13"/>
    <mergeCell ref="R14:S14"/>
    <mergeCell ref="P15:Q15"/>
    <mergeCell ref="S32:U32"/>
    <mergeCell ref="L26:N26"/>
    <mergeCell ref="O26:Q26"/>
    <mergeCell ref="S26:U26"/>
    <mergeCell ref="L29:N29"/>
    <mergeCell ref="O29:Q29"/>
    <mergeCell ref="E1:I1"/>
    <mergeCell ref="L32:N32"/>
    <mergeCell ref="O32:Q32"/>
    <mergeCell ref="P16:Q16"/>
    <mergeCell ref="P17:Q17"/>
    <mergeCell ref="M1:Q1"/>
    <mergeCell ref="P11:Q11"/>
    <mergeCell ref="N15:O15"/>
    <mergeCell ref="F3:G3"/>
    <mergeCell ref="L3:P3"/>
    <mergeCell ref="L11:M11"/>
    <mergeCell ref="L12:M12"/>
    <mergeCell ref="L14:M14"/>
    <mergeCell ref="P13:Q13"/>
    <mergeCell ref="L17:M17"/>
    <mergeCell ref="L16:M16"/>
    <mergeCell ref="C18:J18"/>
    <mergeCell ref="V19:W19"/>
    <mergeCell ref="N19:O19"/>
    <mergeCell ref="P19:Q19"/>
    <mergeCell ref="R19:S19"/>
    <mergeCell ref="T19:U19"/>
    <mergeCell ref="C19:J19"/>
    <mergeCell ref="L19:M19"/>
    <mergeCell ref="C12:J13"/>
    <mergeCell ref="C14:J14"/>
    <mergeCell ref="C15:J15"/>
    <mergeCell ref="C16:J16"/>
    <mergeCell ref="C17:J17"/>
  </mergeCells>
  <phoneticPr fontId="51" type="noConversion"/>
  <printOptions horizontalCentered="1" verticalCentered="1"/>
  <pageMargins left="0" right="0" top="0" bottom="0" header="0" footer="0"/>
  <pageSetup paperSize="9" orientation="portrait" blackAndWhite="1"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tabColor indexed="10"/>
  </sheetPr>
  <dimension ref="A1:BA277"/>
  <sheetViews>
    <sheetView zoomScaleSheetLayoutView="90" workbookViewId="0">
      <selection activeCell="A18" sqref="A18:C18"/>
    </sheetView>
  </sheetViews>
  <sheetFormatPr baseColWidth="10" defaultColWidth="10.7109375" defaultRowHeight="12.75" x14ac:dyDescent="0.2"/>
  <cols>
    <col min="1" max="1" width="1.7109375" style="11" customWidth="1"/>
    <col min="2" max="2" width="6.7109375" style="11" customWidth="1"/>
    <col min="3" max="3" width="1.7109375" style="11" customWidth="1"/>
    <col min="4" max="4" width="6.7109375" style="11" customWidth="1"/>
    <col min="5" max="5" width="1.7109375" style="11" customWidth="1"/>
    <col min="6" max="6" width="6.7109375" style="11" customWidth="1"/>
    <col min="7" max="7" width="1.7109375" style="11" customWidth="1"/>
    <col min="8" max="8" width="4.7109375" style="11" customWidth="1"/>
    <col min="9" max="9" width="1.7109375" style="11" customWidth="1"/>
    <col min="10" max="10" width="2.7109375" style="11" customWidth="1"/>
    <col min="11" max="11" width="4.7109375" style="11" customWidth="1"/>
    <col min="12" max="12" width="1.7109375" style="11" customWidth="1"/>
    <col min="13" max="13" width="4.7109375" style="11" customWidth="1"/>
    <col min="14" max="15" width="1.7109375" style="11" customWidth="1"/>
    <col min="16" max="16" width="4.7109375" style="11" customWidth="1"/>
    <col min="17" max="17" width="1.7109375" style="11" customWidth="1"/>
    <col min="18" max="18" width="4.7109375" style="11" customWidth="1"/>
    <col min="19" max="20" width="1.7109375" style="11" customWidth="1"/>
    <col min="21" max="21" width="4.7109375" style="11" customWidth="1"/>
    <col min="22" max="22" width="1.7109375" style="11" customWidth="1"/>
    <col min="23" max="23" width="4.7109375" style="11" customWidth="1"/>
    <col min="24" max="25" width="1.7109375" style="11" customWidth="1"/>
    <col min="26" max="16384" width="10.7109375" style="11"/>
  </cols>
  <sheetData>
    <row r="1" spans="1:53" ht="21" thickTop="1" x14ac:dyDescent="0.3">
      <c r="A1" s="194"/>
      <c r="B1" s="90" t="s">
        <v>1671</v>
      </c>
      <c r="C1" s="90"/>
      <c r="D1" s="2514" t="str">
        <f>CLIENT</f>
        <v>SPECIMEN ECF</v>
      </c>
      <c r="E1" s="2514"/>
      <c r="F1" s="2514"/>
      <c r="G1" s="2514"/>
      <c r="H1" s="2514"/>
      <c r="I1" s="90" t="s">
        <v>1450</v>
      </c>
      <c r="J1" s="322"/>
      <c r="K1" s="322"/>
      <c r="L1" s="322"/>
      <c r="M1" s="2532">
        <f>+GA!O3</f>
        <v>41639</v>
      </c>
      <c r="N1" s="2533"/>
      <c r="O1" s="2533"/>
      <c r="P1" s="2533"/>
      <c r="Q1" s="2533"/>
      <c r="R1" s="2533"/>
      <c r="S1" s="195"/>
      <c r="T1" s="195"/>
      <c r="U1" s="191"/>
      <c r="V1" s="191"/>
      <c r="W1" s="191"/>
      <c r="X1" s="192"/>
      <c r="Y1" s="141"/>
      <c r="Z1" s="36" t="s">
        <v>1253</v>
      </c>
      <c r="AA1" s="37"/>
      <c r="AB1" s="37"/>
      <c r="AC1" s="37"/>
      <c r="AD1" s="37"/>
      <c r="AE1" s="37"/>
      <c r="AF1" s="37"/>
      <c r="AG1" s="498"/>
      <c r="AH1" s="498"/>
      <c r="AI1" s="498"/>
      <c r="AJ1" s="498"/>
      <c r="AK1" s="498"/>
      <c r="AL1" s="498"/>
      <c r="AM1" s="498"/>
      <c r="AN1" s="498"/>
      <c r="AO1" s="498"/>
      <c r="AP1" s="498"/>
      <c r="AQ1" s="499"/>
      <c r="AR1" s="499"/>
      <c r="AS1" s="498"/>
      <c r="AT1" s="498"/>
      <c r="AU1" s="498"/>
      <c r="AV1" s="498"/>
      <c r="AW1" s="498"/>
      <c r="AX1" s="498"/>
      <c r="AY1" s="498"/>
      <c r="AZ1" s="498"/>
      <c r="BA1" s="498"/>
    </row>
    <row r="2" spans="1:53" ht="18" x14ac:dyDescent="0.25">
      <c r="A2" s="144"/>
      <c r="B2" s="114"/>
      <c r="C2" s="114"/>
      <c r="D2" s="114"/>
      <c r="E2" s="114"/>
      <c r="F2" s="114"/>
      <c r="G2" s="114"/>
      <c r="H2" s="114"/>
      <c r="I2" s="114"/>
      <c r="J2" s="114"/>
      <c r="K2" s="114"/>
      <c r="L2" s="114"/>
      <c r="M2" s="114"/>
      <c r="N2" s="114"/>
      <c r="O2" s="114"/>
      <c r="P2" s="114"/>
      <c r="Q2" s="114"/>
      <c r="R2" s="114"/>
      <c r="S2" s="148"/>
      <c r="T2" s="122"/>
      <c r="U2" s="117" t="s">
        <v>1455</v>
      </c>
      <c r="V2" s="117"/>
      <c r="W2" s="149" t="s">
        <v>1465</v>
      </c>
      <c r="X2" s="150"/>
      <c r="Y2" s="121"/>
      <c r="Z2" s="38" t="s">
        <v>1113</v>
      </c>
      <c r="AA2" s="39"/>
      <c r="AB2" s="39"/>
      <c r="AC2" s="39"/>
      <c r="AD2" s="39"/>
      <c r="AE2" s="39"/>
      <c r="AF2" s="39"/>
      <c r="AG2" s="498"/>
      <c r="AH2" s="498"/>
      <c r="AI2" s="498"/>
      <c r="AJ2" s="498"/>
      <c r="AK2" s="498"/>
      <c r="AL2" s="498"/>
      <c r="AM2" s="498"/>
      <c r="AN2" s="498"/>
      <c r="AO2" s="498"/>
      <c r="AP2" s="498"/>
      <c r="AQ2" s="500"/>
      <c r="AR2" s="500"/>
      <c r="AS2" s="498"/>
      <c r="AT2" s="498"/>
      <c r="AU2" s="498"/>
      <c r="AV2" s="498"/>
      <c r="AW2" s="498"/>
      <c r="AX2" s="498"/>
      <c r="AY2" s="498"/>
      <c r="AZ2" s="498"/>
      <c r="BA2" s="498"/>
    </row>
    <row r="3" spans="1:53" ht="15.75" x14ac:dyDescent="0.25">
      <c r="A3" s="144"/>
      <c r="B3" s="57" t="s">
        <v>1673</v>
      </c>
      <c r="C3" s="57" t="s">
        <v>1674</v>
      </c>
      <c r="D3" s="57"/>
      <c r="E3" s="2534" t="s">
        <v>1675</v>
      </c>
      <c r="F3" s="2534"/>
      <c r="G3" s="114"/>
      <c r="H3" s="34"/>
      <c r="I3" s="34"/>
      <c r="J3" s="57" t="s">
        <v>1458</v>
      </c>
      <c r="K3" s="57"/>
      <c r="L3" s="57"/>
      <c r="M3" s="2176"/>
      <c r="N3" s="2176"/>
      <c r="O3" s="2176"/>
      <c r="P3" s="2176"/>
      <c r="Q3" s="2176"/>
      <c r="R3" s="1419"/>
      <c r="S3" s="153"/>
      <c r="T3" s="151"/>
      <c r="U3" s="124"/>
      <c r="V3" s="124"/>
      <c r="W3" s="124"/>
      <c r="X3" s="154"/>
      <c r="Y3" s="121"/>
      <c r="Z3" s="42" t="s">
        <v>1254</v>
      </c>
      <c r="AA3" s="43"/>
      <c r="AB3" s="43"/>
      <c r="AC3" s="43"/>
      <c r="AD3" s="43"/>
      <c r="AE3" s="43"/>
      <c r="AF3" s="43"/>
      <c r="AG3" s="501"/>
      <c r="AH3" s="501"/>
      <c r="AI3" s="501"/>
      <c r="AJ3" s="501"/>
      <c r="AK3" s="501"/>
      <c r="AL3" s="501"/>
      <c r="AM3" s="501"/>
      <c r="AN3" s="501"/>
      <c r="AO3" s="501"/>
      <c r="AP3" s="501"/>
      <c r="AQ3" s="501"/>
      <c r="AR3" s="501"/>
      <c r="AS3" s="501"/>
      <c r="AT3" s="501"/>
      <c r="AU3" s="501"/>
      <c r="AV3" s="501"/>
      <c r="AW3" s="501"/>
      <c r="AX3" s="501"/>
      <c r="AY3" s="501"/>
      <c r="AZ3" s="501"/>
      <c r="BA3" s="501"/>
    </row>
    <row r="4" spans="1:53" ht="15" x14ac:dyDescent="0.2">
      <c r="A4" s="144"/>
      <c r="B4" s="114"/>
      <c r="C4" s="114"/>
      <c r="D4" s="114"/>
      <c r="E4" s="114"/>
      <c r="F4" s="114"/>
      <c r="G4" s="114"/>
      <c r="H4" s="114"/>
      <c r="I4" s="114"/>
      <c r="J4" s="114"/>
      <c r="K4" s="114"/>
      <c r="L4" s="114"/>
      <c r="M4" s="114"/>
      <c r="N4" s="114"/>
      <c r="O4" s="114"/>
      <c r="P4" s="114"/>
      <c r="Q4" s="114"/>
      <c r="R4" s="114"/>
      <c r="S4" s="128"/>
      <c r="T4" s="155"/>
      <c r="U4" s="117" t="s">
        <v>1456</v>
      </c>
      <c r="V4" s="117"/>
      <c r="W4" s="61">
        <v>36526</v>
      </c>
      <c r="X4" s="150"/>
      <c r="Y4" s="121"/>
      <c r="Z4" s="43" t="s">
        <v>1218</v>
      </c>
      <c r="AA4" s="43"/>
      <c r="AB4" s="43"/>
      <c r="AC4" s="43"/>
      <c r="AD4" s="43"/>
      <c r="AE4" s="43"/>
      <c r="AF4" s="43"/>
      <c r="AG4" s="198"/>
      <c r="AH4" s="198"/>
      <c r="AI4" s="198"/>
      <c r="AJ4" s="198"/>
      <c r="AK4" s="198"/>
      <c r="AL4" s="198"/>
      <c r="AM4" s="198"/>
      <c r="AN4" s="198"/>
      <c r="AO4" s="198"/>
      <c r="AP4" s="198"/>
      <c r="AQ4" s="198"/>
      <c r="AR4" s="198"/>
      <c r="AS4" s="502"/>
      <c r="AT4" s="198"/>
      <c r="AU4" s="198"/>
      <c r="AV4" s="198"/>
      <c r="AW4" s="198"/>
      <c r="AX4" s="198"/>
      <c r="AY4" s="198"/>
      <c r="AZ4" s="198"/>
      <c r="BA4" s="198"/>
    </row>
    <row r="5" spans="1:53" ht="15" x14ac:dyDescent="0.2">
      <c r="A5" s="144"/>
      <c r="B5" s="2535" t="s">
        <v>1113</v>
      </c>
      <c r="C5" s="2516"/>
      <c r="D5" s="2516"/>
      <c r="E5" s="2516"/>
      <c r="F5" s="2516"/>
      <c r="G5" s="2516"/>
      <c r="H5" s="2516"/>
      <c r="I5" s="2516"/>
      <c r="J5" s="2516"/>
      <c r="K5" s="2516"/>
      <c r="L5" s="2516"/>
      <c r="M5" s="2516"/>
      <c r="N5" s="2516"/>
      <c r="O5" s="2516"/>
      <c r="P5" s="2516"/>
      <c r="Q5" s="57"/>
      <c r="R5" s="57"/>
      <c r="S5" s="156"/>
      <c r="T5" s="152"/>
      <c r="U5" s="124"/>
      <c r="V5" s="124"/>
      <c r="W5" s="124"/>
      <c r="X5" s="154"/>
      <c r="Y5" s="121"/>
      <c r="Z5" s="43" t="s">
        <v>1395</v>
      </c>
      <c r="AA5" s="40"/>
      <c r="AB5" s="43"/>
      <c r="AC5" s="43"/>
      <c r="AD5" s="43"/>
      <c r="AE5" s="43"/>
      <c r="AF5" s="43"/>
      <c r="AG5" s="198"/>
      <c r="AH5" s="198"/>
      <c r="AI5" s="198"/>
      <c r="AJ5" s="198"/>
      <c r="AK5" s="198"/>
      <c r="AL5" s="198"/>
      <c r="AM5" s="198"/>
      <c r="AN5" s="198"/>
      <c r="AO5" s="198"/>
      <c r="AP5" s="198"/>
      <c r="AQ5" s="198"/>
      <c r="AR5" s="198"/>
      <c r="AS5" s="502"/>
      <c r="AT5" s="198"/>
      <c r="AU5" s="198"/>
      <c r="AV5" s="198"/>
      <c r="AW5" s="198"/>
      <c r="AX5" s="198"/>
      <c r="AY5" s="198"/>
      <c r="AZ5" s="198"/>
      <c r="BA5" s="198"/>
    </row>
    <row r="6" spans="1:53" ht="15.75" thickBot="1" x14ac:dyDescent="0.25">
      <c r="A6" s="146"/>
      <c r="B6" s="116"/>
      <c r="C6" s="116"/>
      <c r="D6" s="116"/>
      <c r="E6" s="116"/>
      <c r="F6" s="116"/>
      <c r="G6" s="116"/>
      <c r="H6" s="116"/>
      <c r="I6" s="116"/>
      <c r="J6" s="116"/>
      <c r="K6" s="116"/>
      <c r="L6" s="116"/>
      <c r="M6" s="116"/>
      <c r="N6" s="116"/>
      <c r="O6" s="116"/>
      <c r="P6" s="116"/>
      <c r="Q6" s="116"/>
      <c r="R6" s="116"/>
      <c r="S6" s="116"/>
      <c r="T6" s="116"/>
      <c r="U6" s="116"/>
      <c r="V6" s="116"/>
      <c r="W6" s="116"/>
      <c r="X6" s="116"/>
      <c r="Y6" s="127"/>
      <c r="Z6" s="43" t="s">
        <v>1396</v>
      </c>
      <c r="AA6" s="40"/>
      <c r="AB6" s="43"/>
      <c r="AC6" s="43"/>
      <c r="AD6" s="43"/>
      <c r="AE6" s="43"/>
      <c r="AF6" s="43"/>
      <c r="AG6" s="198"/>
      <c r="AH6" s="198"/>
      <c r="AI6" s="198"/>
      <c r="AJ6" s="198"/>
      <c r="AK6" s="198"/>
      <c r="AL6" s="198"/>
      <c r="AM6" s="198"/>
      <c r="AN6" s="198"/>
      <c r="AO6" s="198"/>
      <c r="AP6" s="198"/>
      <c r="AQ6" s="198"/>
      <c r="AR6" s="198"/>
      <c r="AS6" s="502"/>
      <c r="AT6" s="198"/>
      <c r="AU6" s="198"/>
      <c r="AV6" s="198"/>
      <c r="AW6" s="198"/>
      <c r="AX6" s="198"/>
      <c r="AY6" s="198"/>
      <c r="AZ6" s="198"/>
      <c r="BA6" s="198"/>
    </row>
    <row r="7" spans="1:53" ht="15" x14ac:dyDescent="0.2">
      <c r="A7" s="144"/>
      <c r="B7" s="117"/>
      <c r="C7" s="117"/>
      <c r="D7" s="117"/>
      <c r="E7" s="117"/>
      <c r="F7" s="117"/>
      <c r="G7" s="2536" t="s">
        <v>1114</v>
      </c>
      <c r="H7" s="2493"/>
      <c r="I7" s="2497"/>
      <c r="J7" s="2491" t="s">
        <v>1115</v>
      </c>
      <c r="K7" s="2493"/>
      <c r="L7" s="2493"/>
      <c r="M7" s="2493"/>
      <c r="N7" s="2497"/>
      <c r="O7" s="2491" t="s">
        <v>1116</v>
      </c>
      <c r="P7" s="2493"/>
      <c r="Q7" s="2493"/>
      <c r="R7" s="2493"/>
      <c r="S7" s="2497"/>
      <c r="T7" s="2537" t="s">
        <v>1117</v>
      </c>
      <c r="U7" s="2493"/>
      <c r="V7" s="2493"/>
      <c r="W7" s="2493"/>
      <c r="X7" s="2493"/>
      <c r="Y7" s="2538"/>
      <c r="Z7" s="43" t="s">
        <v>1135</v>
      </c>
      <c r="AA7" s="40"/>
      <c r="AB7" s="44"/>
      <c r="AC7" s="44"/>
      <c r="AD7" s="44"/>
      <c r="AE7" s="44"/>
      <c r="AF7" s="44"/>
      <c r="AG7" s="198"/>
      <c r="AH7" s="198"/>
      <c r="AI7" s="198"/>
      <c r="AJ7" s="198"/>
      <c r="AK7" s="198"/>
      <c r="AL7" s="198"/>
      <c r="AM7" s="198"/>
      <c r="AN7" s="198"/>
      <c r="AO7" s="198"/>
      <c r="AP7" s="198"/>
      <c r="AQ7" s="198"/>
      <c r="AR7" s="198"/>
      <c r="AS7" s="502"/>
      <c r="AT7" s="198"/>
      <c r="AU7" s="198"/>
      <c r="AV7" s="198"/>
      <c r="AW7" s="198"/>
      <c r="AX7" s="198"/>
      <c r="AY7" s="198"/>
      <c r="AZ7" s="198"/>
      <c r="BA7" s="198"/>
    </row>
    <row r="8" spans="1:53" ht="15" x14ac:dyDescent="0.2">
      <c r="A8" s="144"/>
      <c r="B8" s="57" t="s">
        <v>1118</v>
      </c>
      <c r="C8" s="34"/>
      <c r="D8" s="34"/>
      <c r="E8" s="34"/>
      <c r="F8" s="34"/>
      <c r="G8" s="128"/>
      <c r="H8" s="161" t="s">
        <v>1219</v>
      </c>
      <c r="I8" s="162"/>
      <c r="J8" s="166"/>
      <c r="K8" s="167"/>
      <c r="L8" s="162"/>
      <c r="M8" s="159"/>
      <c r="N8" s="157"/>
      <c r="O8" s="163"/>
      <c r="P8" s="159"/>
      <c r="Q8" s="159"/>
      <c r="R8" s="159"/>
      <c r="S8" s="157"/>
      <c r="T8" s="2539" t="s">
        <v>1120</v>
      </c>
      <c r="U8" s="2516"/>
      <c r="V8" s="2516"/>
      <c r="W8" s="2516"/>
      <c r="X8" s="2516"/>
      <c r="Y8" s="2530"/>
      <c r="Z8" s="43" t="s">
        <v>1136</v>
      </c>
      <c r="AA8" s="40"/>
      <c r="AB8" s="43"/>
      <c r="AC8" s="43"/>
      <c r="AD8" s="43"/>
      <c r="AE8" s="43"/>
      <c r="AF8" s="43"/>
      <c r="AG8" s="198"/>
      <c r="AH8" s="198"/>
      <c r="AI8" s="198"/>
      <c r="AJ8" s="198"/>
      <c r="AK8" s="198"/>
      <c r="AL8" s="198"/>
      <c r="AM8" s="198"/>
      <c r="AN8" s="198"/>
      <c r="AO8" s="198"/>
      <c r="AP8" s="198"/>
      <c r="AQ8" s="198"/>
      <c r="AR8" s="198"/>
      <c r="AS8" s="502"/>
      <c r="AT8" s="198"/>
      <c r="AU8" s="198"/>
      <c r="AV8" s="198"/>
      <c r="AW8" s="198"/>
      <c r="AX8" s="198"/>
      <c r="AY8" s="198"/>
      <c r="AZ8" s="198"/>
      <c r="BA8" s="198"/>
    </row>
    <row r="9" spans="1:53" ht="15.75" x14ac:dyDescent="0.25">
      <c r="A9" s="144"/>
      <c r="B9" s="34"/>
      <c r="C9" s="34"/>
      <c r="D9" s="34"/>
      <c r="E9" s="34"/>
      <c r="F9" s="34"/>
      <c r="G9" s="128"/>
      <c r="H9" s="163" t="s">
        <v>1220</v>
      </c>
      <c r="I9" s="159"/>
      <c r="J9" s="165"/>
      <c r="K9" s="135" t="s">
        <v>1122</v>
      </c>
      <c r="L9" s="159"/>
      <c r="M9" s="163" t="s">
        <v>1123</v>
      </c>
      <c r="N9" s="160"/>
      <c r="O9" s="57"/>
      <c r="P9" s="135" t="s">
        <v>1122</v>
      </c>
      <c r="Q9" s="159"/>
      <c r="R9" s="163" t="s">
        <v>1123</v>
      </c>
      <c r="S9" s="160"/>
      <c r="T9" s="142"/>
      <c r="U9" s="158" t="s">
        <v>1122</v>
      </c>
      <c r="V9" s="158"/>
      <c r="W9" s="158" t="s">
        <v>1123</v>
      </c>
      <c r="X9" s="159"/>
      <c r="Y9" s="121"/>
      <c r="Z9" s="42" t="s">
        <v>558</v>
      </c>
      <c r="AA9" s="40"/>
      <c r="AB9" s="43"/>
      <c r="AC9" s="43"/>
      <c r="AD9" s="43"/>
      <c r="AE9" s="40"/>
      <c r="AF9" s="40"/>
      <c r="AG9" s="198"/>
      <c r="AH9" s="198"/>
      <c r="AI9" s="198"/>
      <c r="AJ9" s="198"/>
      <c r="AK9" s="198"/>
      <c r="AL9" s="198"/>
      <c r="AM9" s="198"/>
      <c r="AN9" s="198"/>
      <c r="AO9" s="198"/>
      <c r="AP9" s="198"/>
      <c r="AQ9" s="198"/>
      <c r="AR9" s="198"/>
      <c r="AS9" s="502"/>
      <c r="AT9" s="198"/>
      <c r="AU9" s="198"/>
      <c r="AV9" s="198"/>
      <c r="AW9" s="198"/>
      <c r="AX9" s="198"/>
      <c r="AY9" s="198"/>
      <c r="AZ9" s="198"/>
      <c r="BA9" s="198"/>
    </row>
    <row r="10" spans="1:53" ht="15.75" thickBot="1" x14ac:dyDescent="0.25">
      <c r="A10" s="144"/>
      <c r="B10" s="34"/>
      <c r="C10" s="34"/>
      <c r="D10" s="34"/>
      <c r="E10" s="34"/>
      <c r="F10" s="34"/>
      <c r="G10" s="164"/>
      <c r="H10" s="57"/>
      <c r="I10" s="57"/>
      <c r="J10" s="165"/>
      <c r="K10" s="168"/>
      <c r="L10" s="159"/>
      <c r="M10" s="159"/>
      <c r="N10" s="160"/>
      <c r="O10" s="57"/>
      <c r="P10" s="159"/>
      <c r="Q10" s="159"/>
      <c r="R10" s="159"/>
      <c r="S10" s="160"/>
      <c r="T10" s="142"/>
      <c r="U10" s="159"/>
      <c r="V10" s="159"/>
      <c r="W10" s="159"/>
      <c r="X10" s="159"/>
      <c r="Y10" s="121"/>
      <c r="Z10" s="43" t="s">
        <v>1137</v>
      </c>
      <c r="AA10" s="40"/>
      <c r="AB10" s="43"/>
      <c r="AC10" s="43"/>
      <c r="AD10" s="43"/>
      <c r="AE10" s="40"/>
      <c r="AF10" s="40"/>
      <c r="AG10" s="199"/>
      <c r="AH10" s="199"/>
      <c r="AI10" s="199"/>
      <c r="AJ10" s="199"/>
      <c r="AK10" s="199"/>
      <c r="AL10" s="199"/>
      <c r="AM10" s="199"/>
      <c r="AN10" s="199"/>
      <c r="AO10" s="199"/>
      <c r="AP10" s="199"/>
      <c r="AQ10" s="199"/>
      <c r="AR10" s="199"/>
      <c r="AS10" s="502"/>
      <c r="AT10" s="199"/>
      <c r="AU10" s="199"/>
      <c r="AV10" s="199"/>
      <c r="AW10" s="199"/>
      <c r="AX10" s="199"/>
      <c r="AY10" s="199"/>
      <c r="AZ10" s="199"/>
      <c r="BA10" s="199"/>
    </row>
    <row r="11" spans="1:53" ht="15.75" thickBot="1" x14ac:dyDescent="0.25">
      <c r="A11" s="144"/>
      <c r="B11" s="147" t="s">
        <v>1124</v>
      </c>
      <c r="C11" s="52"/>
      <c r="D11" s="52"/>
      <c r="E11" s="34"/>
      <c r="F11" s="34"/>
      <c r="G11" s="170"/>
      <c r="H11" s="29"/>
      <c r="I11" s="34"/>
      <c r="J11" s="165"/>
      <c r="K11" s="29"/>
      <c r="L11" s="310"/>
      <c r="M11" s="29"/>
      <c r="N11" s="55"/>
      <c r="O11" s="34"/>
      <c r="P11" s="29"/>
      <c r="Q11" s="310"/>
      <c r="R11" s="29"/>
      <c r="S11" s="55"/>
      <c r="T11" s="98"/>
      <c r="U11" s="29"/>
      <c r="V11" s="310"/>
      <c r="W11" s="29"/>
      <c r="X11" s="182"/>
      <c r="Y11" s="121"/>
      <c r="Z11" s="43" t="s">
        <v>11</v>
      </c>
      <c r="AA11" s="40"/>
      <c r="AB11" s="43"/>
      <c r="AC11" s="43"/>
      <c r="AD11" s="43"/>
      <c r="AE11" s="44"/>
      <c r="AF11" s="44"/>
      <c r="AG11" s="198"/>
      <c r="AH11" s="198"/>
      <c r="AI11" s="198"/>
      <c r="AJ11" s="198"/>
      <c r="AK11" s="198"/>
      <c r="AL11" s="198"/>
      <c r="AM11" s="198"/>
      <c r="AN11" s="198"/>
      <c r="AO11" s="198"/>
      <c r="AP11" s="198"/>
      <c r="AQ11" s="198"/>
      <c r="AR11" s="198"/>
      <c r="AS11" s="502"/>
      <c r="AT11" s="198"/>
      <c r="AU11" s="198"/>
      <c r="AV11" s="198"/>
      <c r="AW11" s="198"/>
      <c r="AX11" s="198"/>
      <c r="AY11" s="198"/>
      <c r="AZ11" s="198"/>
      <c r="BA11" s="198"/>
    </row>
    <row r="12" spans="1:53" ht="15" x14ac:dyDescent="0.2">
      <c r="A12" s="144"/>
      <c r="B12" s="57" t="s">
        <v>1125</v>
      </c>
      <c r="C12" s="57"/>
      <c r="D12" s="57"/>
      <c r="E12" s="57"/>
      <c r="F12" s="57"/>
      <c r="G12" s="164"/>
      <c r="H12" s="57"/>
      <c r="I12" s="57"/>
      <c r="J12" s="169"/>
      <c r="K12" s="142"/>
      <c r="L12" s="57"/>
      <c r="M12" s="57"/>
      <c r="N12" s="160"/>
      <c r="O12" s="57"/>
      <c r="P12" s="57"/>
      <c r="Q12" s="57"/>
      <c r="R12" s="57"/>
      <c r="S12" s="160"/>
      <c r="T12" s="124"/>
      <c r="U12" s="8"/>
      <c r="V12" s="124"/>
      <c r="W12" s="124"/>
      <c r="X12" s="124"/>
      <c r="Y12" s="131"/>
      <c r="Z12" s="43" t="s">
        <v>1138</v>
      </c>
      <c r="AA12" s="40"/>
      <c r="AB12" s="43"/>
      <c r="AC12" s="43"/>
      <c r="AD12" s="43"/>
      <c r="AE12" s="43"/>
      <c r="AF12" s="43"/>
      <c r="AG12" s="199"/>
      <c r="AH12" s="199"/>
      <c r="AI12" s="199"/>
      <c r="AJ12" s="199"/>
      <c r="AK12" s="199"/>
      <c r="AL12" s="199"/>
      <c r="AM12" s="199"/>
      <c r="AN12" s="199"/>
      <c r="AO12" s="199"/>
      <c r="AP12" s="199"/>
      <c r="AQ12" s="199"/>
      <c r="AR12" s="199"/>
      <c r="AS12" s="502"/>
      <c r="AT12" s="199"/>
      <c r="AU12" s="199"/>
      <c r="AV12" s="199"/>
      <c r="AW12" s="199"/>
      <c r="AX12" s="199"/>
      <c r="AY12" s="199"/>
      <c r="AZ12" s="199"/>
      <c r="BA12" s="199"/>
    </row>
    <row r="13" spans="1:53" ht="15" x14ac:dyDescent="0.2">
      <c r="A13" s="144"/>
      <c r="B13" s="34"/>
      <c r="C13" s="34"/>
      <c r="D13" s="34"/>
      <c r="E13" s="34"/>
      <c r="F13" s="34"/>
      <c r="G13" s="170"/>
      <c r="H13" s="57"/>
      <c r="I13" s="34"/>
      <c r="J13" s="169"/>
      <c r="K13" s="142"/>
      <c r="L13" s="34"/>
      <c r="M13" s="34"/>
      <c r="N13" s="55"/>
      <c r="O13" s="34"/>
      <c r="P13" s="57"/>
      <c r="Q13" s="34"/>
      <c r="R13" s="34"/>
      <c r="S13" s="98"/>
      <c r="T13" s="98"/>
      <c r="U13" s="71"/>
      <c r="V13" s="114"/>
      <c r="W13" s="71"/>
      <c r="X13" s="114"/>
      <c r="Y13" s="121"/>
      <c r="Z13" s="43" t="s">
        <v>1139</v>
      </c>
      <c r="AA13" s="40"/>
      <c r="AB13" s="43"/>
      <c r="AC13" s="43"/>
      <c r="AD13" s="43"/>
      <c r="AE13" s="43"/>
      <c r="AF13" s="43"/>
      <c r="AG13" s="198"/>
      <c r="AH13" s="198"/>
      <c r="AI13" s="198"/>
      <c r="AJ13" s="198"/>
      <c r="AK13" s="198"/>
      <c r="AL13" s="198"/>
      <c r="AM13" s="198"/>
      <c r="AN13" s="198"/>
      <c r="AO13" s="198"/>
      <c r="AP13" s="198"/>
      <c r="AQ13" s="198"/>
      <c r="AR13" s="198"/>
      <c r="AS13" s="502"/>
      <c r="AT13" s="198"/>
      <c r="AU13" s="198"/>
      <c r="AV13" s="198"/>
      <c r="AW13" s="198"/>
      <c r="AX13" s="198"/>
      <c r="AY13" s="198"/>
      <c r="AZ13" s="198"/>
      <c r="BA13" s="198"/>
    </row>
    <row r="14" spans="1:53" ht="15" x14ac:dyDescent="0.2">
      <c r="A14" s="144"/>
      <c r="B14" s="30" t="s">
        <v>1168</v>
      </c>
      <c r="C14" s="117" t="s">
        <v>690</v>
      </c>
      <c r="D14" s="28" t="s">
        <v>1168</v>
      </c>
      <c r="E14" s="117" t="s">
        <v>690</v>
      </c>
      <c r="F14" s="28" t="s">
        <v>1169</v>
      </c>
      <c r="G14" s="171"/>
      <c r="H14" s="57"/>
      <c r="I14" s="34"/>
      <c r="J14" s="169"/>
      <c r="K14" s="142"/>
      <c r="L14" s="114"/>
      <c r="M14" s="114"/>
      <c r="N14" s="172"/>
      <c r="O14" s="114"/>
      <c r="P14" s="57"/>
      <c r="Q14" s="34"/>
      <c r="R14" s="34"/>
      <c r="S14" s="98"/>
      <c r="T14" s="98"/>
      <c r="U14" s="34"/>
      <c r="V14" s="34"/>
      <c r="W14" s="34"/>
      <c r="X14" s="34"/>
      <c r="Y14" s="121"/>
      <c r="Z14" s="43" t="s">
        <v>1699</v>
      </c>
      <c r="AA14" s="40"/>
      <c r="AB14" s="43"/>
      <c r="AC14" s="43"/>
      <c r="AD14" s="43"/>
      <c r="AE14" s="43"/>
      <c r="AF14" s="43"/>
      <c r="AG14" s="198"/>
      <c r="AH14" s="198"/>
      <c r="AI14" s="198"/>
      <c r="AJ14" s="198"/>
      <c r="AK14" s="198"/>
      <c r="AL14" s="198"/>
      <c r="AM14" s="198"/>
      <c r="AN14" s="198"/>
      <c r="AO14" s="198"/>
      <c r="AP14" s="198"/>
      <c r="AQ14" s="198"/>
      <c r="AR14" s="198"/>
      <c r="AS14" s="502"/>
      <c r="AT14" s="198"/>
      <c r="AU14" s="198"/>
      <c r="AV14" s="198"/>
      <c r="AW14" s="198"/>
      <c r="AX14" s="198"/>
      <c r="AY14" s="198"/>
      <c r="AZ14" s="198"/>
      <c r="BA14" s="198"/>
    </row>
    <row r="15" spans="1:53" ht="15" x14ac:dyDescent="0.2">
      <c r="A15" s="144"/>
      <c r="B15" s="34"/>
      <c r="C15" s="34"/>
      <c r="D15" s="34"/>
      <c r="E15" s="34"/>
      <c r="F15" s="34"/>
      <c r="G15" s="170"/>
      <c r="H15" s="57"/>
      <c r="I15" s="34"/>
      <c r="J15" s="169"/>
      <c r="K15" s="142"/>
      <c r="L15" s="34"/>
      <c r="M15" s="34"/>
      <c r="N15" s="55"/>
      <c r="O15" s="34"/>
      <c r="P15" s="57" t="s">
        <v>1126</v>
      </c>
      <c r="Q15" s="34"/>
      <c r="R15" s="351" t="s">
        <v>1168</v>
      </c>
      <c r="S15" s="155" t="s">
        <v>690</v>
      </c>
      <c r="T15" s="155"/>
      <c r="U15" s="351" t="s">
        <v>1168</v>
      </c>
      <c r="V15" s="117" t="s">
        <v>690</v>
      </c>
      <c r="W15" s="351" t="s">
        <v>1168</v>
      </c>
      <c r="X15" s="114"/>
      <c r="Y15" s="121"/>
      <c r="Z15" s="43" t="s">
        <v>1140</v>
      </c>
      <c r="AA15" s="40"/>
      <c r="AB15" s="43"/>
      <c r="AC15" s="43"/>
      <c r="AD15" s="43"/>
      <c r="AE15" s="43"/>
      <c r="AF15" s="43"/>
      <c r="AG15" s="198"/>
      <c r="AH15" s="198"/>
      <c r="AI15" s="198"/>
      <c r="AJ15" s="198"/>
      <c r="AK15" s="198"/>
      <c r="AL15" s="198"/>
      <c r="AM15" s="198"/>
      <c r="AN15" s="198"/>
      <c r="AO15" s="198"/>
      <c r="AP15" s="198"/>
      <c r="AQ15" s="198"/>
      <c r="AR15" s="198"/>
      <c r="AS15" s="502"/>
      <c r="AT15" s="198"/>
      <c r="AU15" s="198"/>
      <c r="AV15" s="198"/>
      <c r="AW15" s="198"/>
      <c r="AX15" s="198"/>
      <c r="AY15" s="198"/>
      <c r="AZ15" s="198"/>
      <c r="BA15" s="198"/>
    </row>
    <row r="16" spans="1:53" ht="15" x14ac:dyDescent="0.2">
      <c r="A16" s="144"/>
      <c r="B16" s="30" t="s">
        <v>1168</v>
      </c>
      <c r="C16" s="117" t="s">
        <v>690</v>
      </c>
      <c r="D16" s="28" t="s">
        <v>1168</v>
      </c>
      <c r="E16" s="117" t="s">
        <v>690</v>
      </c>
      <c r="F16" s="28" t="s">
        <v>1169</v>
      </c>
      <c r="G16" s="171"/>
      <c r="H16" s="117"/>
      <c r="I16" s="34"/>
      <c r="J16" s="128"/>
      <c r="K16" s="155"/>
      <c r="L16" s="114"/>
      <c r="M16" s="117"/>
      <c r="N16" s="172"/>
      <c r="O16" s="114"/>
      <c r="P16" s="163"/>
      <c r="Q16" s="114"/>
      <c r="R16" s="57"/>
      <c r="S16" s="143"/>
      <c r="T16" s="143"/>
      <c r="U16" s="71"/>
      <c r="V16" s="114"/>
      <c r="W16" s="117"/>
      <c r="X16" s="114"/>
      <c r="Y16" s="121"/>
      <c r="Z16" s="43" t="s">
        <v>1147</v>
      </c>
      <c r="AA16" s="40"/>
      <c r="AB16" s="43"/>
      <c r="AC16" s="43"/>
      <c r="AD16" s="43"/>
      <c r="AE16" s="43"/>
      <c r="AF16" s="43"/>
      <c r="AG16" s="198"/>
      <c r="AH16" s="198"/>
      <c r="AI16" s="198"/>
      <c r="AJ16" s="198"/>
      <c r="AK16" s="198"/>
      <c r="AL16" s="198"/>
      <c r="AM16" s="198"/>
      <c r="AN16" s="198"/>
      <c r="AO16" s="198"/>
      <c r="AP16" s="198"/>
      <c r="AQ16" s="198"/>
      <c r="AR16" s="198"/>
      <c r="AS16" s="502"/>
      <c r="AT16" s="198"/>
      <c r="AU16" s="198"/>
      <c r="AV16" s="198"/>
      <c r="AW16" s="198"/>
      <c r="AX16" s="198"/>
      <c r="AY16" s="198"/>
      <c r="AZ16" s="198"/>
      <c r="BA16" s="198"/>
    </row>
    <row r="17" spans="1:53" ht="15" x14ac:dyDescent="0.2">
      <c r="A17" s="144"/>
      <c r="B17" s="34"/>
      <c r="C17" s="34"/>
      <c r="D17" s="34"/>
      <c r="E17" s="34"/>
      <c r="F17" s="34"/>
      <c r="G17" s="170"/>
      <c r="H17" s="57"/>
      <c r="I17" s="34"/>
      <c r="J17" s="169"/>
      <c r="K17" s="142"/>
      <c r="L17" s="34"/>
      <c r="M17" s="34"/>
      <c r="N17" s="55"/>
      <c r="O17" s="34"/>
      <c r="P17" s="163"/>
      <c r="Q17" s="34"/>
      <c r="R17" s="34"/>
      <c r="S17" s="98"/>
      <c r="T17" s="98"/>
      <c r="U17" s="34"/>
      <c r="V17" s="34"/>
      <c r="W17" s="34"/>
      <c r="X17" s="34"/>
      <c r="Y17" s="121"/>
      <c r="Z17" s="43" t="s">
        <v>1148</v>
      </c>
      <c r="AA17" s="40"/>
      <c r="AB17" s="43"/>
      <c r="AC17" s="43"/>
      <c r="AD17" s="43"/>
      <c r="AE17" s="43"/>
      <c r="AF17" s="43"/>
      <c r="AG17" s="198"/>
      <c r="AH17" s="198"/>
      <c r="AI17" s="198"/>
      <c r="AJ17" s="198"/>
      <c r="AK17" s="198"/>
      <c r="AL17" s="198"/>
      <c r="AM17" s="198"/>
      <c r="AN17" s="198"/>
      <c r="AO17" s="198"/>
      <c r="AP17" s="198"/>
      <c r="AQ17" s="198"/>
      <c r="AR17" s="198"/>
      <c r="AS17" s="502"/>
      <c r="AT17" s="198"/>
      <c r="AU17" s="198"/>
      <c r="AV17" s="198"/>
      <c r="AW17" s="198"/>
      <c r="AX17" s="198"/>
      <c r="AY17" s="198"/>
      <c r="AZ17" s="198"/>
      <c r="BA17" s="198"/>
    </row>
    <row r="18" spans="1:53" ht="15" x14ac:dyDescent="0.2">
      <c r="A18" s="144"/>
      <c r="B18" s="30" t="s">
        <v>1168</v>
      </c>
      <c r="C18" s="117" t="s">
        <v>690</v>
      </c>
      <c r="D18" s="28" t="s">
        <v>1168</v>
      </c>
      <c r="E18" s="117" t="s">
        <v>690</v>
      </c>
      <c r="F18" s="28" t="s">
        <v>1169</v>
      </c>
      <c r="G18" s="171"/>
      <c r="H18" s="57"/>
      <c r="I18" s="34"/>
      <c r="J18" s="169"/>
      <c r="K18" s="142"/>
      <c r="L18" s="114"/>
      <c r="M18" s="114"/>
      <c r="N18" s="172"/>
      <c r="O18" s="114"/>
      <c r="P18" s="57" t="s">
        <v>1127</v>
      </c>
      <c r="Q18" s="2534" t="s">
        <v>1131</v>
      </c>
      <c r="R18" s="2516"/>
      <c r="S18" s="2516"/>
      <c r="T18" s="2516"/>
      <c r="U18" s="2516"/>
      <c r="V18" s="2516"/>
      <c r="W18" s="2516"/>
      <c r="X18" s="2516"/>
      <c r="Y18" s="121"/>
      <c r="Z18" s="43" t="s">
        <v>1149</v>
      </c>
      <c r="AA18" s="40"/>
      <c r="AB18" s="43"/>
      <c r="AC18" s="43"/>
      <c r="AD18" s="43"/>
      <c r="AE18" s="43"/>
      <c r="AF18" s="43"/>
      <c r="AG18" s="198"/>
      <c r="AH18" s="198"/>
      <c r="AI18" s="198"/>
      <c r="AJ18" s="198"/>
      <c r="AK18" s="198"/>
      <c r="AL18" s="198"/>
      <c r="AM18" s="198"/>
      <c r="AN18" s="198"/>
      <c r="AO18" s="198"/>
      <c r="AP18" s="198"/>
      <c r="AQ18" s="198"/>
      <c r="AR18" s="198"/>
      <c r="AS18" s="502"/>
      <c r="AT18" s="198"/>
      <c r="AU18" s="198"/>
      <c r="AV18" s="198"/>
      <c r="AW18" s="198"/>
      <c r="AX18" s="198"/>
      <c r="AY18" s="198"/>
      <c r="AZ18" s="198"/>
      <c r="BA18" s="198"/>
    </row>
    <row r="19" spans="1:53" ht="15" x14ac:dyDescent="0.2">
      <c r="A19" s="144"/>
      <c r="B19" s="34"/>
      <c r="C19" s="34"/>
      <c r="D19" s="34"/>
      <c r="E19" s="34"/>
      <c r="F19" s="34"/>
      <c r="G19" s="170"/>
      <c r="H19" s="57"/>
      <c r="I19" s="34"/>
      <c r="J19" s="169"/>
      <c r="K19" s="142"/>
      <c r="L19" s="34"/>
      <c r="M19" s="34"/>
      <c r="N19" s="55"/>
      <c r="O19" s="34"/>
      <c r="P19" s="163"/>
      <c r="Q19" s="34"/>
      <c r="R19" s="34"/>
      <c r="S19" s="98"/>
      <c r="T19" s="98"/>
      <c r="U19" s="34"/>
      <c r="V19" s="34"/>
      <c r="W19" s="34"/>
      <c r="X19" s="34"/>
      <c r="Y19" s="121"/>
      <c r="Z19" s="43" t="s">
        <v>1150</v>
      </c>
      <c r="AA19" s="40"/>
      <c r="AB19" s="43"/>
      <c r="AC19" s="43"/>
      <c r="AD19" s="43"/>
      <c r="AE19" s="43"/>
      <c r="AF19" s="43"/>
      <c r="AG19" s="198"/>
      <c r="AH19" s="198"/>
      <c r="AI19" s="198"/>
      <c r="AJ19" s="198"/>
      <c r="AK19" s="198"/>
      <c r="AL19" s="198"/>
      <c r="AM19" s="198"/>
      <c r="AN19" s="198"/>
      <c r="AO19" s="198"/>
      <c r="AP19" s="198"/>
      <c r="AQ19" s="198"/>
      <c r="AR19" s="198"/>
      <c r="AS19" s="502"/>
      <c r="AT19" s="198"/>
      <c r="AU19" s="198"/>
      <c r="AV19" s="198"/>
      <c r="AW19" s="198"/>
      <c r="AX19" s="198"/>
      <c r="AY19" s="198"/>
      <c r="AZ19" s="198"/>
      <c r="BA19" s="198"/>
    </row>
    <row r="20" spans="1:53" ht="15.75" thickBot="1" x14ac:dyDescent="0.25">
      <c r="A20" s="144"/>
      <c r="B20" s="30" t="s">
        <v>1168</v>
      </c>
      <c r="C20" s="117" t="s">
        <v>690</v>
      </c>
      <c r="D20" s="28" t="s">
        <v>1168</v>
      </c>
      <c r="E20" s="117" t="s">
        <v>690</v>
      </c>
      <c r="F20" s="28" t="s">
        <v>1169</v>
      </c>
      <c r="G20" s="170"/>
      <c r="H20" s="57"/>
      <c r="I20" s="34"/>
      <c r="J20" s="169"/>
      <c r="K20" s="142"/>
      <c r="L20" s="34"/>
      <c r="M20" s="34"/>
      <c r="N20" s="55"/>
      <c r="O20" s="34"/>
      <c r="P20" s="163"/>
      <c r="Q20" s="34"/>
      <c r="R20" s="34"/>
      <c r="S20" s="98"/>
      <c r="T20" s="98"/>
      <c r="U20" s="34"/>
      <c r="V20" s="34"/>
      <c r="W20" s="34"/>
      <c r="X20" s="34"/>
      <c r="Y20" s="121"/>
      <c r="Z20" s="43" t="s">
        <v>1151</v>
      </c>
      <c r="AA20" s="40"/>
      <c r="AB20" s="43"/>
      <c r="AC20" s="43"/>
      <c r="AD20" s="43"/>
      <c r="AE20" s="43"/>
      <c r="AF20" s="43"/>
      <c r="AG20" s="198"/>
      <c r="AH20" s="198"/>
      <c r="AI20" s="198"/>
      <c r="AJ20" s="198"/>
      <c r="AK20" s="198"/>
      <c r="AL20" s="198"/>
      <c r="AM20" s="198"/>
      <c r="AN20" s="198"/>
      <c r="AO20" s="198"/>
      <c r="AP20" s="198"/>
      <c r="AQ20" s="198"/>
      <c r="AR20" s="198"/>
      <c r="AS20" s="502"/>
      <c r="AT20" s="198"/>
      <c r="AU20" s="198"/>
      <c r="AV20" s="198"/>
      <c r="AW20" s="198"/>
      <c r="AX20" s="198"/>
      <c r="AY20" s="198"/>
      <c r="AZ20" s="198"/>
      <c r="BA20" s="198"/>
    </row>
    <row r="21" spans="1:53" ht="15" x14ac:dyDescent="0.2">
      <c r="A21" s="183"/>
      <c r="B21" s="184"/>
      <c r="C21" s="184"/>
      <c r="D21" s="184"/>
      <c r="E21" s="184"/>
      <c r="F21" s="184"/>
      <c r="G21" s="173"/>
      <c r="H21" s="174"/>
      <c r="I21" s="175"/>
      <c r="J21" s="176"/>
      <c r="K21" s="177"/>
      <c r="L21" s="177"/>
      <c r="M21" s="177"/>
      <c r="N21" s="179"/>
      <c r="O21" s="180"/>
      <c r="P21" s="181"/>
      <c r="Q21" s="181"/>
      <c r="R21" s="181"/>
      <c r="S21" s="177"/>
      <c r="T21" s="180"/>
      <c r="U21" s="180"/>
      <c r="V21" s="180"/>
      <c r="W21" s="180"/>
      <c r="X21" s="180"/>
      <c r="Y21" s="185"/>
      <c r="Z21" s="43" t="s">
        <v>1152</v>
      </c>
      <c r="AA21" s="40"/>
      <c r="AB21" s="43"/>
      <c r="AC21" s="43"/>
      <c r="AD21" s="43"/>
      <c r="AE21" s="43"/>
      <c r="AF21" s="43"/>
      <c r="AG21" s="198"/>
      <c r="AH21" s="198"/>
      <c r="AI21" s="198"/>
      <c r="AJ21" s="198"/>
      <c r="AK21" s="198"/>
      <c r="AL21" s="198"/>
      <c r="AM21" s="198"/>
      <c r="AN21" s="198"/>
      <c r="AO21" s="198"/>
      <c r="AP21" s="198"/>
      <c r="AQ21" s="198"/>
      <c r="AR21" s="198"/>
      <c r="AS21" s="502"/>
      <c r="AT21" s="198"/>
      <c r="AU21" s="198"/>
      <c r="AV21" s="198"/>
      <c r="AW21" s="198"/>
      <c r="AX21" s="198"/>
      <c r="AY21" s="198"/>
      <c r="AZ21" s="198"/>
      <c r="BA21" s="198"/>
    </row>
    <row r="22" spans="1:53" ht="15" x14ac:dyDescent="0.2">
      <c r="A22" s="144"/>
      <c r="B22" s="34"/>
      <c r="C22" s="34"/>
      <c r="D22" s="34"/>
      <c r="E22" s="34"/>
      <c r="F22" s="34"/>
      <c r="G22" s="128"/>
      <c r="H22" s="161"/>
      <c r="I22" s="162"/>
      <c r="J22" s="166"/>
      <c r="K22" s="167"/>
      <c r="L22" s="162"/>
      <c r="M22" s="159"/>
      <c r="N22" s="157"/>
      <c r="O22" s="163"/>
      <c r="P22" s="159"/>
      <c r="Q22" s="159"/>
      <c r="R22" s="159"/>
      <c r="S22" s="135"/>
      <c r="T22" s="142"/>
      <c r="U22" s="57"/>
      <c r="V22" s="34"/>
      <c r="W22" s="34"/>
      <c r="X22" s="34"/>
      <c r="Y22" s="121"/>
      <c r="Z22" s="43" t="s">
        <v>1153</v>
      </c>
      <c r="AA22" s="43"/>
      <c r="AB22" s="43"/>
      <c r="AC22" s="43"/>
      <c r="AD22" s="43"/>
      <c r="AE22" s="43"/>
      <c r="AF22" s="43"/>
      <c r="AG22" s="198"/>
      <c r="AH22" s="198"/>
      <c r="AI22" s="198"/>
      <c r="AJ22" s="198"/>
      <c r="AK22" s="198"/>
      <c r="AL22" s="198"/>
      <c r="AM22" s="198"/>
      <c r="AN22" s="198"/>
      <c r="AO22" s="198"/>
      <c r="AP22" s="198"/>
      <c r="AQ22" s="198"/>
      <c r="AR22" s="198"/>
      <c r="AS22" s="502"/>
      <c r="AT22" s="198"/>
      <c r="AU22" s="198"/>
      <c r="AV22" s="198"/>
      <c r="AW22" s="198"/>
      <c r="AX22" s="198"/>
      <c r="AY22" s="198"/>
      <c r="AZ22" s="198"/>
      <c r="BA22" s="198"/>
    </row>
    <row r="23" spans="1:53" ht="15" x14ac:dyDescent="0.2">
      <c r="A23" s="144"/>
      <c r="B23" s="34"/>
      <c r="C23" s="34"/>
      <c r="D23" s="34"/>
      <c r="E23" s="34"/>
      <c r="F23" s="34"/>
      <c r="G23" s="128"/>
      <c r="H23" s="161"/>
      <c r="I23" s="162"/>
      <c r="J23" s="166"/>
      <c r="K23" s="167"/>
      <c r="L23" s="162"/>
      <c r="M23" s="159"/>
      <c r="N23" s="157"/>
      <c r="O23" s="163"/>
      <c r="P23" s="159"/>
      <c r="Q23" s="159"/>
      <c r="R23" s="159"/>
      <c r="S23" s="135"/>
      <c r="T23" s="142"/>
      <c r="U23" s="57"/>
      <c r="V23" s="34"/>
      <c r="W23" s="34"/>
      <c r="X23" s="34"/>
      <c r="Y23" s="121"/>
      <c r="Z23" s="43" t="s">
        <v>1154</v>
      </c>
      <c r="AA23" s="40"/>
      <c r="AB23" s="43"/>
      <c r="AC23" s="43"/>
      <c r="AD23" s="43"/>
      <c r="AE23" s="43"/>
      <c r="AF23" s="43"/>
      <c r="AG23" s="198"/>
      <c r="AH23" s="198"/>
      <c r="AI23" s="198"/>
      <c r="AJ23" s="198"/>
      <c r="AK23" s="198"/>
      <c r="AL23" s="198"/>
      <c r="AM23" s="198"/>
      <c r="AN23" s="198"/>
      <c r="AO23" s="198"/>
      <c r="AP23" s="198"/>
      <c r="AQ23" s="198"/>
      <c r="AR23" s="198"/>
      <c r="AS23" s="502"/>
      <c r="AT23" s="198"/>
      <c r="AU23" s="198"/>
      <c r="AV23" s="198"/>
      <c r="AW23" s="198"/>
      <c r="AX23" s="198"/>
      <c r="AY23" s="198"/>
      <c r="AZ23" s="198"/>
      <c r="BA23" s="198"/>
    </row>
    <row r="24" spans="1:53" ht="15" x14ac:dyDescent="0.2">
      <c r="A24" s="144"/>
      <c r="B24" s="34"/>
      <c r="C24" s="34"/>
      <c r="D24" s="34"/>
      <c r="E24" s="34"/>
      <c r="F24" s="34"/>
      <c r="G24" s="128"/>
      <c r="H24" s="161"/>
      <c r="I24" s="162"/>
      <c r="J24" s="166"/>
      <c r="K24" s="167"/>
      <c r="L24" s="162"/>
      <c r="M24" s="159"/>
      <c r="N24" s="157"/>
      <c r="O24" s="163"/>
      <c r="P24" s="159"/>
      <c r="Q24" s="159"/>
      <c r="R24" s="159"/>
      <c r="S24" s="135"/>
      <c r="T24" s="142"/>
      <c r="U24" s="57"/>
      <c r="V24" s="34"/>
      <c r="W24" s="34"/>
      <c r="X24" s="34"/>
      <c r="Y24" s="121"/>
      <c r="Z24" s="43" t="s">
        <v>144</v>
      </c>
      <c r="AA24" s="40"/>
      <c r="AB24" s="43"/>
      <c r="AC24" s="43"/>
      <c r="AD24" s="43"/>
      <c r="AE24" s="43"/>
      <c r="AF24" s="43"/>
      <c r="AG24" s="198"/>
      <c r="AH24" s="198"/>
      <c r="AI24" s="198"/>
      <c r="AJ24" s="198"/>
      <c r="AK24" s="198"/>
      <c r="AL24" s="198"/>
      <c r="AM24" s="198"/>
      <c r="AN24" s="198"/>
      <c r="AO24" s="198"/>
      <c r="AP24" s="198"/>
      <c r="AQ24" s="198"/>
      <c r="AR24" s="198"/>
      <c r="AS24" s="502"/>
      <c r="AT24" s="198"/>
      <c r="AU24" s="198"/>
      <c r="AV24" s="198"/>
      <c r="AW24" s="198"/>
      <c r="AX24" s="198"/>
      <c r="AY24" s="198"/>
      <c r="AZ24" s="198"/>
      <c r="BA24" s="198"/>
    </row>
    <row r="25" spans="1:53" ht="15" x14ac:dyDescent="0.2">
      <c r="A25" s="144"/>
      <c r="B25" s="34"/>
      <c r="C25" s="34"/>
      <c r="D25" s="34"/>
      <c r="E25" s="34"/>
      <c r="F25" s="34"/>
      <c r="G25" s="128"/>
      <c r="H25" s="161"/>
      <c r="I25" s="162"/>
      <c r="J25" s="166"/>
      <c r="K25" s="167"/>
      <c r="L25" s="162"/>
      <c r="M25" s="159"/>
      <c r="N25" s="157"/>
      <c r="O25" s="163"/>
      <c r="P25" s="159"/>
      <c r="Q25" s="159"/>
      <c r="R25" s="159"/>
      <c r="S25" s="135"/>
      <c r="T25" s="142"/>
      <c r="U25" s="57"/>
      <c r="V25" s="34"/>
      <c r="W25" s="34"/>
      <c r="X25" s="34"/>
      <c r="Y25" s="121"/>
      <c r="Z25" s="43" t="s">
        <v>145</v>
      </c>
      <c r="AA25" s="40"/>
      <c r="AB25" s="43"/>
      <c r="AC25" s="43"/>
      <c r="AD25" s="43"/>
      <c r="AE25" s="43"/>
      <c r="AF25" s="43"/>
      <c r="AG25" s="198"/>
      <c r="AH25" s="198"/>
      <c r="AI25" s="198"/>
      <c r="AJ25" s="198"/>
      <c r="AK25" s="198"/>
      <c r="AL25" s="198"/>
      <c r="AM25" s="198"/>
      <c r="AN25" s="198"/>
      <c r="AO25" s="198"/>
      <c r="AP25" s="198"/>
      <c r="AQ25" s="198"/>
      <c r="AR25" s="198"/>
      <c r="AS25" s="502"/>
      <c r="AT25" s="198"/>
      <c r="AU25" s="198"/>
      <c r="AV25" s="198"/>
      <c r="AW25" s="198"/>
      <c r="AX25" s="198"/>
      <c r="AY25" s="198"/>
      <c r="AZ25" s="198"/>
      <c r="BA25" s="198"/>
    </row>
    <row r="26" spans="1:53" ht="15" x14ac:dyDescent="0.2">
      <c r="A26" s="144"/>
      <c r="B26" s="34"/>
      <c r="C26" s="34"/>
      <c r="D26" s="34"/>
      <c r="E26" s="34"/>
      <c r="F26" s="34"/>
      <c r="G26" s="128"/>
      <c r="H26" s="161"/>
      <c r="I26" s="162"/>
      <c r="J26" s="166"/>
      <c r="K26" s="167"/>
      <c r="L26" s="162"/>
      <c r="M26" s="159"/>
      <c r="N26" s="157"/>
      <c r="O26" s="163"/>
      <c r="P26" s="159"/>
      <c r="Q26" s="159"/>
      <c r="R26" s="159"/>
      <c r="S26" s="135"/>
      <c r="T26" s="142"/>
      <c r="U26" s="57"/>
      <c r="V26" s="34"/>
      <c r="W26" s="34"/>
      <c r="X26" s="34"/>
      <c r="Y26" s="121"/>
      <c r="Z26" s="43" t="s">
        <v>146</v>
      </c>
      <c r="AA26" s="40"/>
      <c r="AB26" s="43"/>
      <c r="AC26" s="43"/>
      <c r="AD26" s="43"/>
      <c r="AE26" s="43"/>
      <c r="AF26" s="43"/>
      <c r="AG26" s="198"/>
      <c r="AH26" s="198"/>
      <c r="AI26" s="198"/>
      <c r="AJ26" s="198"/>
      <c r="AK26" s="198"/>
      <c r="AL26" s="198"/>
      <c r="AM26" s="198"/>
      <c r="AN26" s="198"/>
      <c r="AO26" s="198"/>
      <c r="AP26" s="198"/>
      <c r="AQ26" s="198"/>
      <c r="AR26" s="198"/>
      <c r="AS26" s="502"/>
      <c r="AT26" s="198"/>
      <c r="AU26" s="198"/>
      <c r="AV26" s="198"/>
      <c r="AW26" s="198"/>
      <c r="AX26" s="198"/>
      <c r="AY26" s="198"/>
      <c r="AZ26" s="198"/>
      <c r="BA26" s="198"/>
    </row>
    <row r="27" spans="1:53" ht="15" x14ac:dyDescent="0.2">
      <c r="A27" s="144"/>
      <c r="B27" s="34"/>
      <c r="C27" s="34"/>
      <c r="D27" s="34"/>
      <c r="E27" s="34"/>
      <c r="F27" s="34"/>
      <c r="G27" s="128"/>
      <c r="H27" s="161"/>
      <c r="I27" s="162"/>
      <c r="J27" s="166"/>
      <c r="K27" s="167"/>
      <c r="L27" s="162"/>
      <c r="M27" s="159"/>
      <c r="N27" s="157"/>
      <c r="O27" s="163"/>
      <c r="P27" s="159"/>
      <c r="Q27" s="159"/>
      <c r="R27" s="159"/>
      <c r="S27" s="135"/>
      <c r="T27" s="142"/>
      <c r="U27" s="57"/>
      <c r="V27" s="34"/>
      <c r="W27" s="34"/>
      <c r="X27" s="34"/>
      <c r="Y27" s="121"/>
      <c r="Z27" s="43" t="s">
        <v>147</v>
      </c>
      <c r="AA27" s="40"/>
      <c r="AB27" s="43"/>
      <c r="AC27" s="43"/>
      <c r="AD27" s="43"/>
      <c r="AE27" s="43"/>
      <c r="AF27" s="43"/>
      <c r="AG27" s="198"/>
      <c r="AH27" s="198"/>
      <c r="AI27" s="198"/>
      <c r="AJ27" s="198"/>
      <c r="AK27" s="198"/>
      <c r="AL27" s="198"/>
      <c r="AM27" s="198"/>
      <c r="AN27" s="198"/>
      <c r="AO27" s="198"/>
      <c r="AP27" s="198"/>
      <c r="AQ27" s="198"/>
      <c r="AR27" s="198"/>
      <c r="AS27" s="502"/>
      <c r="AT27" s="198"/>
      <c r="AU27" s="198"/>
      <c r="AV27" s="198"/>
      <c r="AW27" s="198"/>
      <c r="AX27" s="198"/>
      <c r="AY27" s="198"/>
      <c r="AZ27" s="198"/>
      <c r="BA27" s="198"/>
    </row>
    <row r="28" spans="1:53" ht="15" x14ac:dyDescent="0.2">
      <c r="A28" s="144"/>
      <c r="B28" s="34"/>
      <c r="C28" s="34"/>
      <c r="D28" s="34"/>
      <c r="E28" s="34"/>
      <c r="F28" s="34"/>
      <c r="G28" s="128"/>
      <c r="H28" s="161"/>
      <c r="I28" s="162"/>
      <c r="J28" s="166"/>
      <c r="K28" s="167"/>
      <c r="L28" s="162"/>
      <c r="M28" s="159"/>
      <c r="N28" s="157"/>
      <c r="O28" s="163"/>
      <c r="P28" s="159"/>
      <c r="Q28" s="159"/>
      <c r="R28" s="159"/>
      <c r="S28" s="135"/>
      <c r="T28" s="142"/>
      <c r="U28" s="57"/>
      <c r="V28" s="34"/>
      <c r="W28" s="34"/>
      <c r="X28" s="34"/>
      <c r="Y28" s="121"/>
      <c r="Z28" s="43" t="s">
        <v>148</v>
      </c>
      <c r="AA28" s="40"/>
      <c r="AB28" s="43"/>
      <c r="AC28" s="43"/>
      <c r="AD28" s="43"/>
      <c r="AE28" s="43"/>
      <c r="AF28" s="43"/>
      <c r="AG28" s="198"/>
      <c r="AH28" s="198"/>
      <c r="AI28" s="198"/>
      <c r="AJ28" s="198"/>
      <c r="AK28" s="198"/>
      <c r="AL28" s="198"/>
      <c r="AM28" s="198"/>
      <c r="AN28" s="198"/>
      <c r="AO28" s="198"/>
      <c r="AP28" s="198"/>
      <c r="AQ28" s="198"/>
      <c r="AR28" s="198"/>
      <c r="AS28" s="502"/>
      <c r="AT28" s="198"/>
      <c r="AU28" s="198"/>
      <c r="AV28" s="198"/>
      <c r="AW28" s="198"/>
      <c r="AX28" s="198"/>
      <c r="AY28" s="198"/>
      <c r="AZ28" s="198"/>
      <c r="BA28" s="198"/>
    </row>
    <row r="29" spans="1:53" ht="15" x14ac:dyDescent="0.2">
      <c r="A29" s="144"/>
      <c r="B29" s="34"/>
      <c r="C29" s="34"/>
      <c r="D29" s="34"/>
      <c r="E29" s="34"/>
      <c r="F29" s="34"/>
      <c r="G29" s="128"/>
      <c r="H29" s="161"/>
      <c r="I29" s="162"/>
      <c r="J29" s="166"/>
      <c r="K29" s="167"/>
      <c r="L29" s="162"/>
      <c r="M29" s="159"/>
      <c r="N29" s="157"/>
      <c r="O29" s="163"/>
      <c r="P29" s="159"/>
      <c r="Q29" s="159"/>
      <c r="R29" s="159"/>
      <c r="S29" s="135"/>
      <c r="T29" s="142"/>
      <c r="U29" s="57"/>
      <c r="V29" s="34"/>
      <c r="W29" s="34"/>
      <c r="X29" s="34"/>
      <c r="Y29" s="121"/>
      <c r="Z29" s="43" t="s">
        <v>149</v>
      </c>
      <c r="AA29" s="40"/>
      <c r="AB29" s="43"/>
      <c r="AC29" s="43"/>
      <c r="AD29" s="43"/>
      <c r="AE29" s="43"/>
      <c r="AF29" s="43"/>
      <c r="AG29" s="198"/>
      <c r="AH29" s="198"/>
      <c r="AI29" s="198"/>
      <c r="AJ29" s="198"/>
      <c r="AK29" s="198"/>
      <c r="AL29" s="198"/>
      <c r="AM29" s="198"/>
      <c r="AN29" s="198"/>
      <c r="AO29" s="198"/>
      <c r="AP29" s="198"/>
      <c r="AQ29" s="198"/>
      <c r="AR29" s="198"/>
      <c r="AS29" s="502"/>
      <c r="AT29" s="198"/>
      <c r="AU29" s="198"/>
      <c r="AV29" s="198"/>
      <c r="AW29" s="198"/>
      <c r="AX29" s="198"/>
      <c r="AY29" s="198"/>
      <c r="AZ29" s="198"/>
      <c r="BA29" s="198"/>
    </row>
    <row r="30" spans="1:53" ht="15" x14ac:dyDescent="0.2">
      <c r="A30" s="144"/>
      <c r="B30" s="34"/>
      <c r="C30" s="34"/>
      <c r="D30" s="34"/>
      <c r="E30" s="34"/>
      <c r="F30" s="34"/>
      <c r="G30" s="128"/>
      <c r="H30" s="161"/>
      <c r="I30" s="162"/>
      <c r="J30" s="166"/>
      <c r="K30" s="167"/>
      <c r="L30" s="162"/>
      <c r="M30" s="159"/>
      <c r="N30" s="157"/>
      <c r="O30" s="163"/>
      <c r="P30" s="159"/>
      <c r="Q30" s="159"/>
      <c r="R30" s="159"/>
      <c r="S30" s="135"/>
      <c r="T30" s="142"/>
      <c r="U30" s="57"/>
      <c r="V30" s="34"/>
      <c r="W30" s="34"/>
      <c r="X30" s="34"/>
      <c r="Y30" s="121"/>
      <c r="Z30" s="43" t="s">
        <v>150</v>
      </c>
      <c r="AA30" s="43"/>
      <c r="AB30" s="43"/>
      <c r="AC30" s="43"/>
      <c r="AD30" s="43"/>
      <c r="AE30" s="43"/>
      <c r="AF30" s="43"/>
      <c r="AG30" s="198"/>
      <c r="AH30" s="198"/>
      <c r="AI30" s="198"/>
      <c r="AJ30" s="198"/>
      <c r="AK30" s="198"/>
      <c r="AL30" s="198"/>
      <c r="AM30" s="198"/>
      <c r="AN30" s="198"/>
      <c r="AO30" s="198"/>
      <c r="AP30" s="198"/>
      <c r="AQ30" s="198"/>
      <c r="AR30" s="198"/>
      <c r="AS30" s="502"/>
      <c r="AT30" s="198"/>
      <c r="AU30" s="198"/>
      <c r="AV30" s="198"/>
      <c r="AW30" s="198"/>
      <c r="AX30" s="198"/>
      <c r="AY30" s="198"/>
      <c r="AZ30" s="198"/>
      <c r="BA30" s="198"/>
    </row>
    <row r="31" spans="1:53" ht="15" x14ac:dyDescent="0.2">
      <c r="A31" s="144"/>
      <c r="B31" s="34"/>
      <c r="C31" s="34"/>
      <c r="D31" s="34"/>
      <c r="E31" s="34"/>
      <c r="F31" s="34"/>
      <c r="G31" s="128"/>
      <c r="H31" s="161"/>
      <c r="I31" s="162"/>
      <c r="J31" s="166"/>
      <c r="K31" s="167"/>
      <c r="L31" s="162"/>
      <c r="M31" s="159"/>
      <c r="N31" s="157"/>
      <c r="O31" s="163"/>
      <c r="P31" s="159"/>
      <c r="Q31" s="159"/>
      <c r="R31" s="159"/>
      <c r="S31" s="135"/>
      <c r="T31" s="142"/>
      <c r="U31" s="57"/>
      <c r="V31" s="34"/>
      <c r="W31" s="34"/>
      <c r="X31" s="34"/>
      <c r="Y31" s="121"/>
      <c r="Z31" s="43" t="s">
        <v>1698</v>
      </c>
      <c r="AA31" s="40"/>
      <c r="AB31" s="43"/>
      <c r="AC31" s="43"/>
      <c r="AD31" s="43"/>
      <c r="AE31" s="43"/>
      <c r="AF31" s="43"/>
      <c r="AG31" s="198"/>
      <c r="AH31" s="198"/>
      <c r="AI31" s="198"/>
      <c r="AJ31" s="198"/>
      <c r="AK31" s="198"/>
      <c r="AL31" s="198"/>
      <c r="AM31" s="198"/>
      <c r="AN31" s="198"/>
      <c r="AO31" s="198"/>
      <c r="AP31" s="198"/>
      <c r="AQ31" s="198"/>
      <c r="AR31" s="198"/>
      <c r="AS31" s="502"/>
      <c r="AT31" s="198"/>
      <c r="AU31" s="198"/>
      <c r="AV31" s="198"/>
      <c r="AW31" s="198"/>
      <c r="AX31" s="198"/>
      <c r="AY31" s="198"/>
      <c r="AZ31" s="198"/>
      <c r="BA31" s="198"/>
    </row>
    <row r="32" spans="1:53" ht="15" x14ac:dyDescent="0.2">
      <c r="A32" s="144"/>
      <c r="B32" s="34"/>
      <c r="C32" s="34"/>
      <c r="D32" s="34"/>
      <c r="E32" s="34"/>
      <c r="F32" s="34"/>
      <c r="G32" s="128"/>
      <c r="H32" s="161"/>
      <c r="I32" s="162"/>
      <c r="J32" s="166"/>
      <c r="K32" s="167"/>
      <c r="L32" s="162"/>
      <c r="M32" s="159"/>
      <c r="N32" s="157"/>
      <c r="O32" s="163"/>
      <c r="P32" s="159"/>
      <c r="Q32" s="159"/>
      <c r="R32" s="159"/>
      <c r="S32" s="135"/>
      <c r="T32" s="142"/>
      <c r="U32" s="57"/>
      <c r="V32" s="34"/>
      <c r="W32" s="34"/>
      <c r="X32" s="34"/>
      <c r="Y32" s="121"/>
      <c r="Z32" s="43" t="s">
        <v>151</v>
      </c>
      <c r="AA32" s="40"/>
      <c r="AB32" s="43"/>
      <c r="AC32" s="43"/>
      <c r="AD32" s="43"/>
      <c r="AE32" s="43"/>
      <c r="AF32" s="43"/>
      <c r="AG32" s="198"/>
      <c r="AH32" s="198"/>
      <c r="AI32" s="198"/>
      <c r="AJ32" s="198"/>
      <c r="AK32" s="198"/>
      <c r="AL32" s="198"/>
      <c r="AM32" s="198"/>
      <c r="AN32" s="198"/>
      <c r="AO32" s="198"/>
      <c r="AP32" s="198"/>
      <c r="AQ32" s="198"/>
      <c r="AR32" s="198"/>
      <c r="AS32" s="502"/>
      <c r="AT32" s="198"/>
      <c r="AU32" s="198"/>
      <c r="AV32" s="198"/>
      <c r="AW32" s="198"/>
      <c r="AX32" s="198"/>
      <c r="AY32" s="198"/>
      <c r="AZ32" s="198"/>
      <c r="BA32" s="198"/>
    </row>
    <row r="33" spans="1:53" ht="15" x14ac:dyDescent="0.2">
      <c r="A33" s="144"/>
      <c r="B33" s="34"/>
      <c r="C33" s="34"/>
      <c r="D33" s="34"/>
      <c r="E33" s="34"/>
      <c r="F33" s="34"/>
      <c r="G33" s="128"/>
      <c r="H33" s="161"/>
      <c r="I33" s="162"/>
      <c r="J33" s="166"/>
      <c r="K33" s="167"/>
      <c r="L33" s="162"/>
      <c r="M33" s="159"/>
      <c r="N33" s="157"/>
      <c r="O33" s="163"/>
      <c r="P33" s="159"/>
      <c r="Q33" s="159"/>
      <c r="R33" s="159"/>
      <c r="S33" s="135"/>
      <c r="T33" s="142"/>
      <c r="U33" s="57"/>
      <c r="V33" s="34"/>
      <c r="W33" s="34"/>
      <c r="X33" s="34"/>
      <c r="Y33" s="121"/>
      <c r="Z33" s="43" t="s">
        <v>118</v>
      </c>
      <c r="AA33" s="40"/>
      <c r="AB33" s="43"/>
      <c r="AC33" s="43"/>
      <c r="AD33" s="43"/>
      <c r="AE33" s="43"/>
      <c r="AF33" s="43"/>
      <c r="AG33" s="198"/>
      <c r="AH33" s="198"/>
      <c r="AI33" s="198"/>
      <c r="AJ33" s="198"/>
      <c r="AK33" s="198"/>
      <c r="AL33" s="198"/>
      <c r="AM33" s="198"/>
      <c r="AN33" s="198"/>
      <c r="AO33" s="198"/>
      <c r="AP33" s="198"/>
      <c r="AQ33" s="198"/>
      <c r="AR33" s="198"/>
      <c r="AS33" s="502"/>
      <c r="AT33" s="198"/>
      <c r="AU33" s="198"/>
      <c r="AV33" s="198"/>
      <c r="AW33" s="198"/>
      <c r="AX33" s="198"/>
      <c r="AY33" s="198"/>
      <c r="AZ33" s="198"/>
      <c r="BA33" s="198"/>
    </row>
    <row r="34" spans="1:53" ht="15" x14ac:dyDescent="0.2">
      <c r="A34" s="144"/>
      <c r="B34" s="34"/>
      <c r="C34" s="34"/>
      <c r="D34" s="34"/>
      <c r="E34" s="34"/>
      <c r="F34" s="34"/>
      <c r="G34" s="128"/>
      <c r="H34" s="161"/>
      <c r="I34" s="162"/>
      <c r="J34" s="166"/>
      <c r="K34" s="167"/>
      <c r="L34" s="162"/>
      <c r="M34" s="159"/>
      <c r="N34" s="157"/>
      <c r="O34" s="163"/>
      <c r="P34" s="159"/>
      <c r="Q34" s="159"/>
      <c r="R34" s="159"/>
      <c r="S34" s="135"/>
      <c r="T34" s="142"/>
      <c r="U34" s="57"/>
      <c r="V34" s="34"/>
      <c r="W34" s="34"/>
      <c r="X34" s="34"/>
      <c r="Y34" s="121"/>
      <c r="Z34" s="43" t="s">
        <v>119</v>
      </c>
      <c r="AA34" s="40"/>
      <c r="AB34" s="43"/>
      <c r="AC34" s="43"/>
      <c r="AD34" s="43"/>
      <c r="AE34" s="43"/>
      <c r="AF34" s="43"/>
      <c r="AG34" s="198"/>
      <c r="AH34" s="198"/>
      <c r="AI34" s="198"/>
      <c r="AJ34" s="198"/>
      <c r="AK34" s="198"/>
      <c r="AL34" s="198"/>
      <c r="AM34" s="198"/>
      <c r="AN34" s="198"/>
      <c r="AO34" s="198"/>
      <c r="AP34" s="198"/>
      <c r="AQ34" s="198"/>
      <c r="AR34" s="198"/>
      <c r="AS34" s="502"/>
      <c r="AT34" s="198"/>
      <c r="AU34" s="198"/>
      <c r="AV34" s="198"/>
      <c r="AW34" s="198"/>
      <c r="AX34" s="198"/>
      <c r="AY34" s="198"/>
      <c r="AZ34" s="198"/>
      <c r="BA34" s="198"/>
    </row>
    <row r="35" spans="1:53" ht="15" x14ac:dyDescent="0.2">
      <c r="A35" s="144"/>
      <c r="B35" s="34"/>
      <c r="C35" s="34"/>
      <c r="D35" s="34"/>
      <c r="E35" s="34"/>
      <c r="F35" s="34"/>
      <c r="G35" s="128"/>
      <c r="H35" s="161"/>
      <c r="I35" s="162"/>
      <c r="J35" s="166"/>
      <c r="K35" s="167"/>
      <c r="L35" s="162"/>
      <c r="M35" s="159"/>
      <c r="N35" s="157"/>
      <c r="O35" s="163"/>
      <c r="P35" s="159"/>
      <c r="Q35" s="159"/>
      <c r="R35" s="159"/>
      <c r="S35" s="135"/>
      <c r="T35" s="142"/>
      <c r="U35" s="57"/>
      <c r="V35" s="34"/>
      <c r="W35" s="34"/>
      <c r="X35" s="34"/>
      <c r="Y35" s="121"/>
      <c r="Z35" s="43" t="s">
        <v>120</v>
      </c>
      <c r="AA35" s="40"/>
      <c r="AB35" s="43"/>
      <c r="AC35" s="43"/>
      <c r="AD35" s="43"/>
      <c r="AE35" s="43"/>
      <c r="AF35" s="43"/>
      <c r="AG35" s="198"/>
      <c r="AH35" s="198"/>
      <c r="AI35" s="198"/>
      <c r="AJ35" s="198"/>
      <c r="AK35" s="198"/>
      <c r="AL35" s="198"/>
      <c r="AM35" s="198"/>
      <c r="AN35" s="198"/>
      <c r="AO35" s="198"/>
      <c r="AP35" s="198"/>
      <c r="AQ35" s="198"/>
      <c r="AR35" s="198"/>
      <c r="AS35" s="502"/>
      <c r="AT35" s="198"/>
      <c r="AU35" s="198"/>
      <c r="AV35" s="198"/>
      <c r="AW35" s="198"/>
      <c r="AX35" s="198"/>
      <c r="AY35" s="198"/>
      <c r="AZ35" s="198"/>
      <c r="BA35" s="198"/>
    </row>
    <row r="36" spans="1:53" ht="15" x14ac:dyDescent="0.2">
      <c r="A36" s="144"/>
      <c r="B36" s="34"/>
      <c r="C36" s="34"/>
      <c r="D36" s="34"/>
      <c r="E36" s="34"/>
      <c r="F36" s="34"/>
      <c r="G36" s="128"/>
      <c r="H36" s="161"/>
      <c r="I36" s="162"/>
      <c r="J36" s="166"/>
      <c r="K36" s="167"/>
      <c r="L36" s="162"/>
      <c r="M36" s="159"/>
      <c r="N36" s="157"/>
      <c r="O36" s="163"/>
      <c r="P36" s="159"/>
      <c r="Q36" s="159"/>
      <c r="R36" s="159"/>
      <c r="S36" s="135"/>
      <c r="T36" s="142"/>
      <c r="U36" s="57"/>
      <c r="V36" s="34"/>
      <c r="W36" s="34"/>
      <c r="X36" s="34"/>
      <c r="Y36" s="121"/>
      <c r="Z36" s="43" t="s">
        <v>121</v>
      </c>
      <c r="AA36" s="43"/>
      <c r="AB36" s="43"/>
      <c r="AC36" s="43"/>
      <c r="AD36" s="43"/>
      <c r="AE36" s="43"/>
      <c r="AF36" s="43"/>
      <c r="AG36" s="198"/>
      <c r="AH36" s="198"/>
      <c r="AI36" s="198"/>
      <c r="AJ36" s="198"/>
      <c r="AK36" s="198"/>
      <c r="AL36" s="198"/>
      <c r="AM36" s="198"/>
      <c r="AN36" s="198"/>
      <c r="AO36" s="198"/>
      <c r="AP36" s="198"/>
      <c r="AQ36" s="198"/>
      <c r="AR36" s="198"/>
      <c r="AS36" s="502"/>
      <c r="AT36" s="198"/>
      <c r="AU36" s="198"/>
      <c r="AV36" s="198"/>
      <c r="AW36" s="198"/>
      <c r="AX36" s="198"/>
      <c r="AY36" s="198"/>
      <c r="AZ36" s="198"/>
      <c r="BA36" s="198"/>
    </row>
    <row r="37" spans="1:53" ht="15" x14ac:dyDescent="0.2">
      <c r="A37" s="144"/>
      <c r="B37" s="34"/>
      <c r="C37" s="34"/>
      <c r="D37" s="34"/>
      <c r="E37" s="34"/>
      <c r="F37" s="34"/>
      <c r="G37" s="128"/>
      <c r="H37" s="161"/>
      <c r="I37" s="162"/>
      <c r="J37" s="166"/>
      <c r="K37" s="167"/>
      <c r="L37" s="162"/>
      <c r="M37" s="159"/>
      <c r="N37" s="157"/>
      <c r="O37" s="163"/>
      <c r="P37" s="159"/>
      <c r="Q37" s="159"/>
      <c r="R37" s="159"/>
      <c r="S37" s="135"/>
      <c r="T37" s="142"/>
      <c r="U37" s="57"/>
      <c r="V37" s="34"/>
      <c r="W37" s="34"/>
      <c r="X37" s="34"/>
      <c r="Y37" s="121"/>
      <c r="Z37" s="43" t="s">
        <v>122</v>
      </c>
      <c r="AA37" s="40"/>
      <c r="AB37" s="43"/>
      <c r="AC37" s="43"/>
      <c r="AD37" s="43"/>
      <c r="AE37" s="43"/>
      <c r="AF37" s="43"/>
      <c r="AG37" s="198"/>
      <c r="AH37" s="198"/>
      <c r="AI37" s="198"/>
      <c r="AJ37" s="198"/>
      <c r="AK37" s="198"/>
      <c r="AL37" s="198"/>
      <c r="AM37" s="198"/>
      <c r="AN37" s="198"/>
      <c r="AO37" s="198"/>
      <c r="AP37" s="198"/>
      <c r="AQ37" s="198"/>
      <c r="AR37" s="198"/>
      <c r="AS37" s="502"/>
      <c r="AT37" s="198"/>
      <c r="AU37" s="198"/>
      <c r="AV37" s="198"/>
      <c r="AW37" s="198"/>
      <c r="AX37" s="198"/>
      <c r="AY37" s="198"/>
      <c r="AZ37" s="198"/>
      <c r="BA37" s="198"/>
    </row>
    <row r="38" spans="1:53" ht="15" x14ac:dyDescent="0.2">
      <c r="A38" s="144"/>
      <c r="B38" s="34"/>
      <c r="C38" s="34"/>
      <c r="D38" s="34"/>
      <c r="E38" s="34"/>
      <c r="F38" s="34"/>
      <c r="G38" s="128"/>
      <c r="H38" s="161"/>
      <c r="I38" s="162"/>
      <c r="J38" s="166"/>
      <c r="K38" s="167"/>
      <c r="L38" s="162"/>
      <c r="M38" s="159"/>
      <c r="N38" s="157"/>
      <c r="O38" s="163"/>
      <c r="P38" s="159"/>
      <c r="Q38" s="159"/>
      <c r="R38" s="159"/>
      <c r="S38" s="135"/>
      <c r="T38" s="142"/>
      <c r="U38" s="57"/>
      <c r="V38" s="34"/>
      <c r="W38" s="34"/>
      <c r="X38" s="34"/>
      <c r="Y38" s="121"/>
      <c r="Z38" s="43" t="s">
        <v>123</v>
      </c>
      <c r="AA38" s="40"/>
      <c r="AB38" s="43"/>
      <c r="AC38" s="43"/>
      <c r="AD38" s="43"/>
      <c r="AE38" s="43"/>
      <c r="AF38" s="43"/>
      <c r="AG38" s="198"/>
      <c r="AH38" s="198"/>
      <c r="AI38" s="198"/>
      <c r="AJ38" s="198"/>
      <c r="AK38" s="198"/>
      <c r="AL38" s="198"/>
      <c r="AM38" s="198"/>
      <c r="AN38" s="198"/>
      <c r="AO38" s="198"/>
      <c r="AP38" s="198"/>
      <c r="AQ38" s="198"/>
      <c r="AR38" s="198"/>
      <c r="AS38" s="502"/>
      <c r="AT38" s="198"/>
      <c r="AU38" s="198"/>
      <c r="AV38" s="198"/>
      <c r="AW38" s="198"/>
      <c r="AX38" s="198"/>
      <c r="AY38" s="198"/>
      <c r="AZ38" s="198"/>
      <c r="BA38" s="198"/>
    </row>
    <row r="39" spans="1:53" ht="15" x14ac:dyDescent="0.2">
      <c r="A39" s="144"/>
      <c r="B39" s="34"/>
      <c r="C39" s="34"/>
      <c r="D39" s="34"/>
      <c r="E39" s="34"/>
      <c r="F39" s="34"/>
      <c r="G39" s="128"/>
      <c r="H39" s="161"/>
      <c r="I39" s="162"/>
      <c r="J39" s="166"/>
      <c r="K39" s="167"/>
      <c r="L39" s="162"/>
      <c r="M39" s="159"/>
      <c r="N39" s="157"/>
      <c r="O39" s="163"/>
      <c r="P39" s="159"/>
      <c r="Q39" s="159"/>
      <c r="R39" s="159"/>
      <c r="S39" s="135"/>
      <c r="T39" s="142"/>
      <c r="U39" s="57"/>
      <c r="V39" s="34"/>
      <c r="W39" s="34"/>
      <c r="X39" s="34"/>
      <c r="Y39" s="121"/>
      <c r="Z39" s="43" t="s">
        <v>124</v>
      </c>
      <c r="AA39" s="40"/>
      <c r="AB39" s="43"/>
      <c r="AC39" s="43"/>
      <c r="AD39" s="43"/>
      <c r="AE39" s="43"/>
      <c r="AF39" s="43"/>
      <c r="AG39" s="198"/>
      <c r="AH39" s="198"/>
      <c r="AI39" s="198"/>
      <c r="AJ39" s="198"/>
      <c r="AK39" s="198"/>
      <c r="AL39" s="198"/>
      <c r="AM39" s="198"/>
      <c r="AN39" s="198"/>
      <c r="AO39" s="198"/>
      <c r="AP39" s="198"/>
      <c r="AQ39" s="198"/>
      <c r="AR39" s="198"/>
      <c r="AS39" s="502"/>
      <c r="AT39" s="198"/>
      <c r="AU39" s="198"/>
      <c r="AV39" s="198"/>
      <c r="AW39" s="198"/>
      <c r="AX39" s="198"/>
      <c r="AY39" s="198"/>
      <c r="AZ39" s="198"/>
      <c r="BA39" s="198"/>
    </row>
    <row r="40" spans="1:53" ht="15" x14ac:dyDescent="0.2">
      <c r="A40" s="144"/>
      <c r="B40" s="34"/>
      <c r="C40" s="34"/>
      <c r="D40" s="34"/>
      <c r="E40" s="34"/>
      <c r="F40" s="34"/>
      <c r="G40" s="128"/>
      <c r="H40" s="161"/>
      <c r="I40" s="162"/>
      <c r="J40" s="166"/>
      <c r="K40" s="167"/>
      <c r="L40" s="162"/>
      <c r="M40" s="159"/>
      <c r="N40" s="157"/>
      <c r="O40" s="163"/>
      <c r="P40" s="159"/>
      <c r="Q40" s="159"/>
      <c r="R40" s="159"/>
      <c r="S40" s="135"/>
      <c r="T40" s="142"/>
      <c r="U40" s="57"/>
      <c r="V40" s="34"/>
      <c r="W40" s="34"/>
      <c r="X40" s="34"/>
      <c r="Y40" s="121"/>
      <c r="Z40" s="43" t="s">
        <v>125</v>
      </c>
      <c r="AA40" s="40"/>
      <c r="AB40" s="43"/>
      <c r="AC40" s="43"/>
      <c r="AD40" s="43"/>
      <c r="AE40" s="43"/>
      <c r="AF40" s="43"/>
      <c r="AG40" s="198"/>
      <c r="AH40" s="198"/>
      <c r="AI40" s="198"/>
      <c r="AJ40" s="198"/>
      <c r="AK40" s="198"/>
      <c r="AL40" s="198"/>
      <c r="AM40" s="198"/>
      <c r="AN40" s="198"/>
      <c r="AO40" s="198"/>
      <c r="AP40" s="198"/>
      <c r="AQ40" s="198"/>
      <c r="AR40" s="198"/>
      <c r="AS40" s="502"/>
      <c r="AT40" s="198"/>
      <c r="AU40" s="198"/>
      <c r="AV40" s="198"/>
      <c r="AW40" s="198"/>
      <c r="AX40" s="198"/>
      <c r="AY40" s="198"/>
      <c r="AZ40" s="198"/>
      <c r="BA40" s="198"/>
    </row>
    <row r="41" spans="1:53" ht="15" x14ac:dyDescent="0.2">
      <c r="A41" s="144"/>
      <c r="B41" s="34"/>
      <c r="C41" s="34"/>
      <c r="D41" s="34"/>
      <c r="E41" s="34"/>
      <c r="F41" s="34"/>
      <c r="G41" s="128"/>
      <c r="H41" s="161"/>
      <c r="I41" s="162"/>
      <c r="J41" s="166"/>
      <c r="K41" s="167"/>
      <c r="L41" s="162"/>
      <c r="M41" s="159"/>
      <c r="N41" s="157"/>
      <c r="O41" s="163"/>
      <c r="P41" s="159"/>
      <c r="Q41" s="159"/>
      <c r="R41" s="159"/>
      <c r="S41" s="135"/>
      <c r="T41" s="142"/>
      <c r="U41" s="57"/>
      <c r="V41" s="34"/>
      <c r="W41" s="34"/>
      <c r="X41" s="34"/>
      <c r="Y41" s="121"/>
      <c r="Z41" s="43" t="s">
        <v>704</v>
      </c>
      <c r="AA41" s="40"/>
      <c r="AB41" s="43"/>
      <c r="AC41" s="43"/>
      <c r="AD41" s="43"/>
      <c r="AE41" s="43"/>
      <c r="AF41" s="43"/>
      <c r="AG41" s="198"/>
      <c r="AH41" s="198"/>
      <c r="AI41" s="198"/>
      <c r="AJ41" s="198"/>
      <c r="AK41" s="198"/>
      <c r="AL41" s="198"/>
      <c r="AM41" s="198"/>
      <c r="AN41" s="198"/>
      <c r="AO41" s="198"/>
      <c r="AP41" s="198"/>
      <c r="AQ41" s="198"/>
      <c r="AR41" s="198"/>
      <c r="AS41" s="502"/>
      <c r="AT41" s="198"/>
      <c r="AU41" s="198"/>
      <c r="AV41" s="198"/>
      <c r="AW41" s="198"/>
      <c r="AX41" s="198"/>
      <c r="AY41" s="198"/>
      <c r="AZ41" s="198"/>
      <c r="BA41" s="198"/>
    </row>
    <row r="42" spans="1:53" ht="15" x14ac:dyDescent="0.2">
      <c r="A42" s="144"/>
      <c r="B42" s="34"/>
      <c r="C42" s="34"/>
      <c r="D42" s="34"/>
      <c r="E42" s="34"/>
      <c r="F42" s="34"/>
      <c r="G42" s="128"/>
      <c r="H42" s="161"/>
      <c r="I42" s="162"/>
      <c r="J42" s="166"/>
      <c r="K42" s="167"/>
      <c r="L42" s="162"/>
      <c r="M42" s="159"/>
      <c r="N42" s="157"/>
      <c r="O42" s="163"/>
      <c r="P42" s="159"/>
      <c r="Q42" s="159"/>
      <c r="R42" s="159"/>
      <c r="S42" s="135"/>
      <c r="T42" s="142"/>
      <c r="U42" s="57"/>
      <c r="V42" s="34"/>
      <c r="W42" s="34"/>
      <c r="X42" s="34"/>
      <c r="Y42" s="121"/>
      <c r="Z42" s="43" t="s">
        <v>705</v>
      </c>
      <c r="AA42" s="40"/>
      <c r="AB42" s="43"/>
      <c r="AC42" s="43"/>
      <c r="AD42" s="43"/>
      <c r="AE42" s="43"/>
      <c r="AF42" s="43"/>
      <c r="AG42" s="198"/>
      <c r="AH42" s="198"/>
      <c r="AI42" s="198"/>
      <c r="AJ42" s="198"/>
      <c r="AK42" s="198"/>
      <c r="AL42" s="198"/>
      <c r="AM42" s="198"/>
      <c r="AN42" s="198"/>
      <c r="AO42" s="198"/>
      <c r="AP42" s="198"/>
      <c r="AQ42" s="198"/>
      <c r="AR42" s="198"/>
      <c r="AS42" s="502"/>
      <c r="AT42" s="198"/>
      <c r="AU42" s="198"/>
      <c r="AV42" s="198"/>
      <c r="AW42" s="198"/>
      <c r="AX42" s="198"/>
      <c r="AY42" s="198"/>
      <c r="AZ42" s="198"/>
      <c r="BA42" s="198"/>
    </row>
    <row r="43" spans="1:53" ht="15" x14ac:dyDescent="0.2">
      <c r="A43" s="144"/>
      <c r="B43" s="34"/>
      <c r="C43" s="34"/>
      <c r="D43" s="34"/>
      <c r="E43" s="34"/>
      <c r="F43" s="34"/>
      <c r="G43" s="128"/>
      <c r="H43" s="161"/>
      <c r="I43" s="162"/>
      <c r="J43" s="166"/>
      <c r="K43" s="167"/>
      <c r="L43" s="162"/>
      <c r="M43" s="159"/>
      <c r="N43" s="157"/>
      <c r="O43" s="163"/>
      <c r="P43" s="159"/>
      <c r="Q43" s="159"/>
      <c r="R43" s="159"/>
      <c r="S43" s="135"/>
      <c r="T43" s="142"/>
      <c r="U43" s="57"/>
      <c r="V43" s="34"/>
      <c r="W43" s="34"/>
      <c r="X43" s="34"/>
      <c r="Y43" s="121"/>
      <c r="Z43" s="43" t="s">
        <v>706</v>
      </c>
      <c r="AA43" s="40"/>
      <c r="AB43" s="43"/>
      <c r="AC43" s="43"/>
      <c r="AD43" s="43"/>
      <c r="AE43" s="43"/>
      <c r="AF43" s="43"/>
      <c r="AG43" s="198"/>
      <c r="AH43" s="198"/>
      <c r="AI43" s="198"/>
      <c r="AJ43" s="198"/>
      <c r="AK43" s="198"/>
      <c r="AL43" s="198"/>
      <c r="AM43" s="198"/>
      <c r="AN43" s="198"/>
      <c r="AO43" s="198"/>
      <c r="AP43" s="198"/>
      <c r="AQ43" s="198"/>
      <c r="AR43" s="198"/>
      <c r="AS43" s="502"/>
      <c r="AT43" s="198"/>
      <c r="AU43" s="198"/>
      <c r="AV43" s="198"/>
      <c r="AW43" s="198"/>
      <c r="AX43" s="198"/>
      <c r="AY43" s="198"/>
      <c r="AZ43" s="198"/>
      <c r="BA43" s="198"/>
    </row>
    <row r="44" spans="1:53" ht="15" x14ac:dyDescent="0.2">
      <c r="A44" s="144"/>
      <c r="B44" s="34"/>
      <c r="C44" s="34"/>
      <c r="D44" s="34"/>
      <c r="E44" s="34"/>
      <c r="F44" s="34"/>
      <c r="G44" s="128"/>
      <c r="H44" s="161"/>
      <c r="I44" s="162"/>
      <c r="J44" s="166"/>
      <c r="K44" s="167"/>
      <c r="L44" s="162"/>
      <c r="M44" s="159"/>
      <c r="N44" s="157"/>
      <c r="O44" s="163"/>
      <c r="P44" s="159"/>
      <c r="Q44" s="159"/>
      <c r="R44" s="159"/>
      <c r="S44" s="135"/>
      <c r="T44" s="142"/>
      <c r="U44" s="57"/>
      <c r="V44" s="34"/>
      <c r="W44" s="34"/>
      <c r="X44" s="34"/>
      <c r="Y44" s="121"/>
      <c r="Z44" s="43" t="s">
        <v>339</v>
      </c>
      <c r="AA44" s="43"/>
      <c r="AB44" s="43"/>
      <c r="AC44" s="43"/>
      <c r="AD44" s="43"/>
      <c r="AE44" s="43"/>
      <c r="AF44" s="43"/>
      <c r="AG44" s="198"/>
      <c r="AH44" s="198"/>
      <c r="AI44" s="198"/>
      <c r="AJ44" s="198"/>
      <c r="AK44" s="198"/>
      <c r="AL44" s="198"/>
      <c r="AM44" s="198"/>
      <c r="AN44" s="198"/>
      <c r="AO44" s="198"/>
      <c r="AP44" s="198"/>
      <c r="AQ44" s="198"/>
      <c r="AR44" s="198"/>
      <c r="AS44" s="502"/>
      <c r="AT44" s="198"/>
      <c r="AU44" s="198"/>
      <c r="AV44" s="198"/>
      <c r="AW44" s="198"/>
      <c r="AX44" s="198"/>
      <c r="AY44" s="198"/>
      <c r="AZ44" s="198"/>
      <c r="BA44" s="198"/>
    </row>
    <row r="45" spans="1:53" ht="15" x14ac:dyDescent="0.2">
      <c r="A45" s="144"/>
      <c r="B45" s="34"/>
      <c r="C45" s="34"/>
      <c r="D45" s="34"/>
      <c r="E45" s="34"/>
      <c r="F45" s="34"/>
      <c r="G45" s="128"/>
      <c r="H45" s="161"/>
      <c r="I45" s="162"/>
      <c r="J45" s="166"/>
      <c r="K45" s="167"/>
      <c r="L45" s="162"/>
      <c r="M45" s="159"/>
      <c r="N45" s="157"/>
      <c r="O45" s="163"/>
      <c r="P45" s="159"/>
      <c r="Q45" s="159"/>
      <c r="R45" s="159"/>
      <c r="S45" s="135"/>
      <c r="T45" s="142"/>
      <c r="U45" s="57"/>
      <c r="V45" s="34"/>
      <c r="W45" s="34"/>
      <c r="X45" s="34"/>
      <c r="Y45" s="121"/>
      <c r="Z45" s="43" t="s">
        <v>340</v>
      </c>
      <c r="AA45" s="43"/>
      <c r="AB45" s="43"/>
      <c r="AC45" s="43"/>
      <c r="AD45" s="43"/>
      <c r="AE45" s="43"/>
      <c r="AF45" s="43"/>
      <c r="AG45" s="198"/>
      <c r="AH45" s="198"/>
      <c r="AI45" s="198"/>
      <c r="AJ45" s="198"/>
      <c r="AK45" s="198"/>
      <c r="AL45" s="198"/>
      <c r="AM45" s="198"/>
      <c r="AN45" s="198"/>
      <c r="AO45" s="198"/>
      <c r="AP45" s="198"/>
      <c r="AQ45" s="198"/>
      <c r="AR45" s="198"/>
      <c r="AS45" s="502"/>
      <c r="AT45" s="198"/>
      <c r="AU45" s="198"/>
      <c r="AV45" s="198"/>
      <c r="AW45" s="198"/>
      <c r="AX45" s="198"/>
      <c r="AY45" s="198"/>
      <c r="AZ45" s="198"/>
      <c r="BA45" s="198"/>
    </row>
    <row r="46" spans="1:53" ht="15" x14ac:dyDescent="0.2">
      <c r="A46" s="144"/>
      <c r="B46" s="34"/>
      <c r="C46" s="34"/>
      <c r="D46" s="34"/>
      <c r="E46" s="34"/>
      <c r="F46" s="34"/>
      <c r="G46" s="128"/>
      <c r="H46" s="161"/>
      <c r="I46" s="162"/>
      <c r="J46" s="166"/>
      <c r="K46" s="167"/>
      <c r="L46" s="162"/>
      <c r="M46" s="159"/>
      <c r="N46" s="157"/>
      <c r="O46" s="163"/>
      <c r="P46" s="159"/>
      <c r="Q46" s="159"/>
      <c r="R46" s="159"/>
      <c r="S46" s="135"/>
      <c r="T46" s="142"/>
      <c r="U46" s="57"/>
      <c r="V46" s="34"/>
      <c r="W46" s="34"/>
      <c r="X46" s="34"/>
      <c r="Y46" s="121"/>
      <c r="Z46" s="43" t="s">
        <v>341</v>
      </c>
      <c r="AA46" s="43"/>
      <c r="AB46" s="43"/>
      <c r="AC46" s="43"/>
      <c r="AD46" s="43"/>
      <c r="AE46" s="43"/>
      <c r="AF46" s="43"/>
      <c r="AG46" s="198"/>
      <c r="AH46" s="198"/>
      <c r="AI46" s="198"/>
      <c r="AJ46" s="198"/>
      <c r="AK46" s="198"/>
      <c r="AL46" s="198"/>
      <c r="AM46" s="198"/>
      <c r="AN46" s="198"/>
      <c r="AO46" s="198"/>
      <c r="AP46" s="198"/>
      <c r="AQ46" s="198"/>
      <c r="AR46" s="198"/>
      <c r="AS46" s="502"/>
      <c r="AT46" s="198"/>
      <c r="AU46" s="198"/>
      <c r="AV46" s="198"/>
      <c r="AW46" s="198"/>
      <c r="AX46" s="198"/>
      <c r="AY46" s="198"/>
      <c r="AZ46" s="198"/>
      <c r="BA46" s="198"/>
    </row>
    <row r="47" spans="1:53" ht="15" x14ac:dyDescent="0.2">
      <c r="A47" s="199"/>
      <c r="B47" s="196"/>
      <c r="C47" s="196"/>
      <c r="D47" s="196"/>
      <c r="E47" s="196"/>
      <c r="F47" s="196"/>
      <c r="G47" s="196"/>
      <c r="H47" s="196"/>
      <c r="I47" s="196"/>
      <c r="J47" s="196"/>
      <c r="K47" s="196"/>
      <c r="AG47" s="196"/>
      <c r="AH47" s="196"/>
      <c r="AI47" s="196"/>
      <c r="AJ47" s="196"/>
      <c r="AK47" s="196"/>
      <c r="AL47" s="196"/>
      <c r="AM47" s="196"/>
      <c r="AN47" s="196"/>
      <c r="AO47" s="196"/>
      <c r="AP47" s="196"/>
      <c r="AQ47" s="196"/>
      <c r="AR47" s="196"/>
      <c r="AS47" s="196"/>
      <c r="AT47" s="196"/>
      <c r="AU47" s="196"/>
      <c r="AV47" s="196"/>
      <c r="AW47" s="196"/>
      <c r="AX47" s="196"/>
      <c r="AY47" s="196"/>
      <c r="AZ47" s="196"/>
      <c r="BA47" s="196"/>
    </row>
    <row r="48" spans="1:53" ht="15.75" x14ac:dyDescent="0.25">
      <c r="A48" s="197"/>
      <c r="B48" s="196"/>
      <c r="C48" s="196"/>
      <c r="D48" s="196"/>
      <c r="E48" s="196"/>
      <c r="F48" s="196"/>
      <c r="G48" s="196"/>
      <c r="H48" s="196"/>
      <c r="I48" s="196"/>
      <c r="J48" s="196"/>
      <c r="K48" s="196"/>
      <c r="AG48" s="196"/>
      <c r="AH48" s="196"/>
      <c r="AI48" s="196"/>
      <c r="AJ48" s="196"/>
      <c r="AK48" s="196"/>
      <c r="AL48" s="196"/>
      <c r="AM48" s="196"/>
      <c r="AN48" s="196"/>
      <c r="AO48" s="196"/>
      <c r="AP48" s="196"/>
      <c r="AQ48" s="196"/>
      <c r="AR48" s="196"/>
      <c r="AS48" s="196"/>
      <c r="AT48" s="196"/>
      <c r="AU48" s="196"/>
      <c r="AV48" s="196"/>
      <c r="AW48" s="196"/>
      <c r="AX48" s="196"/>
      <c r="AY48" s="196"/>
      <c r="AZ48" s="196"/>
      <c r="BA48" s="196"/>
    </row>
    <row r="49" spans="1:53" ht="15" x14ac:dyDescent="0.2">
      <c r="A49" s="199"/>
      <c r="B49" s="196"/>
      <c r="C49" s="196"/>
      <c r="D49" s="196"/>
      <c r="E49" s="196"/>
      <c r="F49" s="196"/>
      <c r="G49" s="196"/>
      <c r="H49" s="196"/>
      <c r="I49" s="196"/>
      <c r="J49" s="196"/>
      <c r="K49" s="196"/>
      <c r="AG49" s="196"/>
      <c r="AH49" s="196"/>
      <c r="AI49" s="196"/>
      <c r="AJ49" s="196"/>
      <c r="AK49" s="196"/>
      <c r="AL49" s="196"/>
      <c r="AM49" s="196"/>
      <c r="AN49" s="196"/>
      <c r="AO49" s="196"/>
      <c r="AP49" s="196"/>
      <c r="AQ49" s="196"/>
      <c r="AR49" s="196"/>
      <c r="AS49" s="196"/>
      <c r="AT49" s="196"/>
      <c r="AU49" s="196"/>
      <c r="AV49" s="196"/>
      <c r="AW49" s="196"/>
      <c r="AX49" s="196"/>
      <c r="AY49" s="196"/>
      <c r="AZ49" s="196"/>
      <c r="BA49" s="196"/>
    </row>
    <row r="50" spans="1:53" ht="15" x14ac:dyDescent="0.2">
      <c r="A50" s="198"/>
      <c r="B50" s="196"/>
      <c r="C50" s="196"/>
      <c r="D50" s="196"/>
      <c r="E50" s="196"/>
      <c r="F50" s="196"/>
      <c r="G50" s="196"/>
      <c r="H50" s="196"/>
      <c r="I50" s="196"/>
      <c r="J50" s="196"/>
      <c r="K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row>
    <row r="51" spans="1:53" ht="15" x14ac:dyDescent="0.2">
      <c r="A51" s="198"/>
      <c r="B51" s="196"/>
      <c r="C51" s="196"/>
      <c r="D51" s="196"/>
      <c r="E51" s="196"/>
      <c r="F51" s="196"/>
      <c r="G51" s="196"/>
      <c r="H51" s="196"/>
      <c r="I51" s="196"/>
      <c r="J51" s="196"/>
      <c r="K51" s="196"/>
      <c r="AG51" s="196"/>
      <c r="AH51" s="196"/>
      <c r="AI51" s="196"/>
      <c r="AJ51" s="196"/>
      <c r="AK51" s="196"/>
      <c r="AL51" s="196"/>
      <c r="AM51" s="196"/>
      <c r="AN51" s="196"/>
      <c r="AO51" s="196"/>
      <c r="AP51" s="196"/>
      <c r="AQ51" s="196"/>
      <c r="AR51" s="196"/>
      <c r="AS51" s="196"/>
      <c r="AT51" s="196"/>
      <c r="AU51" s="196"/>
      <c r="AV51" s="196"/>
      <c r="AW51" s="196"/>
      <c r="AX51" s="196"/>
      <c r="AY51" s="196"/>
      <c r="AZ51" s="196"/>
      <c r="BA51" s="196"/>
    </row>
    <row r="52" spans="1:53" ht="15" x14ac:dyDescent="0.2">
      <c r="A52" s="198"/>
      <c r="B52" s="196"/>
      <c r="C52" s="196"/>
      <c r="D52" s="196"/>
      <c r="E52" s="196"/>
      <c r="F52" s="196"/>
      <c r="G52" s="196"/>
      <c r="H52" s="196"/>
      <c r="I52" s="196"/>
      <c r="J52" s="196"/>
      <c r="K52" s="196"/>
      <c r="AG52" s="196"/>
      <c r="AH52" s="196"/>
      <c r="AI52" s="196"/>
      <c r="AJ52" s="196"/>
      <c r="AK52" s="196"/>
      <c r="AL52" s="196"/>
      <c r="AM52" s="196"/>
      <c r="AN52" s="196"/>
      <c r="AO52" s="196"/>
      <c r="AP52" s="196"/>
      <c r="AQ52" s="196"/>
      <c r="AR52" s="196"/>
      <c r="AS52" s="196"/>
      <c r="AT52" s="196"/>
      <c r="AU52" s="196"/>
      <c r="AV52" s="196"/>
      <c r="AW52" s="196"/>
      <c r="AX52" s="196"/>
      <c r="AY52" s="196"/>
      <c r="AZ52" s="196"/>
      <c r="BA52" s="196"/>
    </row>
    <row r="53" spans="1:53" ht="15" x14ac:dyDescent="0.2">
      <c r="A53" s="198"/>
      <c r="B53" s="196"/>
      <c r="C53" s="196"/>
      <c r="D53" s="196"/>
      <c r="E53" s="196"/>
      <c r="F53" s="196"/>
      <c r="G53" s="196"/>
      <c r="H53" s="196"/>
      <c r="I53" s="196"/>
      <c r="J53" s="196"/>
      <c r="K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row>
    <row r="54" spans="1:53" ht="15" x14ac:dyDescent="0.2">
      <c r="A54" s="198"/>
      <c r="B54" s="196"/>
      <c r="C54" s="196"/>
      <c r="D54" s="196"/>
      <c r="E54" s="196"/>
      <c r="F54" s="196"/>
      <c r="G54" s="196"/>
      <c r="H54" s="196"/>
      <c r="I54" s="196"/>
      <c r="J54" s="196"/>
      <c r="K54" s="196"/>
    </row>
    <row r="55" spans="1:53" ht="15" x14ac:dyDescent="0.2">
      <c r="A55" s="198"/>
      <c r="B55" s="196"/>
      <c r="C55" s="196"/>
      <c r="D55" s="196"/>
      <c r="E55" s="196"/>
      <c r="F55" s="196"/>
      <c r="G55" s="196"/>
      <c r="H55" s="196"/>
      <c r="I55" s="196"/>
      <c r="J55" s="196"/>
      <c r="K55" s="196"/>
    </row>
    <row r="56" spans="1:53" ht="15" x14ac:dyDescent="0.2">
      <c r="A56" s="198"/>
      <c r="B56" s="196"/>
      <c r="C56" s="196"/>
      <c r="D56" s="196"/>
      <c r="E56" s="196"/>
      <c r="F56" s="196"/>
      <c r="G56" s="196"/>
      <c r="H56" s="196"/>
      <c r="I56" s="196"/>
      <c r="J56" s="196"/>
      <c r="K56" s="196"/>
    </row>
    <row r="57" spans="1:53" ht="15" x14ac:dyDescent="0.2">
      <c r="A57" s="198"/>
      <c r="B57" s="196"/>
      <c r="C57" s="196"/>
      <c r="D57" s="196"/>
      <c r="E57" s="196"/>
      <c r="F57" s="196"/>
      <c r="G57" s="196"/>
      <c r="H57" s="196"/>
      <c r="I57" s="196"/>
      <c r="J57" s="196"/>
      <c r="K57" s="196"/>
    </row>
    <row r="58" spans="1:53" ht="15" x14ac:dyDescent="0.2">
      <c r="A58" s="198"/>
      <c r="B58" s="196"/>
      <c r="C58" s="196"/>
      <c r="D58" s="196"/>
      <c r="E58" s="196"/>
      <c r="F58" s="196"/>
      <c r="G58" s="196"/>
      <c r="H58" s="196"/>
      <c r="I58" s="196"/>
      <c r="J58" s="196"/>
      <c r="K58" s="196"/>
    </row>
    <row r="59" spans="1:53" ht="15" x14ac:dyDescent="0.2">
      <c r="A59" s="198"/>
      <c r="B59" s="196"/>
      <c r="C59" s="196"/>
      <c r="D59" s="196"/>
      <c r="E59" s="196"/>
      <c r="F59" s="196"/>
      <c r="G59" s="196"/>
      <c r="H59" s="196"/>
      <c r="I59" s="196"/>
      <c r="J59" s="196"/>
      <c r="K59" s="196"/>
    </row>
    <row r="60" spans="1:53" ht="15" x14ac:dyDescent="0.2">
      <c r="A60" s="198"/>
      <c r="B60" s="196"/>
      <c r="C60" s="196"/>
      <c r="D60" s="196"/>
      <c r="E60" s="196"/>
      <c r="F60" s="196"/>
      <c r="G60" s="196"/>
      <c r="H60" s="196"/>
      <c r="I60" s="196"/>
      <c r="J60" s="196"/>
      <c r="K60" s="196"/>
    </row>
    <row r="61" spans="1:53" ht="15" x14ac:dyDescent="0.2">
      <c r="A61" s="198"/>
      <c r="B61" s="196"/>
      <c r="C61" s="196"/>
      <c r="D61" s="196"/>
      <c r="E61" s="196"/>
      <c r="F61" s="196"/>
      <c r="G61" s="196"/>
      <c r="H61" s="196"/>
      <c r="I61" s="196"/>
      <c r="J61" s="196"/>
      <c r="K61" s="196"/>
    </row>
    <row r="62" spans="1:53" ht="15" x14ac:dyDescent="0.2">
      <c r="A62" s="198"/>
      <c r="B62" s="196"/>
      <c r="C62" s="196"/>
      <c r="D62" s="196"/>
      <c r="E62" s="196"/>
      <c r="F62" s="196"/>
      <c r="G62" s="196"/>
      <c r="H62" s="196"/>
      <c r="I62" s="196"/>
      <c r="J62" s="196"/>
      <c r="K62" s="196"/>
    </row>
    <row r="63" spans="1:53" ht="15" x14ac:dyDescent="0.2">
      <c r="A63" s="198"/>
      <c r="B63" s="196"/>
      <c r="C63" s="196"/>
      <c r="D63" s="196"/>
      <c r="E63" s="196"/>
      <c r="F63" s="196"/>
      <c r="G63" s="196"/>
      <c r="H63" s="196"/>
      <c r="I63" s="196"/>
      <c r="J63" s="196"/>
      <c r="K63" s="196"/>
    </row>
    <row r="64" spans="1:53" ht="15" x14ac:dyDescent="0.2">
      <c r="A64" s="198"/>
      <c r="B64" s="196"/>
      <c r="C64" s="196"/>
      <c r="D64" s="196"/>
      <c r="E64" s="196"/>
      <c r="F64" s="196"/>
      <c r="G64" s="196"/>
      <c r="H64" s="196"/>
      <c r="I64" s="196"/>
      <c r="J64" s="196"/>
      <c r="K64" s="196"/>
    </row>
    <row r="65" spans="1:11" ht="15" x14ac:dyDescent="0.2">
      <c r="A65" s="198"/>
      <c r="B65" s="196"/>
      <c r="C65" s="196"/>
      <c r="D65" s="196"/>
      <c r="E65" s="196"/>
      <c r="F65" s="196"/>
      <c r="G65" s="196"/>
      <c r="H65" s="196"/>
      <c r="I65" s="196"/>
      <c r="J65" s="196"/>
      <c r="K65" s="196"/>
    </row>
    <row r="66" spans="1:11" ht="15" x14ac:dyDescent="0.2">
      <c r="A66" s="198"/>
      <c r="B66" s="196"/>
      <c r="C66" s="196"/>
      <c r="D66" s="196"/>
      <c r="E66" s="196"/>
      <c r="F66" s="196"/>
      <c r="G66" s="196"/>
      <c r="H66" s="196"/>
      <c r="I66" s="196"/>
      <c r="J66" s="196"/>
      <c r="K66" s="196"/>
    </row>
    <row r="67" spans="1:11" ht="15" x14ac:dyDescent="0.2">
      <c r="A67" s="198"/>
      <c r="B67" s="196"/>
      <c r="C67" s="196"/>
      <c r="D67" s="196"/>
      <c r="E67" s="196"/>
      <c r="F67" s="196"/>
      <c r="G67" s="196"/>
      <c r="H67" s="196"/>
      <c r="I67" s="196"/>
      <c r="J67" s="196"/>
      <c r="K67" s="196"/>
    </row>
    <row r="68" spans="1:11" ht="15" x14ac:dyDescent="0.2">
      <c r="A68" s="198"/>
      <c r="B68" s="196"/>
      <c r="C68" s="196"/>
      <c r="D68" s="196"/>
      <c r="E68" s="196"/>
      <c r="F68" s="196"/>
      <c r="G68" s="196"/>
      <c r="H68" s="196"/>
      <c r="I68" s="196"/>
      <c r="J68" s="196"/>
      <c r="K68" s="196"/>
    </row>
    <row r="69" spans="1:11" ht="15" x14ac:dyDescent="0.2">
      <c r="A69" s="198"/>
      <c r="B69" s="196"/>
      <c r="C69" s="196"/>
      <c r="D69" s="196"/>
      <c r="E69" s="196"/>
      <c r="F69" s="196"/>
      <c r="G69" s="196"/>
      <c r="H69" s="196"/>
      <c r="I69" s="196"/>
      <c r="J69" s="196"/>
      <c r="K69" s="196"/>
    </row>
    <row r="70" spans="1:11" ht="15" x14ac:dyDescent="0.2">
      <c r="A70" s="198"/>
      <c r="B70" s="196"/>
      <c r="C70" s="196"/>
      <c r="D70" s="196"/>
      <c r="E70" s="196"/>
      <c r="F70" s="196"/>
      <c r="G70" s="196"/>
      <c r="H70" s="196"/>
      <c r="I70" s="196"/>
      <c r="J70" s="196"/>
      <c r="K70" s="196"/>
    </row>
    <row r="71" spans="1:11" ht="15" x14ac:dyDescent="0.2">
      <c r="A71" s="198"/>
      <c r="B71" s="196"/>
      <c r="C71" s="196"/>
      <c r="D71" s="196"/>
      <c r="E71" s="196"/>
      <c r="F71" s="196"/>
      <c r="G71" s="196"/>
      <c r="H71" s="196"/>
      <c r="I71" s="196"/>
      <c r="J71" s="196"/>
      <c r="K71" s="196"/>
    </row>
    <row r="72" spans="1:11" ht="15" x14ac:dyDescent="0.2">
      <c r="A72" s="198"/>
      <c r="B72" s="196"/>
      <c r="C72" s="196"/>
      <c r="D72" s="196"/>
      <c r="E72" s="196"/>
      <c r="F72" s="196"/>
      <c r="G72" s="196"/>
      <c r="H72" s="196"/>
      <c r="I72" s="196"/>
      <c r="J72" s="196"/>
      <c r="K72" s="196"/>
    </row>
    <row r="73" spans="1:11" ht="15" x14ac:dyDescent="0.2">
      <c r="A73" s="198"/>
      <c r="B73" s="196"/>
      <c r="C73" s="196"/>
      <c r="D73" s="196"/>
      <c r="E73" s="196"/>
      <c r="F73" s="196"/>
      <c r="G73" s="196"/>
      <c r="H73" s="196"/>
      <c r="I73" s="196"/>
      <c r="J73" s="196"/>
      <c r="K73" s="196"/>
    </row>
    <row r="74" spans="1:11" ht="15" x14ac:dyDescent="0.2">
      <c r="A74" s="198"/>
      <c r="B74" s="196"/>
      <c r="C74" s="196"/>
      <c r="D74" s="196"/>
      <c r="E74" s="196"/>
      <c r="F74" s="196"/>
      <c r="G74" s="196"/>
      <c r="H74" s="196"/>
      <c r="I74" s="196"/>
      <c r="J74" s="196"/>
      <c r="K74" s="196"/>
    </row>
    <row r="75" spans="1:11" ht="15" x14ac:dyDescent="0.2">
      <c r="A75" s="198"/>
      <c r="B75" s="196"/>
      <c r="C75" s="196"/>
      <c r="D75" s="196"/>
      <c r="E75" s="196"/>
      <c r="F75" s="196"/>
      <c r="G75" s="196"/>
      <c r="H75" s="196"/>
      <c r="I75" s="196"/>
      <c r="J75" s="196"/>
      <c r="K75" s="196"/>
    </row>
    <row r="76" spans="1:11" ht="15" x14ac:dyDescent="0.2">
      <c r="A76" s="198"/>
      <c r="B76" s="196"/>
      <c r="C76" s="196"/>
      <c r="D76" s="196"/>
      <c r="E76" s="196"/>
      <c r="F76" s="196"/>
      <c r="G76" s="196"/>
      <c r="H76" s="196"/>
      <c r="I76" s="196"/>
      <c r="J76" s="196"/>
      <c r="K76" s="196"/>
    </row>
    <row r="77" spans="1:11" ht="15" x14ac:dyDescent="0.2">
      <c r="A77" s="198"/>
      <c r="B77" s="196"/>
      <c r="C77" s="196"/>
      <c r="D77" s="196"/>
      <c r="E77" s="196"/>
      <c r="F77" s="196"/>
      <c r="G77" s="196"/>
      <c r="H77" s="196"/>
      <c r="I77" s="196"/>
      <c r="J77" s="196"/>
      <c r="K77" s="196"/>
    </row>
    <row r="78" spans="1:11" ht="15" x14ac:dyDescent="0.2">
      <c r="A78" s="198"/>
      <c r="B78" s="196"/>
      <c r="C78" s="196"/>
      <c r="D78" s="196"/>
      <c r="E78" s="196"/>
      <c r="F78" s="196"/>
      <c r="G78" s="196"/>
      <c r="H78" s="196"/>
      <c r="I78" s="196"/>
      <c r="J78" s="196"/>
      <c r="K78" s="196"/>
    </row>
    <row r="79" spans="1:11" ht="15" x14ac:dyDescent="0.2">
      <c r="A79" s="198"/>
      <c r="B79" s="196"/>
      <c r="C79" s="196"/>
      <c r="D79" s="196"/>
      <c r="E79" s="196"/>
      <c r="F79" s="196"/>
      <c r="G79" s="196"/>
      <c r="H79" s="196"/>
      <c r="I79" s="196"/>
      <c r="J79" s="196"/>
      <c r="K79" s="196"/>
    </row>
    <row r="80" spans="1:11" ht="15" x14ac:dyDescent="0.2">
      <c r="A80" s="198"/>
      <c r="B80" s="196"/>
      <c r="C80" s="196"/>
      <c r="D80" s="196"/>
      <c r="E80" s="196"/>
      <c r="F80" s="196"/>
      <c r="G80" s="196"/>
      <c r="H80" s="196"/>
      <c r="I80" s="196"/>
      <c r="J80" s="196"/>
      <c r="K80" s="196"/>
    </row>
    <row r="81" spans="1:24" ht="15" x14ac:dyDescent="0.2">
      <c r="A81" s="198"/>
      <c r="B81" s="196"/>
      <c r="C81" s="196"/>
      <c r="D81" s="196"/>
      <c r="E81" s="196"/>
      <c r="F81" s="196"/>
      <c r="G81" s="196"/>
      <c r="H81" s="196"/>
      <c r="I81" s="196"/>
      <c r="J81" s="196"/>
      <c r="K81" s="196"/>
    </row>
    <row r="82" spans="1:24" ht="15" x14ac:dyDescent="0.2">
      <c r="A82" s="198"/>
      <c r="B82" s="196"/>
      <c r="C82" s="196"/>
      <c r="D82" s="196"/>
      <c r="E82" s="196"/>
      <c r="F82" s="196"/>
      <c r="G82" s="196"/>
      <c r="H82" s="196"/>
      <c r="I82" s="196"/>
      <c r="J82" s="196"/>
      <c r="K82" s="196"/>
    </row>
    <row r="83" spans="1:24" ht="15" x14ac:dyDescent="0.2">
      <c r="A83" s="198"/>
      <c r="B83" s="196"/>
      <c r="C83" s="196"/>
      <c r="D83" s="196"/>
      <c r="E83" s="196"/>
      <c r="F83" s="196"/>
      <c r="G83" s="196"/>
      <c r="H83" s="196"/>
      <c r="I83" s="196"/>
      <c r="J83" s="196"/>
      <c r="K83" s="196"/>
    </row>
    <row r="84" spans="1:24" ht="15" x14ac:dyDescent="0.2">
      <c r="A84" s="198"/>
      <c r="B84" s="196"/>
      <c r="C84" s="196"/>
      <c r="D84" s="196"/>
      <c r="E84" s="196"/>
      <c r="F84" s="196"/>
      <c r="G84" s="196"/>
      <c r="H84" s="196"/>
      <c r="I84" s="196"/>
      <c r="J84" s="196"/>
      <c r="K84" s="196"/>
    </row>
    <row r="85" spans="1:24" ht="15" x14ac:dyDescent="0.2">
      <c r="A85" s="198"/>
      <c r="B85" s="196"/>
      <c r="C85" s="196"/>
      <c r="D85" s="196"/>
      <c r="E85" s="196"/>
      <c r="F85" s="196"/>
      <c r="G85" s="196"/>
      <c r="H85" s="196"/>
      <c r="I85" s="196"/>
      <c r="J85" s="196"/>
      <c r="K85" s="196"/>
    </row>
    <row r="86" spans="1:24" ht="15.75" x14ac:dyDescent="0.25">
      <c r="A86" s="197"/>
      <c r="B86" s="196"/>
      <c r="C86" s="196"/>
      <c r="D86" s="196"/>
      <c r="E86" s="196"/>
      <c r="F86" s="196"/>
      <c r="G86" s="196"/>
      <c r="H86" s="196"/>
      <c r="I86" s="196"/>
      <c r="J86" s="196"/>
      <c r="K86" s="196"/>
    </row>
    <row r="87" spans="1:24" ht="15" x14ac:dyDescent="0.2">
      <c r="A87" s="198"/>
      <c r="B87" s="196"/>
      <c r="C87" s="196"/>
      <c r="D87" s="196"/>
      <c r="E87" s="196"/>
      <c r="F87" s="196"/>
      <c r="G87" s="196"/>
      <c r="H87" s="196"/>
      <c r="I87" s="196"/>
      <c r="J87" s="196"/>
      <c r="K87" s="196"/>
    </row>
    <row r="88" spans="1:24" ht="15" x14ac:dyDescent="0.2">
      <c r="A88" s="198"/>
      <c r="B88" s="196"/>
      <c r="C88" s="196"/>
      <c r="D88" s="196"/>
      <c r="E88" s="196"/>
      <c r="F88" s="196"/>
      <c r="G88" s="196"/>
      <c r="H88" s="196"/>
      <c r="I88" s="196"/>
      <c r="J88" s="196"/>
      <c r="K88" s="196"/>
    </row>
    <row r="89" spans="1:24" ht="15" x14ac:dyDescent="0.2">
      <c r="A89" s="198"/>
      <c r="B89" s="196"/>
      <c r="C89" s="196"/>
      <c r="D89" s="196"/>
      <c r="E89" s="196"/>
      <c r="F89" s="196"/>
      <c r="G89" s="196"/>
      <c r="H89" s="196"/>
      <c r="I89" s="196"/>
      <c r="J89" s="196"/>
      <c r="K89" s="196"/>
    </row>
    <row r="90" spans="1:24" ht="15" x14ac:dyDescent="0.2">
      <c r="A90" s="198"/>
      <c r="B90" s="196"/>
      <c r="C90" s="196"/>
      <c r="D90" s="196"/>
      <c r="E90" s="196"/>
      <c r="F90" s="196"/>
      <c r="G90" s="196"/>
      <c r="H90" s="196"/>
      <c r="I90" s="196"/>
      <c r="J90" s="196"/>
      <c r="K90" s="196"/>
    </row>
    <row r="91" spans="1:24" x14ac:dyDescent="0.2">
      <c r="A91" s="200"/>
      <c r="B91" s="196"/>
      <c r="C91" s="196"/>
      <c r="D91" s="196"/>
      <c r="E91" s="196"/>
      <c r="F91" s="196"/>
      <c r="G91" s="196"/>
      <c r="H91" s="196"/>
      <c r="I91" s="196"/>
      <c r="J91" s="196"/>
      <c r="K91" s="196"/>
    </row>
    <row r="92" spans="1:24" x14ac:dyDescent="0.2">
      <c r="A92" s="200"/>
      <c r="B92" s="200"/>
      <c r="C92" s="200"/>
      <c r="D92" s="200"/>
      <c r="E92" s="200"/>
      <c r="F92" s="200"/>
      <c r="G92" s="200"/>
      <c r="H92" s="200"/>
      <c r="I92" s="200"/>
      <c r="J92" s="200"/>
      <c r="K92" s="200"/>
      <c r="L92" s="2"/>
      <c r="M92" s="2"/>
      <c r="N92" s="2"/>
      <c r="O92" s="2"/>
      <c r="P92" s="2"/>
      <c r="Q92" s="2"/>
      <c r="R92" s="2"/>
      <c r="S92" s="2"/>
      <c r="T92" s="2"/>
      <c r="U92"/>
      <c r="V92" s="2"/>
      <c r="W92" s="2"/>
      <c r="X92" s="2"/>
    </row>
    <row r="93" spans="1:24" x14ac:dyDescent="0.2">
      <c r="A93" s="200"/>
      <c r="B93" s="200"/>
      <c r="C93" s="200"/>
      <c r="D93" s="200"/>
      <c r="E93" s="200"/>
      <c r="F93" s="200"/>
      <c r="G93" s="200"/>
      <c r="H93" s="200"/>
      <c r="I93" s="200"/>
      <c r="J93" s="200"/>
      <c r="K93" s="200"/>
      <c r="L93" s="2"/>
      <c r="M93" s="2"/>
      <c r="N93" s="2"/>
      <c r="O93" s="2"/>
      <c r="P93" s="2"/>
      <c r="Q93" s="2"/>
      <c r="R93" s="2"/>
      <c r="S93" s="2"/>
      <c r="T93" s="2"/>
      <c r="U93"/>
      <c r="V93" s="2"/>
      <c r="W93" s="2"/>
      <c r="X93" s="2"/>
    </row>
    <row r="94" spans="1:24" x14ac:dyDescent="0.2">
      <c r="A94" s="200"/>
      <c r="B94" s="200"/>
      <c r="C94" s="200"/>
      <c r="D94" s="200"/>
      <c r="E94" s="200"/>
      <c r="F94" s="200"/>
      <c r="G94" s="200"/>
      <c r="H94" s="200"/>
      <c r="I94" s="200"/>
      <c r="J94" s="200"/>
      <c r="K94" s="200"/>
      <c r="L94" s="2"/>
      <c r="M94" s="2"/>
      <c r="N94" s="2"/>
      <c r="O94" s="2"/>
      <c r="P94" s="2"/>
      <c r="Q94" s="2"/>
      <c r="R94" s="2"/>
      <c r="S94" s="2"/>
      <c r="T94" s="2"/>
      <c r="U94"/>
      <c r="V94" s="2"/>
      <c r="W94" s="2"/>
      <c r="X94" s="2"/>
    </row>
    <row r="95" spans="1:24" x14ac:dyDescent="0.2">
      <c r="A95" s="200"/>
      <c r="B95" s="200"/>
      <c r="C95" s="200"/>
      <c r="D95" s="200"/>
      <c r="E95" s="200"/>
      <c r="F95" s="200"/>
      <c r="G95" s="200"/>
      <c r="H95" s="200"/>
      <c r="I95" s="200"/>
      <c r="J95" s="200"/>
      <c r="K95" s="200"/>
      <c r="L95" s="2"/>
      <c r="M95" s="2"/>
      <c r="N95" s="2"/>
      <c r="O95" s="2"/>
      <c r="P95" s="2"/>
      <c r="Q95" s="2"/>
      <c r="R95" s="2"/>
      <c r="S95" s="2"/>
      <c r="T95" s="2"/>
      <c r="U95"/>
      <c r="V95" s="2"/>
      <c r="W95" s="2"/>
      <c r="X95" s="2"/>
    </row>
    <row r="96" spans="1:24" x14ac:dyDescent="0.2">
      <c r="A96" s="200"/>
      <c r="B96" s="200"/>
      <c r="C96" s="200"/>
      <c r="D96" s="200"/>
      <c r="E96" s="200"/>
      <c r="F96" s="200"/>
      <c r="G96" s="200"/>
      <c r="H96" s="200"/>
      <c r="I96" s="200"/>
      <c r="J96" s="200"/>
      <c r="K96" s="200"/>
      <c r="L96" s="2"/>
      <c r="M96" s="2"/>
      <c r="N96" s="2"/>
      <c r="O96" s="2"/>
      <c r="P96" s="2"/>
      <c r="Q96" s="2"/>
      <c r="R96" s="2"/>
      <c r="S96" s="2"/>
      <c r="T96" s="2"/>
      <c r="U96"/>
      <c r="V96" s="2"/>
      <c r="W96" s="2"/>
      <c r="X96" s="2"/>
    </row>
    <row r="97" spans="1:24" x14ac:dyDescent="0.2">
      <c r="A97" s="200"/>
      <c r="B97" s="200"/>
      <c r="C97" s="200"/>
      <c r="D97" s="200"/>
      <c r="E97" s="200"/>
      <c r="F97" s="200"/>
      <c r="G97" s="200"/>
      <c r="H97" s="200"/>
      <c r="I97" s="200"/>
      <c r="J97" s="200"/>
      <c r="K97" s="200"/>
      <c r="L97" s="2"/>
      <c r="M97" s="2"/>
      <c r="N97" s="2"/>
      <c r="O97" s="2"/>
      <c r="P97" s="2"/>
      <c r="Q97" s="2"/>
      <c r="R97" s="2"/>
      <c r="S97" s="2"/>
      <c r="T97" s="2"/>
      <c r="U97"/>
      <c r="V97" s="2"/>
      <c r="W97" s="2"/>
      <c r="X97" s="2"/>
    </row>
    <row r="98" spans="1:24" x14ac:dyDescent="0.2">
      <c r="A98" s="200"/>
      <c r="B98" s="200"/>
      <c r="C98" s="200"/>
      <c r="D98" s="200"/>
      <c r="E98" s="200"/>
      <c r="F98" s="200"/>
      <c r="G98" s="200"/>
      <c r="H98" s="200"/>
      <c r="I98" s="200"/>
      <c r="J98" s="200"/>
      <c r="K98" s="200"/>
      <c r="L98" s="2"/>
      <c r="M98" s="2"/>
      <c r="N98" s="2"/>
      <c r="O98" s="2"/>
      <c r="P98" s="2"/>
      <c r="Q98" s="2"/>
      <c r="R98" s="2"/>
      <c r="S98" s="2"/>
      <c r="T98" s="2"/>
      <c r="U98"/>
      <c r="V98" s="2"/>
      <c r="W98" s="2"/>
      <c r="X98" s="2"/>
    </row>
    <row r="99" spans="1:24" x14ac:dyDescent="0.2">
      <c r="A99" s="200"/>
      <c r="B99" s="200"/>
      <c r="C99" s="200"/>
      <c r="D99" s="200"/>
      <c r="E99" s="200"/>
      <c r="F99" s="200"/>
      <c r="G99" s="200"/>
      <c r="H99" s="200"/>
      <c r="I99" s="200"/>
      <c r="J99" s="200"/>
      <c r="K99" s="200"/>
      <c r="L99" s="2"/>
      <c r="M99" s="2"/>
      <c r="N99" s="2"/>
      <c r="O99" s="2"/>
      <c r="P99" s="2"/>
      <c r="Q99" s="2"/>
      <c r="R99" s="2"/>
      <c r="S99" s="2"/>
      <c r="T99" s="2"/>
      <c r="U99"/>
      <c r="V99" s="2"/>
      <c r="W99" s="2"/>
      <c r="X99" s="2"/>
    </row>
    <row r="100" spans="1:24" x14ac:dyDescent="0.2">
      <c r="A100" s="200"/>
      <c r="B100" s="200"/>
      <c r="C100" s="200"/>
      <c r="D100" s="200"/>
      <c r="E100" s="200"/>
      <c r="F100" s="200"/>
      <c r="G100" s="200"/>
      <c r="H100" s="200"/>
      <c r="I100" s="200"/>
      <c r="J100" s="200"/>
      <c r="K100" s="200"/>
      <c r="L100" s="2"/>
      <c r="M100" s="2"/>
      <c r="N100" s="2"/>
      <c r="O100" s="2"/>
      <c r="P100" s="2"/>
      <c r="Q100" s="2"/>
      <c r="R100" s="2"/>
      <c r="S100" s="2"/>
      <c r="T100" s="2"/>
      <c r="U100"/>
      <c r="V100" s="2"/>
      <c r="W100" s="2"/>
      <c r="X100" s="2"/>
    </row>
    <row r="101" spans="1:24" x14ac:dyDescent="0.2">
      <c r="A101" s="200"/>
      <c r="B101" s="200"/>
      <c r="C101" s="200"/>
      <c r="D101" s="200"/>
      <c r="E101" s="200"/>
      <c r="F101" s="200"/>
      <c r="G101" s="200"/>
      <c r="H101" s="200"/>
      <c r="I101" s="200"/>
      <c r="J101" s="200"/>
      <c r="K101" s="200"/>
      <c r="L101" s="2"/>
      <c r="M101" s="2"/>
      <c r="N101" s="2"/>
      <c r="O101" s="2"/>
      <c r="P101" s="2"/>
      <c r="Q101" s="2"/>
      <c r="R101" s="2"/>
      <c r="S101" s="2"/>
      <c r="T101" s="2"/>
      <c r="U101"/>
      <c r="V101" s="2"/>
      <c r="W101" s="2"/>
      <c r="X101" s="2"/>
    </row>
    <row r="102" spans="1:24" x14ac:dyDescent="0.2">
      <c r="A102" s="200"/>
      <c r="B102" s="200"/>
      <c r="C102" s="200"/>
      <c r="D102" s="200"/>
      <c r="E102" s="200"/>
      <c r="F102" s="200"/>
      <c r="G102" s="200"/>
      <c r="H102" s="200"/>
      <c r="I102" s="200"/>
      <c r="J102" s="200"/>
      <c r="K102" s="200"/>
      <c r="L102" s="2"/>
      <c r="M102" s="2"/>
      <c r="N102" s="2"/>
      <c r="O102" s="2"/>
      <c r="P102" s="2"/>
      <c r="Q102" s="2"/>
      <c r="R102" s="2"/>
      <c r="S102" s="2"/>
      <c r="T102" s="2"/>
      <c r="U102"/>
      <c r="V102" s="2"/>
      <c r="W102" s="2"/>
      <c r="X102" s="2"/>
    </row>
    <row r="103" spans="1:24" x14ac:dyDescent="0.2">
      <c r="A103" s="200"/>
      <c r="B103" s="200"/>
      <c r="C103" s="200"/>
      <c r="D103" s="200"/>
      <c r="E103" s="200"/>
      <c r="F103" s="200"/>
      <c r="G103" s="200"/>
      <c r="H103" s="200"/>
      <c r="I103" s="200"/>
      <c r="J103" s="200"/>
      <c r="K103" s="200"/>
      <c r="L103" s="2"/>
      <c r="M103" s="2"/>
      <c r="N103" s="2"/>
      <c r="O103" s="2"/>
      <c r="P103" s="2"/>
      <c r="Q103" s="2"/>
      <c r="R103" s="2"/>
      <c r="S103" s="2"/>
      <c r="T103" s="2"/>
      <c r="U103"/>
      <c r="V103" s="2"/>
      <c r="W103" s="2"/>
      <c r="X103" s="2"/>
    </row>
    <row r="104" spans="1:24" x14ac:dyDescent="0.2">
      <c r="A104" s="200"/>
      <c r="B104" s="200"/>
      <c r="C104" s="200"/>
      <c r="D104" s="200"/>
      <c r="E104" s="200"/>
      <c r="F104" s="200"/>
      <c r="G104" s="200"/>
      <c r="H104" s="200"/>
      <c r="I104" s="200"/>
      <c r="J104" s="200"/>
      <c r="K104" s="200"/>
      <c r="L104" s="2"/>
      <c r="M104" s="2"/>
      <c r="N104" s="2"/>
      <c r="O104" s="2"/>
      <c r="P104" s="2"/>
      <c r="Q104" s="2"/>
      <c r="R104" s="2"/>
      <c r="S104" s="2"/>
      <c r="T104" s="2"/>
      <c r="U104"/>
      <c r="V104" s="2"/>
      <c r="W104" s="2"/>
      <c r="X104" s="2"/>
    </row>
    <row r="105" spans="1:24" x14ac:dyDescent="0.2">
      <c r="A105" s="200"/>
      <c r="B105" s="200"/>
      <c r="C105" s="200"/>
      <c r="D105" s="200"/>
      <c r="E105" s="200"/>
      <c r="F105" s="200"/>
      <c r="G105" s="200"/>
      <c r="H105" s="200"/>
      <c r="I105" s="200"/>
      <c r="J105" s="200"/>
      <c r="K105" s="200"/>
      <c r="L105" s="2"/>
      <c r="M105" s="2"/>
      <c r="N105" s="2"/>
      <c r="O105" s="2"/>
      <c r="P105" s="2"/>
      <c r="Q105" s="2"/>
      <c r="R105" s="2"/>
      <c r="S105" s="2"/>
      <c r="T105" s="2"/>
      <c r="U105"/>
      <c r="V105" s="2"/>
      <c r="W105" s="2"/>
      <c r="X105" s="2"/>
    </row>
    <row r="106" spans="1:24" x14ac:dyDescent="0.2">
      <c r="A106" s="200"/>
      <c r="B106" s="200"/>
      <c r="C106" s="200"/>
      <c r="D106" s="200"/>
      <c r="E106" s="200"/>
      <c r="F106" s="200"/>
      <c r="G106" s="200"/>
      <c r="H106" s="200"/>
      <c r="I106" s="200"/>
      <c r="J106" s="200"/>
      <c r="K106" s="200"/>
      <c r="L106" s="2"/>
      <c r="M106" s="2"/>
      <c r="N106" s="2"/>
      <c r="O106" s="2"/>
      <c r="P106" s="2"/>
      <c r="Q106" s="2"/>
      <c r="R106" s="2"/>
      <c r="S106" s="2"/>
      <c r="T106" s="2"/>
      <c r="U106"/>
      <c r="V106" s="2"/>
      <c r="W106" s="2"/>
      <c r="X106" s="2"/>
    </row>
    <row r="107" spans="1:24" x14ac:dyDescent="0.2">
      <c r="A107" s="200"/>
      <c r="B107" s="200"/>
      <c r="C107" s="200"/>
      <c r="D107" s="200"/>
      <c r="E107" s="200"/>
      <c r="F107" s="200"/>
      <c r="G107" s="200"/>
      <c r="H107" s="200"/>
      <c r="I107" s="200"/>
      <c r="J107" s="200"/>
      <c r="K107" s="200"/>
      <c r="L107" s="2"/>
      <c r="M107" s="2"/>
      <c r="N107" s="2"/>
      <c r="O107" s="2"/>
      <c r="P107" s="2"/>
      <c r="Q107" s="2"/>
      <c r="R107" s="2"/>
      <c r="S107" s="2"/>
      <c r="T107" s="2"/>
      <c r="U107"/>
      <c r="V107" s="2"/>
      <c r="W107" s="2"/>
      <c r="X107" s="2"/>
    </row>
    <row r="108" spans="1:24" x14ac:dyDescent="0.2">
      <c r="A108" s="200"/>
      <c r="B108" s="200"/>
      <c r="C108" s="200"/>
      <c r="D108" s="200"/>
      <c r="E108" s="200"/>
      <c r="F108" s="200"/>
      <c r="G108" s="200"/>
      <c r="H108" s="200"/>
      <c r="I108" s="200"/>
      <c r="J108" s="200"/>
      <c r="K108" s="200"/>
      <c r="L108" s="2"/>
      <c r="M108" s="2"/>
      <c r="N108" s="2"/>
      <c r="O108" s="2"/>
      <c r="P108" s="2"/>
      <c r="Q108" s="2"/>
      <c r="R108" s="2"/>
      <c r="S108" s="2"/>
      <c r="T108" s="2"/>
      <c r="U108"/>
      <c r="V108" s="2"/>
      <c r="W108" s="2"/>
      <c r="X108" s="2"/>
    </row>
    <row r="109" spans="1:24" x14ac:dyDescent="0.2">
      <c r="A109" s="200"/>
      <c r="B109" s="200"/>
      <c r="C109" s="200"/>
      <c r="D109" s="200"/>
      <c r="E109" s="200"/>
      <c r="F109" s="200"/>
      <c r="G109" s="200"/>
      <c r="H109" s="200"/>
      <c r="I109" s="200"/>
      <c r="J109" s="200"/>
      <c r="K109" s="200"/>
      <c r="L109" s="2"/>
      <c r="M109" s="2"/>
      <c r="N109" s="2"/>
      <c r="O109" s="2"/>
      <c r="P109" s="2"/>
      <c r="Q109" s="2"/>
      <c r="R109" s="2"/>
      <c r="S109" s="2"/>
      <c r="T109" s="2"/>
      <c r="U109"/>
      <c r="V109" s="2"/>
      <c r="W109" s="2"/>
      <c r="X109" s="2"/>
    </row>
    <row r="110" spans="1:24" x14ac:dyDescent="0.2">
      <c r="A110" s="200"/>
      <c r="B110" s="200"/>
      <c r="C110" s="200"/>
      <c r="D110" s="200"/>
      <c r="E110" s="200"/>
      <c r="F110" s="200"/>
      <c r="G110" s="200"/>
      <c r="H110" s="200"/>
      <c r="I110" s="200"/>
      <c r="J110" s="200"/>
      <c r="K110" s="200"/>
      <c r="L110" s="2"/>
      <c r="M110" s="2"/>
      <c r="N110" s="2"/>
      <c r="O110" s="2"/>
      <c r="P110" s="2"/>
      <c r="Q110" s="2"/>
      <c r="R110" s="2"/>
      <c r="S110" s="2"/>
      <c r="T110" s="2"/>
      <c r="U110"/>
      <c r="V110" s="2"/>
      <c r="W110" s="2"/>
      <c r="X110" s="2"/>
    </row>
    <row r="111" spans="1:24" x14ac:dyDescent="0.2">
      <c r="A111" s="200"/>
      <c r="B111" s="200"/>
      <c r="C111" s="200"/>
      <c r="D111" s="200"/>
      <c r="E111" s="200"/>
      <c r="F111" s="200"/>
      <c r="G111" s="200"/>
      <c r="H111" s="200"/>
      <c r="I111" s="200"/>
      <c r="J111" s="200"/>
      <c r="K111" s="200"/>
      <c r="L111" s="2"/>
      <c r="M111" s="2"/>
      <c r="N111" s="2"/>
      <c r="O111" s="2"/>
      <c r="P111" s="2"/>
      <c r="Q111" s="2"/>
      <c r="R111" s="2"/>
      <c r="S111" s="2"/>
      <c r="T111" s="2"/>
      <c r="U111"/>
      <c r="V111" s="2"/>
      <c r="W111" s="2"/>
      <c r="X111" s="2"/>
    </row>
    <row r="112" spans="1:24" x14ac:dyDescent="0.2">
      <c r="A112" s="200"/>
      <c r="B112" s="200"/>
      <c r="C112" s="200"/>
      <c r="D112" s="200"/>
      <c r="E112" s="200"/>
      <c r="F112" s="200"/>
      <c r="G112" s="200"/>
      <c r="H112" s="200"/>
      <c r="I112" s="200"/>
      <c r="J112" s="200"/>
      <c r="K112" s="200"/>
      <c r="L112" s="2"/>
      <c r="M112" s="2"/>
      <c r="N112" s="2"/>
      <c r="O112" s="2"/>
      <c r="P112" s="2"/>
      <c r="Q112" s="2"/>
      <c r="R112" s="2"/>
      <c r="S112" s="2"/>
      <c r="T112" s="2"/>
      <c r="U112"/>
      <c r="V112" s="2"/>
      <c r="W112" s="2"/>
      <c r="X112" s="2"/>
    </row>
    <row r="113" spans="1:24" x14ac:dyDescent="0.2">
      <c r="A113" s="200"/>
      <c r="B113" s="200"/>
      <c r="C113" s="200"/>
      <c r="D113" s="200"/>
      <c r="E113" s="200"/>
      <c r="F113" s="200"/>
      <c r="G113" s="200"/>
      <c r="H113" s="200"/>
      <c r="I113" s="200"/>
      <c r="J113" s="200"/>
      <c r="K113" s="200"/>
      <c r="L113" s="2"/>
      <c r="M113" s="2"/>
      <c r="N113" s="2"/>
      <c r="O113" s="2"/>
      <c r="P113" s="2"/>
      <c r="Q113" s="2"/>
      <c r="R113" s="2"/>
      <c r="S113" s="2"/>
      <c r="T113" s="2"/>
      <c r="U113"/>
      <c r="V113" s="2"/>
      <c r="W113" s="2"/>
      <c r="X113" s="2"/>
    </row>
    <row r="114" spans="1:24" x14ac:dyDescent="0.2">
      <c r="A114" s="200"/>
      <c r="B114" s="200"/>
      <c r="C114" s="200"/>
      <c r="D114" s="200"/>
      <c r="E114" s="200"/>
      <c r="F114" s="200"/>
      <c r="G114" s="200"/>
      <c r="H114" s="200"/>
      <c r="I114" s="200"/>
      <c r="J114" s="200"/>
      <c r="K114" s="200"/>
      <c r="L114" s="2"/>
      <c r="M114" s="2"/>
      <c r="N114" s="2"/>
      <c r="O114" s="2"/>
      <c r="P114" s="2"/>
      <c r="Q114" s="2"/>
      <c r="R114" s="2"/>
      <c r="S114" s="2"/>
      <c r="T114" s="2"/>
      <c r="U114"/>
      <c r="V114" s="2"/>
      <c r="W114" s="2"/>
      <c r="X114" s="2"/>
    </row>
    <row r="115" spans="1:24" x14ac:dyDescent="0.2">
      <c r="A115" s="200"/>
      <c r="B115" s="200"/>
      <c r="C115" s="200"/>
      <c r="D115" s="200"/>
      <c r="E115" s="200"/>
      <c r="F115" s="200"/>
      <c r="G115" s="200"/>
      <c r="H115" s="200"/>
      <c r="I115" s="200"/>
      <c r="J115" s="200"/>
      <c r="K115" s="200"/>
      <c r="L115" s="2"/>
      <c r="M115" s="2"/>
      <c r="N115" s="2"/>
      <c r="O115" s="2"/>
      <c r="P115" s="2"/>
      <c r="Q115" s="2"/>
      <c r="R115" s="2"/>
      <c r="S115" s="2"/>
      <c r="T115" s="2"/>
      <c r="U115"/>
      <c r="V115" s="2"/>
      <c r="W115" s="2"/>
      <c r="X115" s="2"/>
    </row>
    <row r="116" spans="1:24" x14ac:dyDescent="0.2">
      <c r="A116" s="200"/>
      <c r="B116" s="200"/>
      <c r="C116" s="200"/>
      <c r="D116" s="200"/>
      <c r="E116" s="200"/>
      <c r="F116" s="200"/>
      <c r="G116" s="200"/>
      <c r="H116" s="200"/>
      <c r="I116" s="200"/>
      <c r="J116" s="200"/>
      <c r="K116" s="200"/>
      <c r="L116" s="2"/>
      <c r="M116" s="2"/>
      <c r="N116" s="2"/>
      <c r="O116" s="2"/>
      <c r="P116" s="2"/>
      <c r="Q116" s="2"/>
      <c r="R116" s="2"/>
      <c r="S116" s="2"/>
      <c r="T116" s="2"/>
      <c r="U116"/>
      <c r="V116" s="2"/>
      <c r="W116" s="2"/>
      <c r="X116" s="2"/>
    </row>
    <row r="117" spans="1:24" x14ac:dyDescent="0.2">
      <c r="A117" s="200"/>
      <c r="B117" s="200"/>
      <c r="C117" s="200"/>
      <c r="D117" s="200"/>
      <c r="E117" s="200"/>
      <c r="F117" s="200"/>
      <c r="G117" s="200"/>
      <c r="H117" s="200"/>
      <c r="I117" s="200"/>
      <c r="J117" s="200"/>
      <c r="K117" s="200"/>
      <c r="L117" s="2"/>
      <c r="M117" s="2"/>
      <c r="N117" s="2"/>
      <c r="O117" s="2"/>
      <c r="P117" s="2"/>
      <c r="Q117" s="2"/>
      <c r="R117" s="2"/>
      <c r="S117" s="2"/>
      <c r="T117" s="2"/>
      <c r="U117"/>
      <c r="V117" s="2"/>
      <c r="W117" s="2"/>
      <c r="X117" s="2"/>
    </row>
    <row r="118" spans="1:24" x14ac:dyDescent="0.2">
      <c r="A118" s="200"/>
      <c r="B118" s="200"/>
      <c r="C118" s="200"/>
      <c r="D118" s="200"/>
      <c r="E118" s="200"/>
      <c r="F118" s="200"/>
      <c r="G118" s="200"/>
      <c r="H118" s="200"/>
      <c r="I118" s="200"/>
      <c r="J118" s="200"/>
      <c r="K118" s="200"/>
      <c r="L118" s="2"/>
      <c r="M118" s="2"/>
      <c r="N118" s="2"/>
      <c r="O118" s="2"/>
      <c r="P118" s="2"/>
      <c r="Q118" s="2"/>
      <c r="R118" s="2"/>
      <c r="S118" s="2"/>
      <c r="T118" s="2"/>
      <c r="U118"/>
      <c r="V118" s="2"/>
      <c r="W118" s="2"/>
      <c r="X118" s="2"/>
    </row>
    <row r="119" spans="1:24" x14ac:dyDescent="0.2">
      <c r="A119" s="200"/>
      <c r="B119" s="200"/>
      <c r="C119" s="200"/>
      <c r="D119" s="200"/>
      <c r="E119" s="200"/>
      <c r="F119" s="200"/>
      <c r="G119" s="200"/>
      <c r="H119" s="200"/>
      <c r="I119" s="200"/>
      <c r="J119" s="200"/>
      <c r="K119" s="200"/>
      <c r="L119" s="2"/>
      <c r="M119" s="2"/>
      <c r="N119" s="2"/>
      <c r="O119" s="2"/>
      <c r="P119" s="2"/>
      <c r="Q119" s="2"/>
      <c r="R119" s="2"/>
      <c r="S119" s="2"/>
      <c r="T119" s="2"/>
      <c r="U119"/>
      <c r="V119" s="2"/>
      <c r="W119" s="2"/>
      <c r="X119" s="2"/>
    </row>
    <row r="120" spans="1:24" x14ac:dyDescent="0.2">
      <c r="A120" s="200"/>
      <c r="B120" s="200"/>
      <c r="C120" s="200"/>
      <c r="D120" s="200"/>
      <c r="E120" s="200"/>
      <c r="F120" s="200"/>
      <c r="G120" s="200"/>
      <c r="H120" s="200"/>
      <c r="I120" s="200"/>
      <c r="J120" s="200"/>
      <c r="K120" s="200"/>
      <c r="L120" s="2"/>
      <c r="M120" s="2"/>
      <c r="N120" s="2"/>
      <c r="O120" s="2"/>
      <c r="P120" s="2"/>
      <c r="Q120" s="2"/>
      <c r="R120" s="2"/>
      <c r="S120" s="2"/>
      <c r="T120" s="2"/>
      <c r="U120"/>
      <c r="V120" s="2"/>
      <c r="W120" s="2"/>
      <c r="X120" s="2"/>
    </row>
    <row r="121" spans="1:24" x14ac:dyDescent="0.2">
      <c r="A121" s="200"/>
      <c r="B121" s="200"/>
      <c r="C121" s="200"/>
      <c r="D121" s="200"/>
      <c r="E121" s="200"/>
      <c r="F121" s="200"/>
      <c r="G121" s="200"/>
      <c r="H121" s="200"/>
      <c r="I121" s="200"/>
      <c r="J121" s="200"/>
      <c r="K121" s="200"/>
      <c r="L121" s="2"/>
      <c r="M121" s="2"/>
      <c r="N121" s="2"/>
      <c r="O121" s="2"/>
      <c r="P121" s="2"/>
      <c r="Q121" s="2"/>
      <c r="R121" s="2"/>
      <c r="S121" s="2"/>
      <c r="T121" s="2"/>
      <c r="U121"/>
      <c r="V121" s="2"/>
      <c r="W121" s="2"/>
      <c r="X121" s="2"/>
    </row>
    <row r="122" spans="1:24" x14ac:dyDescent="0.2">
      <c r="A122" s="200"/>
      <c r="B122" s="200"/>
      <c r="C122" s="200"/>
      <c r="D122" s="200"/>
      <c r="E122" s="200"/>
      <c r="F122" s="200"/>
      <c r="G122" s="200"/>
      <c r="H122" s="200"/>
      <c r="I122" s="200"/>
      <c r="J122" s="200"/>
      <c r="K122" s="200"/>
      <c r="L122" s="2"/>
      <c r="M122" s="2"/>
      <c r="N122" s="2"/>
      <c r="O122" s="2"/>
      <c r="P122" s="2"/>
      <c r="Q122" s="2"/>
      <c r="R122" s="2"/>
      <c r="S122" s="2"/>
      <c r="T122" s="2"/>
      <c r="U122"/>
      <c r="V122" s="2"/>
      <c r="W122" s="2"/>
      <c r="X122" s="2"/>
    </row>
    <row r="123" spans="1:24" x14ac:dyDescent="0.2">
      <c r="A123" s="200"/>
      <c r="B123" s="200"/>
      <c r="C123" s="200"/>
      <c r="D123" s="200"/>
      <c r="E123" s="200"/>
      <c r="F123" s="200"/>
      <c r="G123" s="200"/>
      <c r="H123" s="200"/>
      <c r="I123" s="200"/>
      <c r="J123" s="200"/>
      <c r="K123" s="200"/>
      <c r="L123" s="2"/>
      <c r="M123" s="2"/>
      <c r="N123" s="2"/>
      <c r="O123" s="2"/>
      <c r="P123" s="2"/>
      <c r="Q123" s="2"/>
      <c r="R123" s="2"/>
      <c r="S123" s="2"/>
      <c r="T123" s="2"/>
      <c r="U123"/>
      <c r="V123" s="2"/>
      <c r="W123" s="2"/>
      <c r="X123" s="2"/>
    </row>
    <row r="124" spans="1:24" x14ac:dyDescent="0.2">
      <c r="A124" s="200"/>
      <c r="B124" s="200"/>
      <c r="C124" s="200"/>
      <c r="D124" s="200"/>
      <c r="E124" s="200"/>
      <c r="F124" s="200"/>
      <c r="G124" s="200"/>
      <c r="H124" s="200"/>
      <c r="I124" s="200"/>
      <c r="J124" s="200"/>
      <c r="K124" s="200"/>
      <c r="L124" s="2"/>
      <c r="M124" s="2"/>
      <c r="N124" s="2"/>
      <c r="O124" s="2"/>
      <c r="P124" s="2"/>
      <c r="Q124" s="2"/>
      <c r="R124" s="2"/>
      <c r="S124" s="2"/>
      <c r="T124" s="2"/>
      <c r="U124"/>
      <c r="V124" s="2"/>
      <c r="W124" s="2"/>
      <c r="X124" s="2"/>
    </row>
    <row r="125" spans="1:24" x14ac:dyDescent="0.2">
      <c r="A125" s="200"/>
      <c r="B125" s="200"/>
      <c r="C125" s="200"/>
      <c r="D125" s="200"/>
      <c r="E125" s="200"/>
      <c r="F125" s="200"/>
      <c r="G125" s="200"/>
      <c r="H125" s="200"/>
      <c r="I125" s="200"/>
      <c r="J125" s="200"/>
      <c r="K125" s="200"/>
      <c r="L125" s="2"/>
      <c r="M125" s="2"/>
      <c r="N125" s="2"/>
      <c r="O125" s="2"/>
      <c r="P125" s="2"/>
      <c r="Q125" s="2"/>
      <c r="R125" s="2"/>
      <c r="S125" s="2"/>
      <c r="T125" s="2"/>
      <c r="U125"/>
      <c r="V125" s="2"/>
      <c r="W125" s="2"/>
      <c r="X125" s="2"/>
    </row>
    <row r="126" spans="1:24" x14ac:dyDescent="0.2">
      <c r="A126" s="200"/>
      <c r="B126" s="200"/>
      <c r="C126" s="200"/>
      <c r="D126" s="200"/>
      <c r="E126" s="200"/>
      <c r="F126" s="200"/>
      <c r="G126" s="200"/>
      <c r="H126" s="200"/>
      <c r="I126" s="200"/>
      <c r="J126" s="200"/>
      <c r="K126" s="200"/>
      <c r="L126" s="2"/>
      <c r="M126" s="2"/>
      <c r="N126" s="2"/>
      <c r="O126" s="2"/>
      <c r="P126" s="2"/>
      <c r="Q126" s="2"/>
      <c r="R126" s="2"/>
      <c r="S126" s="2"/>
      <c r="T126" s="2"/>
      <c r="U126"/>
      <c r="V126" s="2"/>
      <c r="W126" s="2"/>
      <c r="X126" s="2"/>
    </row>
    <row r="127" spans="1:24" x14ac:dyDescent="0.2">
      <c r="A127" s="200"/>
      <c r="B127" s="200"/>
      <c r="C127" s="200"/>
      <c r="D127" s="200"/>
      <c r="E127" s="200"/>
      <c r="F127" s="200"/>
      <c r="G127" s="200"/>
      <c r="H127" s="200"/>
      <c r="I127" s="200"/>
      <c r="J127" s="200"/>
      <c r="K127" s="200"/>
      <c r="L127" s="2"/>
      <c r="M127" s="2"/>
      <c r="N127" s="2"/>
      <c r="O127" s="2"/>
      <c r="P127" s="2"/>
      <c r="Q127" s="2"/>
      <c r="R127" s="2"/>
      <c r="S127" s="2"/>
      <c r="T127" s="2"/>
      <c r="U127"/>
      <c r="V127" s="2"/>
      <c r="W127" s="2"/>
      <c r="X127" s="2"/>
    </row>
    <row r="128" spans="1:24" x14ac:dyDescent="0.2">
      <c r="A128" s="200"/>
      <c r="B128" s="200"/>
      <c r="C128" s="200"/>
      <c r="D128" s="200"/>
      <c r="E128" s="200"/>
      <c r="F128" s="200"/>
      <c r="G128" s="200"/>
      <c r="H128" s="200"/>
      <c r="I128" s="200"/>
      <c r="J128" s="200"/>
      <c r="K128" s="200"/>
      <c r="L128" s="2"/>
      <c r="M128" s="2"/>
      <c r="N128" s="2"/>
      <c r="O128" s="2"/>
      <c r="P128" s="2"/>
      <c r="Q128" s="2"/>
      <c r="R128" s="2"/>
      <c r="S128" s="2"/>
      <c r="T128" s="2"/>
      <c r="U128"/>
      <c r="V128" s="2"/>
      <c r="W128" s="2"/>
      <c r="X128" s="2"/>
    </row>
    <row r="129" spans="1:24" x14ac:dyDescent="0.2">
      <c r="A129" s="200"/>
      <c r="B129" s="200"/>
      <c r="C129" s="200"/>
      <c r="D129" s="200"/>
      <c r="E129" s="200"/>
      <c r="F129" s="200"/>
      <c r="G129" s="200"/>
      <c r="H129" s="200"/>
      <c r="I129" s="200"/>
      <c r="J129" s="200"/>
      <c r="K129" s="200"/>
      <c r="L129" s="2"/>
      <c r="M129" s="2"/>
      <c r="N129" s="2"/>
      <c r="O129" s="2"/>
      <c r="P129" s="2"/>
      <c r="Q129" s="2"/>
      <c r="R129" s="2"/>
      <c r="S129" s="2"/>
      <c r="T129" s="2"/>
      <c r="U129"/>
      <c r="V129" s="2"/>
      <c r="W129" s="2"/>
      <c r="X129" s="2"/>
    </row>
    <row r="130" spans="1:24" x14ac:dyDescent="0.2">
      <c r="A130" s="200"/>
      <c r="B130" s="200"/>
      <c r="C130" s="200"/>
      <c r="D130" s="200"/>
      <c r="E130" s="200"/>
      <c r="F130" s="200"/>
      <c r="G130" s="200"/>
      <c r="H130" s="200"/>
      <c r="I130" s="200"/>
      <c r="J130" s="200"/>
      <c r="K130" s="200"/>
      <c r="L130" s="2"/>
      <c r="M130" s="2"/>
      <c r="N130" s="2"/>
      <c r="O130" s="2"/>
      <c r="P130" s="2"/>
      <c r="Q130" s="2"/>
      <c r="R130" s="2"/>
      <c r="S130" s="2"/>
      <c r="T130" s="2"/>
      <c r="U130"/>
      <c r="V130" s="2"/>
      <c r="W130" s="2"/>
      <c r="X130" s="2"/>
    </row>
    <row r="131" spans="1:24" x14ac:dyDescent="0.2">
      <c r="A131" s="200"/>
      <c r="B131" s="200"/>
      <c r="C131" s="200"/>
      <c r="D131" s="200"/>
      <c r="E131" s="200"/>
      <c r="F131" s="200"/>
      <c r="G131" s="200"/>
      <c r="H131" s="200"/>
      <c r="I131" s="200"/>
      <c r="J131" s="200"/>
      <c r="K131" s="200"/>
      <c r="L131" s="2"/>
      <c r="M131" s="2"/>
      <c r="N131" s="2"/>
      <c r="O131" s="2"/>
      <c r="P131" s="2"/>
      <c r="Q131" s="2"/>
      <c r="R131" s="2"/>
      <c r="S131" s="2"/>
      <c r="T131" s="2"/>
      <c r="U131"/>
      <c r="V131" s="2"/>
      <c r="W131" s="2"/>
      <c r="X131" s="2"/>
    </row>
    <row r="132" spans="1:24" x14ac:dyDescent="0.2">
      <c r="A132" s="200"/>
      <c r="B132" s="200"/>
      <c r="C132" s="200"/>
      <c r="D132" s="200"/>
      <c r="E132" s="200"/>
      <c r="F132" s="200"/>
      <c r="G132" s="200"/>
      <c r="H132" s="200"/>
      <c r="I132" s="200"/>
      <c r="J132" s="200"/>
      <c r="K132" s="200"/>
      <c r="L132" s="2"/>
      <c r="M132" s="2"/>
      <c r="N132" s="2"/>
      <c r="O132" s="2"/>
      <c r="P132" s="2"/>
      <c r="Q132" s="2"/>
      <c r="R132" s="2"/>
      <c r="S132" s="2"/>
      <c r="T132" s="2"/>
      <c r="U132"/>
      <c r="V132" s="2"/>
      <c r="W132" s="2"/>
      <c r="X132" s="2"/>
    </row>
    <row r="133" spans="1:24" x14ac:dyDescent="0.2">
      <c r="A133" s="200"/>
      <c r="B133" s="200"/>
      <c r="C133" s="200"/>
      <c r="D133" s="200"/>
      <c r="E133" s="200"/>
      <c r="F133" s="200"/>
      <c r="G133" s="200"/>
      <c r="H133" s="200"/>
      <c r="I133" s="200"/>
      <c r="J133" s="200"/>
      <c r="K133" s="200"/>
      <c r="L133" s="2"/>
      <c r="M133" s="2"/>
      <c r="N133" s="2"/>
      <c r="O133" s="2"/>
      <c r="P133" s="2"/>
      <c r="Q133" s="2"/>
      <c r="R133" s="2"/>
      <c r="S133" s="2"/>
      <c r="T133" s="2"/>
      <c r="U133"/>
      <c r="V133" s="2"/>
      <c r="W133" s="2"/>
      <c r="X133" s="2"/>
    </row>
    <row r="134" spans="1:24" x14ac:dyDescent="0.2">
      <c r="A134" s="200"/>
      <c r="B134" s="200"/>
      <c r="C134" s="200"/>
      <c r="D134" s="200"/>
      <c r="E134" s="200"/>
      <c r="F134" s="200"/>
      <c r="G134" s="200"/>
      <c r="H134" s="200"/>
      <c r="I134" s="200"/>
      <c r="J134" s="200"/>
      <c r="K134" s="200"/>
      <c r="L134" s="2"/>
      <c r="M134" s="2"/>
      <c r="N134" s="2"/>
      <c r="O134" s="2"/>
      <c r="P134" s="2"/>
      <c r="Q134" s="2"/>
      <c r="R134" s="2"/>
      <c r="S134" s="2"/>
      <c r="T134" s="2"/>
      <c r="U134"/>
      <c r="V134" s="2"/>
      <c r="W134" s="2"/>
      <c r="X134" s="2"/>
    </row>
    <row r="135" spans="1:24" x14ac:dyDescent="0.2">
      <c r="A135" s="200"/>
      <c r="B135" s="200"/>
      <c r="C135" s="200"/>
      <c r="D135" s="200"/>
      <c r="E135" s="200"/>
      <c r="F135" s="200"/>
      <c r="G135" s="200"/>
      <c r="H135" s="200"/>
      <c r="I135" s="200"/>
      <c r="J135" s="200"/>
      <c r="K135" s="200"/>
      <c r="L135" s="2"/>
      <c r="M135" s="2"/>
      <c r="N135" s="2"/>
      <c r="O135" s="2"/>
      <c r="P135" s="2"/>
      <c r="Q135" s="2"/>
      <c r="R135" s="2"/>
      <c r="S135" s="2"/>
      <c r="T135" s="2"/>
      <c r="U135"/>
      <c r="V135" s="2"/>
      <c r="W135" s="2"/>
      <c r="X135" s="2"/>
    </row>
    <row r="136" spans="1:24" x14ac:dyDescent="0.2">
      <c r="A136" s="200"/>
      <c r="B136" s="200"/>
      <c r="C136" s="200"/>
      <c r="D136" s="200"/>
      <c r="E136" s="200"/>
      <c r="F136" s="200"/>
      <c r="G136" s="200"/>
      <c r="H136" s="200"/>
      <c r="I136" s="200"/>
      <c r="J136" s="200"/>
      <c r="K136" s="200"/>
      <c r="L136" s="2"/>
      <c r="M136" s="2"/>
      <c r="N136" s="2"/>
      <c r="O136" s="2"/>
      <c r="P136" s="2"/>
      <c r="Q136" s="2"/>
      <c r="R136" s="2"/>
      <c r="S136" s="2"/>
      <c r="T136" s="2"/>
      <c r="U136"/>
      <c r="V136" s="2"/>
      <c r="W136" s="2"/>
      <c r="X136" s="2"/>
    </row>
    <row r="137" spans="1:24" x14ac:dyDescent="0.2">
      <c r="A137" s="200"/>
      <c r="B137" s="200"/>
      <c r="C137" s="200"/>
      <c r="D137" s="200"/>
      <c r="E137" s="200"/>
      <c r="F137" s="200"/>
      <c r="G137" s="200"/>
      <c r="H137" s="200"/>
      <c r="I137" s="200"/>
      <c r="J137" s="200"/>
      <c r="K137" s="200"/>
      <c r="L137" s="2"/>
      <c r="M137" s="2"/>
      <c r="N137" s="2"/>
      <c r="O137" s="2"/>
      <c r="P137" s="2"/>
      <c r="Q137" s="2"/>
      <c r="R137" s="2"/>
      <c r="S137" s="2"/>
      <c r="T137" s="2"/>
      <c r="U137"/>
      <c r="V137" s="2"/>
      <c r="W137" s="2"/>
      <c r="X137" s="2"/>
    </row>
    <row r="138" spans="1:24" x14ac:dyDescent="0.2">
      <c r="A138" s="200"/>
      <c r="B138" s="200"/>
      <c r="C138" s="200"/>
      <c r="D138" s="200"/>
      <c r="E138" s="200"/>
      <c r="F138" s="200"/>
      <c r="G138" s="200"/>
      <c r="H138" s="200"/>
      <c r="I138" s="200"/>
      <c r="J138" s="200"/>
      <c r="K138" s="200"/>
      <c r="L138" s="2"/>
      <c r="M138" s="2"/>
      <c r="N138" s="2"/>
      <c r="O138" s="2"/>
      <c r="P138" s="2"/>
      <c r="Q138" s="2"/>
      <c r="R138" s="2"/>
      <c r="S138" s="2"/>
      <c r="T138" s="2"/>
      <c r="U138"/>
      <c r="V138" s="2"/>
      <c r="W138" s="2"/>
      <c r="X138" s="2"/>
    </row>
    <row r="139" spans="1:24" x14ac:dyDescent="0.2">
      <c r="A139" s="200"/>
      <c r="B139" s="200"/>
      <c r="C139" s="200"/>
      <c r="D139" s="200"/>
      <c r="E139" s="200"/>
      <c r="F139" s="200"/>
      <c r="G139" s="200"/>
      <c r="H139" s="200"/>
      <c r="I139" s="200"/>
      <c r="J139" s="200"/>
      <c r="K139" s="200"/>
      <c r="L139" s="2"/>
      <c r="M139" s="2"/>
      <c r="N139" s="2"/>
      <c r="O139" s="2"/>
      <c r="P139" s="2"/>
      <c r="Q139" s="2"/>
      <c r="R139" s="2"/>
      <c r="S139" s="2"/>
      <c r="T139" s="2"/>
      <c r="U139"/>
      <c r="V139" s="2"/>
      <c r="W139" s="2"/>
      <c r="X139" s="2"/>
    </row>
    <row r="140" spans="1:24" x14ac:dyDescent="0.2">
      <c r="A140" s="200"/>
      <c r="B140" s="200"/>
      <c r="C140" s="200"/>
      <c r="D140" s="200"/>
      <c r="E140" s="200"/>
      <c r="F140" s="200"/>
      <c r="G140" s="200"/>
      <c r="H140" s="200"/>
      <c r="I140" s="200"/>
      <c r="J140" s="200"/>
      <c r="K140" s="200"/>
      <c r="L140" s="2"/>
      <c r="M140" s="2"/>
      <c r="N140" s="2"/>
      <c r="O140" s="2"/>
      <c r="P140" s="2"/>
      <c r="Q140" s="2"/>
      <c r="R140" s="2"/>
      <c r="S140" s="2"/>
      <c r="T140" s="2"/>
      <c r="U140"/>
      <c r="V140" s="2"/>
      <c r="W140" s="2"/>
      <c r="X140" s="2"/>
    </row>
    <row r="141" spans="1:24" x14ac:dyDescent="0.2">
      <c r="A141" s="200"/>
      <c r="B141" s="200"/>
      <c r="C141" s="200"/>
      <c r="D141" s="200"/>
      <c r="E141" s="200"/>
      <c r="F141" s="200"/>
      <c r="G141" s="200"/>
      <c r="H141" s="200"/>
      <c r="I141" s="200"/>
      <c r="J141" s="200"/>
      <c r="K141" s="200"/>
      <c r="L141" s="2"/>
      <c r="M141" s="2"/>
      <c r="N141" s="2"/>
      <c r="O141" s="2"/>
      <c r="P141" s="2"/>
      <c r="Q141" s="2"/>
      <c r="R141" s="2"/>
      <c r="S141" s="2"/>
      <c r="T141" s="2"/>
      <c r="U141"/>
      <c r="V141" s="2"/>
      <c r="W141" s="2"/>
      <c r="X141" s="2"/>
    </row>
    <row r="142" spans="1:24" x14ac:dyDescent="0.2">
      <c r="A142" s="200"/>
      <c r="B142" s="200"/>
      <c r="C142" s="200"/>
      <c r="D142" s="200"/>
      <c r="E142" s="200"/>
      <c r="F142" s="200"/>
      <c r="G142" s="200"/>
      <c r="H142" s="200"/>
      <c r="I142" s="200"/>
      <c r="J142" s="200"/>
      <c r="K142" s="200"/>
      <c r="L142" s="2"/>
      <c r="M142" s="2"/>
      <c r="N142" s="2"/>
      <c r="O142" s="2"/>
      <c r="P142" s="2"/>
      <c r="Q142" s="2"/>
      <c r="R142" s="2"/>
      <c r="S142" s="2"/>
      <c r="T142" s="2"/>
      <c r="U142"/>
      <c r="V142" s="2"/>
      <c r="W142" s="2"/>
      <c r="X142" s="2"/>
    </row>
    <row r="143" spans="1:24" x14ac:dyDescent="0.2">
      <c r="A143" s="200"/>
      <c r="B143" s="200"/>
      <c r="C143" s="200"/>
      <c r="D143" s="200"/>
      <c r="E143" s="200"/>
      <c r="F143" s="200"/>
      <c r="G143" s="200"/>
      <c r="H143" s="200"/>
      <c r="I143" s="200"/>
      <c r="J143" s="200"/>
      <c r="K143" s="200"/>
      <c r="L143" s="2"/>
      <c r="M143" s="2"/>
      <c r="N143" s="2"/>
      <c r="O143" s="2"/>
      <c r="P143" s="2"/>
      <c r="Q143" s="2"/>
      <c r="R143" s="2"/>
      <c r="S143" s="2"/>
      <c r="T143" s="2"/>
      <c r="U143"/>
      <c r="V143" s="2"/>
      <c r="W143" s="2"/>
      <c r="X143" s="2"/>
    </row>
    <row r="144" spans="1:24" x14ac:dyDescent="0.2">
      <c r="A144" s="200"/>
      <c r="B144" s="200"/>
      <c r="C144" s="200"/>
      <c r="D144" s="200"/>
      <c r="E144" s="200"/>
      <c r="F144" s="200"/>
      <c r="G144" s="200"/>
      <c r="H144" s="200"/>
      <c r="I144" s="200"/>
      <c r="J144" s="200"/>
      <c r="K144" s="200"/>
      <c r="L144" s="2"/>
      <c r="M144" s="2"/>
      <c r="N144" s="2"/>
      <c r="O144" s="2"/>
      <c r="P144" s="2"/>
      <c r="Q144" s="2"/>
      <c r="R144" s="2"/>
      <c r="S144" s="2"/>
      <c r="T144" s="2"/>
      <c r="U144"/>
      <c r="V144" s="2"/>
      <c r="W144" s="2"/>
      <c r="X144" s="2"/>
    </row>
    <row r="145" spans="1:21" x14ac:dyDescent="0.2">
      <c r="A145" s="200"/>
      <c r="B145" s="200"/>
      <c r="C145" s="200"/>
      <c r="D145" s="200"/>
      <c r="E145" s="200"/>
      <c r="F145" s="200"/>
      <c r="G145" s="200"/>
      <c r="H145" s="200"/>
      <c r="I145" s="200"/>
      <c r="J145" s="200"/>
      <c r="K145" s="200"/>
      <c r="L145" s="2"/>
      <c r="M145" s="2"/>
      <c r="N145" s="2"/>
      <c r="O145" s="2"/>
      <c r="P145" s="2"/>
      <c r="Q145" s="2"/>
      <c r="R145" s="2"/>
      <c r="S145" s="2"/>
      <c r="T145" s="2"/>
      <c r="U145"/>
    </row>
    <row r="146" spans="1:21" x14ac:dyDescent="0.2">
      <c r="A146" s="196"/>
      <c r="B146" s="196"/>
      <c r="C146" s="196"/>
      <c r="D146" s="196"/>
      <c r="E146" s="196"/>
      <c r="F146" s="196"/>
      <c r="G146" s="196"/>
      <c r="H146" s="196"/>
      <c r="I146" s="196"/>
      <c r="J146" s="196"/>
      <c r="K146" s="196"/>
      <c r="U146"/>
    </row>
    <row r="147" spans="1:21" x14ac:dyDescent="0.2">
      <c r="A147" s="196"/>
      <c r="B147" s="196"/>
      <c r="C147" s="196"/>
      <c r="D147" s="196"/>
      <c r="E147" s="196"/>
      <c r="F147" s="196"/>
      <c r="G147" s="196"/>
      <c r="H147" s="196"/>
      <c r="I147" s="196"/>
      <c r="J147" s="196"/>
      <c r="K147" s="196"/>
      <c r="U147"/>
    </row>
    <row r="148" spans="1:21" x14ac:dyDescent="0.2">
      <c r="A148" s="196"/>
      <c r="B148" s="196"/>
      <c r="C148" s="196"/>
      <c r="D148" s="196"/>
      <c r="E148" s="196"/>
      <c r="F148" s="196"/>
      <c r="G148" s="196"/>
      <c r="H148" s="196"/>
      <c r="I148" s="196"/>
      <c r="J148" s="196"/>
      <c r="K148" s="196"/>
      <c r="U148"/>
    </row>
    <row r="149" spans="1:21" x14ac:dyDescent="0.2">
      <c r="A149" s="196"/>
      <c r="B149" s="196"/>
      <c r="C149" s="196"/>
      <c r="D149" s="196"/>
      <c r="E149" s="196"/>
      <c r="F149" s="196"/>
      <c r="G149" s="196"/>
      <c r="H149" s="196"/>
      <c r="I149" s="196"/>
      <c r="J149" s="196"/>
      <c r="K149" s="196"/>
      <c r="U149"/>
    </row>
    <row r="150" spans="1:21" x14ac:dyDescent="0.2">
      <c r="A150" s="196"/>
      <c r="B150" s="196"/>
      <c r="C150" s="196"/>
      <c r="D150" s="196"/>
      <c r="E150" s="196"/>
      <c r="F150" s="196"/>
      <c r="G150" s="196"/>
      <c r="H150" s="196"/>
      <c r="I150" s="196"/>
      <c r="J150" s="196"/>
      <c r="K150" s="196"/>
      <c r="U150"/>
    </row>
    <row r="151" spans="1:21" x14ac:dyDescent="0.2">
      <c r="A151" s="196"/>
      <c r="B151" s="196"/>
      <c r="C151" s="196"/>
      <c r="D151" s="196"/>
      <c r="E151" s="196"/>
      <c r="F151" s="196"/>
      <c r="G151" s="196"/>
      <c r="H151" s="196"/>
      <c r="I151" s="196"/>
      <c r="J151" s="196"/>
      <c r="K151" s="196"/>
      <c r="U151"/>
    </row>
    <row r="152" spans="1:21" x14ac:dyDescent="0.2">
      <c r="A152" s="196"/>
      <c r="B152" s="196"/>
      <c r="C152" s="196"/>
      <c r="D152" s="196"/>
      <c r="E152" s="196"/>
      <c r="F152" s="196"/>
      <c r="G152" s="196"/>
      <c r="H152" s="196"/>
      <c r="I152" s="196"/>
      <c r="J152" s="196"/>
      <c r="K152" s="196"/>
      <c r="U152"/>
    </row>
    <row r="153" spans="1:21" x14ac:dyDescent="0.2">
      <c r="A153" s="196"/>
      <c r="B153" s="196"/>
      <c r="C153" s="196"/>
      <c r="D153" s="196"/>
      <c r="E153" s="196"/>
      <c r="F153" s="196"/>
      <c r="G153" s="196"/>
      <c r="H153" s="196"/>
      <c r="I153" s="196"/>
      <c r="J153" s="196"/>
      <c r="K153" s="196"/>
      <c r="U153"/>
    </row>
    <row r="154" spans="1:21" x14ac:dyDescent="0.2">
      <c r="A154" s="196"/>
      <c r="B154" s="196"/>
      <c r="C154" s="196"/>
      <c r="D154" s="196"/>
      <c r="E154" s="196"/>
      <c r="F154" s="196"/>
      <c r="G154" s="196"/>
      <c r="H154" s="196"/>
      <c r="I154" s="196"/>
      <c r="J154" s="196"/>
      <c r="K154" s="196"/>
      <c r="U154"/>
    </row>
    <row r="155" spans="1:21" x14ac:dyDescent="0.2">
      <c r="A155" s="196"/>
      <c r="B155" s="196"/>
      <c r="C155" s="196"/>
      <c r="D155" s="196"/>
      <c r="E155" s="196"/>
      <c r="F155" s="196"/>
      <c r="G155" s="196"/>
      <c r="H155" s="196"/>
      <c r="I155" s="196"/>
      <c r="J155" s="196"/>
      <c r="K155" s="196"/>
      <c r="U155"/>
    </row>
    <row r="156" spans="1:21" x14ac:dyDescent="0.2">
      <c r="A156" s="196"/>
      <c r="B156" s="196"/>
      <c r="C156" s="196"/>
      <c r="D156" s="196"/>
      <c r="E156" s="196"/>
      <c r="F156" s="196"/>
      <c r="G156" s="196"/>
      <c r="H156" s="196"/>
      <c r="I156" s="196"/>
      <c r="J156" s="196"/>
      <c r="K156" s="196"/>
      <c r="U156"/>
    </row>
    <row r="157" spans="1:21" x14ac:dyDescent="0.2">
      <c r="A157" s="196"/>
      <c r="B157" s="196"/>
      <c r="C157" s="196"/>
      <c r="D157" s="196"/>
      <c r="E157" s="196"/>
      <c r="F157" s="196"/>
      <c r="G157" s="196"/>
      <c r="H157" s="196"/>
      <c r="I157" s="196"/>
      <c r="J157" s="196"/>
      <c r="K157" s="196"/>
      <c r="U157"/>
    </row>
    <row r="158" spans="1:21" x14ac:dyDescent="0.2">
      <c r="A158" s="196"/>
      <c r="B158" s="196"/>
      <c r="C158" s="196"/>
      <c r="D158" s="196"/>
      <c r="E158" s="196"/>
      <c r="F158" s="196"/>
      <c r="G158" s="196"/>
      <c r="H158" s="196"/>
      <c r="I158" s="196"/>
      <c r="J158" s="196"/>
      <c r="K158" s="196"/>
      <c r="U158"/>
    </row>
    <row r="159" spans="1:21" x14ac:dyDescent="0.2">
      <c r="A159" s="196"/>
      <c r="B159" s="196"/>
      <c r="C159" s="196"/>
      <c r="D159" s="196"/>
      <c r="E159" s="196"/>
      <c r="F159" s="196"/>
      <c r="G159" s="196"/>
      <c r="H159" s="196"/>
      <c r="I159" s="196"/>
      <c r="J159" s="196"/>
      <c r="K159" s="196"/>
      <c r="U159"/>
    </row>
    <row r="160" spans="1:21" x14ac:dyDescent="0.2">
      <c r="A160" s="196"/>
      <c r="B160" s="196"/>
      <c r="C160" s="196"/>
      <c r="D160" s="196"/>
      <c r="E160" s="196"/>
      <c r="F160" s="196"/>
      <c r="G160" s="196"/>
      <c r="H160" s="196"/>
      <c r="I160" s="196"/>
      <c r="J160" s="196"/>
      <c r="K160" s="196"/>
      <c r="U160"/>
    </row>
    <row r="161" spans="1:21" x14ac:dyDescent="0.2">
      <c r="A161" s="196"/>
      <c r="B161" s="196"/>
      <c r="C161" s="196"/>
      <c r="D161" s="196"/>
      <c r="E161" s="196"/>
      <c r="F161" s="196"/>
      <c r="G161" s="196"/>
      <c r="H161" s="196"/>
      <c r="I161" s="196"/>
      <c r="J161" s="196"/>
      <c r="K161" s="196"/>
      <c r="U161"/>
    </row>
    <row r="162" spans="1:21" x14ac:dyDescent="0.2">
      <c r="A162" s="196"/>
      <c r="B162" s="196"/>
      <c r="C162" s="196"/>
      <c r="D162" s="196"/>
      <c r="E162" s="196"/>
      <c r="F162" s="196"/>
      <c r="G162" s="196"/>
      <c r="H162" s="196"/>
      <c r="I162" s="196"/>
      <c r="J162" s="196"/>
      <c r="K162" s="196"/>
      <c r="U162"/>
    </row>
    <row r="163" spans="1:21" x14ac:dyDescent="0.2">
      <c r="A163" s="196"/>
      <c r="B163" s="196"/>
      <c r="C163" s="196"/>
      <c r="D163" s="196"/>
      <c r="E163" s="196"/>
      <c r="F163" s="196"/>
      <c r="G163" s="196"/>
      <c r="H163" s="196"/>
      <c r="I163" s="196"/>
      <c r="J163" s="196"/>
      <c r="K163" s="196"/>
      <c r="U163"/>
    </row>
    <row r="164" spans="1:21" x14ac:dyDescent="0.2">
      <c r="A164" s="196"/>
      <c r="B164" s="196"/>
      <c r="C164" s="196"/>
      <c r="D164" s="196"/>
      <c r="E164" s="196"/>
      <c r="F164" s="196"/>
      <c r="G164" s="196"/>
      <c r="H164" s="196"/>
      <c r="I164" s="196"/>
      <c r="J164" s="196"/>
      <c r="K164" s="196"/>
      <c r="U164"/>
    </row>
    <row r="165" spans="1:21" x14ac:dyDescent="0.2">
      <c r="A165" s="196"/>
      <c r="B165" s="196"/>
      <c r="C165" s="196"/>
      <c r="D165" s="196"/>
      <c r="E165" s="196"/>
      <c r="F165" s="196"/>
      <c r="G165" s="196"/>
      <c r="H165" s="196"/>
      <c r="I165" s="196"/>
      <c r="J165" s="196"/>
      <c r="K165" s="196"/>
      <c r="U165"/>
    </row>
    <row r="166" spans="1:21" x14ac:dyDescent="0.2">
      <c r="A166" s="196"/>
      <c r="B166" s="196"/>
      <c r="C166" s="196"/>
      <c r="D166" s="196"/>
      <c r="E166" s="196"/>
      <c r="F166" s="196"/>
      <c r="G166" s="196"/>
      <c r="H166" s="196"/>
      <c r="I166" s="196"/>
      <c r="J166" s="196"/>
      <c r="K166" s="196"/>
      <c r="U166"/>
    </row>
    <row r="167" spans="1:21" x14ac:dyDescent="0.2">
      <c r="A167" s="196"/>
      <c r="B167" s="196"/>
      <c r="C167" s="196"/>
      <c r="D167" s="196"/>
      <c r="E167" s="196"/>
      <c r="F167" s="196"/>
      <c r="G167" s="196"/>
      <c r="H167" s="196"/>
      <c r="I167" s="196"/>
      <c r="J167" s="196"/>
      <c r="K167" s="196"/>
      <c r="U167"/>
    </row>
    <row r="168" spans="1:21" x14ac:dyDescent="0.2">
      <c r="A168" s="196"/>
      <c r="B168" s="196"/>
      <c r="C168" s="196"/>
      <c r="D168" s="196"/>
      <c r="E168" s="196"/>
      <c r="F168" s="196"/>
      <c r="G168" s="196"/>
      <c r="H168" s="196"/>
      <c r="I168" s="196"/>
      <c r="J168" s="196"/>
      <c r="K168" s="196"/>
      <c r="U168"/>
    </row>
    <row r="169" spans="1:21" x14ac:dyDescent="0.2">
      <c r="A169" s="196"/>
      <c r="B169" s="196"/>
      <c r="C169" s="196"/>
      <c r="D169" s="196"/>
      <c r="E169" s="196"/>
      <c r="F169" s="196"/>
      <c r="G169" s="196"/>
      <c r="H169" s="196"/>
      <c r="I169" s="196"/>
      <c r="J169" s="196"/>
      <c r="K169" s="196"/>
      <c r="U169"/>
    </row>
    <row r="170" spans="1:21" x14ac:dyDescent="0.2">
      <c r="A170" s="196"/>
      <c r="B170" s="196"/>
      <c r="C170" s="196"/>
      <c r="D170" s="196"/>
      <c r="E170" s="196"/>
      <c r="F170" s="196"/>
      <c r="G170" s="196"/>
      <c r="H170" s="196"/>
      <c r="I170" s="196"/>
      <c r="J170" s="196"/>
      <c r="K170" s="196"/>
      <c r="U170"/>
    </row>
    <row r="171" spans="1:21" x14ac:dyDescent="0.2">
      <c r="A171" s="196"/>
      <c r="B171" s="196"/>
      <c r="C171" s="196"/>
      <c r="D171" s="196"/>
      <c r="E171" s="196"/>
      <c r="F171" s="196"/>
      <c r="G171" s="196"/>
      <c r="H171" s="196"/>
      <c r="I171" s="196"/>
      <c r="J171" s="196"/>
      <c r="K171" s="196"/>
      <c r="U171"/>
    </row>
    <row r="172" spans="1:21" x14ac:dyDescent="0.2">
      <c r="A172" s="196"/>
      <c r="B172" s="196"/>
      <c r="C172" s="196"/>
      <c r="D172" s="196"/>
      <c r="E172" s="196"/>
      <c r="F172" s="196"/>
      <c r="G172" s="196"/>
      <c r="H172" s="196"/>
      <c r="I172" s="196"/>
      <c r="J172" s="196"/>
      <c r="K172" s="196"/>
      <c r="U172"/>
    </row>
    <row r="173" spans="1:21" x14ac:dyDescent="0.2">
      <c r="A173" s="196"/>
      <c r="B173" s="196"/>
      <c r="C173" s="196"/>
      <c r="D173" s="196"/>
      <c r="E173" s="196"/>
      <c r="F173" s="196"/>
      <c r="G173" s="196"/>
      <c r="H173" s="196"/>
      <c r="I173" s="196"/>
      <c r="J173" s="196"/>
      <c r="K173" s="196"/>
      <c r="U173"/>
    </row>
    <row r="174" spans="1:21" x14ac:dyDescent="0.2">
      <c r="A174" s="196"/>
      <c r="B174" s="196"/>
      <c r="C174" s="196"/>
      <c r="D174" s="196"/>
      <c r="E174" s="196"/>
      <c r="F174" s="196"/>
      <c r="G174" s="196"/>
      <c r="H174" s="196"/>
      <c r="I174" s="196"/>
      <c r="J174" s="196"/>
      <c r="K174" s="196"/>
      <c r="U174"/>
    </row>
    <row r="175" spans="1:21" x14ac:dyDescent="0.2">
      <c r="A175" s="196"/>
      <c r="B175" s="196"/>
      <c r="C175" s="196"/>
      <c r="D175" s="196"/>
      <c r="E175" s="196"/>
      <c r="F175" s="196"/>
      <c r="G175" s="196"/>
      <c r="H175" s="196"/>
      <c r="I175" s="196"/>
      <c r="J175" s="196"/>
      <c r="K175" s="196"/>
      <c r="U175"/>
    </row>
    <row r="176" spans="1:21" x14ac:dyDescent="0.2">
      <c r="A176" s="196"/>
      <c r="B176" s="196"/>
      <c r="C176" s="196"/>
      <c r="D176" s="196"/>
      <c r="E176" s="196"/>
      <c r="F176" s="196"/>
      <c r="G176" s="196"/>
      <c r="H176" s="196"/>
      <c r="I176" s="196"/>
      <c r="J176" s="196"/>
      <c r="K176" s="196"/>
      <c r="U176"/>
    </row>
    <row r="177" spans="1:21" x14ac:dyDescent="0.2">
      <c r="A177" s="196"/>
      <c r="B177" s="196"/>
      <c r="C177" s="196"/>
      <c r="D177" s="196"/>
      <c r="E177" s="196"/>
      <c r="F177" s="196"/>
      <c r="G177" s="196"/>
      <c r="H177" s="196"/>
      <c r="I177" s="196"/>
      <c r="J177" s="196"/>
      <c r="K177" s="196"/>
      <c r="U177"/>
    </row>
    <row r="178" spans="1:21" x14ac:dyDescent="0.2">
      <c r="A178" s="196"/>
      <c r="B178" s="196"/>
      <c r="C178" s="196"/>
      <c r="D178" s="196"/>
      <c r="E178" s="196"/>
      <c r="F178" s="196"/>
      <c r="G178" s="196"/>
      <c r="H178" s="196"/>
      <c r="I178" s="196"/>
      <c r="J178" s="196"/>
      <c r="K178" s="196"/>
      <c r="U178"/>
    </row>
    <row r="179" spans="1:21" x14ac:dyDescent="0.2">
      <c r="A179" s="196"/>
      <c r="B179" s="196"/>
      <c r="C179" s="196"/>
      <c r="D179" s="196"/>
      <c r="E179" s="196"/>
      <c r="F179" s="196"/>
      <c r="G179" s="196"/>
      <c r="H179" s="196"/>
      <c r="I179" s="196"/>
      <c r="J179" s="196"/>
      <c r="K179" s="196"/>
      <c r="U179"/>
    </row>
    <row r="180" spans="1:21" x14ac:dyDescent="0.2">
      <c r="A180" s="196"/>
      <c r="B180" s="196"/>
      <c r="C180" s="196"/>
      <c r="D180" s="196"/>
      <c r="E180" s="196"/>
      <c r="F180" s="196"/>
      <c r="G180" s="196"/>
      <c r="H180" s="196"/>
      <c r="I180" s="196"/>
      <c r="J180" s="196"/>
      <c r="K180" s="196"/>
      <c r="U180"/>
    </row>
    <row r="181" spans="1:21" x14ac:dyDescent="0.2">
      <c r="A181" s="196"/>
      <c r="B181" s="196"/>
      <c r="C181" s="196"/>
      <c r="D181" s="196"/>
      <c r="E181" s="196"/>
      <c r="F181" s="196"/>
      <c r="G181" s="196"/>
      <c r="H181" s="196"/>
      <c r="I181" s="196"/>
      <c r="J181" s="196"/>
      <c r="K181" s="196"/>
      <c r="U181"/>
    </row>
    <row r="182" spans="1:21" x14ac:dyDescent="0.2">
      <c r="A182" s="196"/>
      <c r="B182" s="196"/>
      <c r="C182" s="196"/>
      <c r="D182" s="196"/>
      <c r="E182" s="196"/>
      <c r="F182" s="196"/>
      <c r="G182" s="196"/>
      <c r="H182" s="196"/>
      <c r="I182" s="196"/>
      <c r="J182" s="196"/>
      <c r="K182" s="196"/>
      <c r="U182"/>
    </row>
    <row r="183" spans="1:21" x14ac:dyDescent="0.2">
      <c r="A183" s="196"/>
      <c r="B183" s="196"/>
      <c r="C183" s="196"/>
      <c r="D183" s="196"/>
      <c r="E183" s="196"/>
      <c r="F183" s="196"/>
      <c r="G183" s="196"/>
      <c r="H183" s="196"/>
      <c r="I183" s="196"/>
      <c r="J183" s="196"/>
      <c r="K183" s="196"/>
      <c r="U183"/>
    </row>
    <row r="184" spans="1:21" x14ac:dyDescent="0.2">
      <c r="A184" s="196"/>
      <c r="B184" s="196"/>
      <c r="C184" s="196"/>
      <c r="D184" s="196"/>
      <c r="E184" s="196"/>
      <c r="F184" s="196"/>
      <c r="G184" s="196"/>
      <c r="H184" s="196"/>
      <c r="I184" s="196"/>
      <c r="J184" s="196"/>
      <c r="K184" s="196"/>
      <c r="U184"/>
    </row>
    <row r="185" spans="1:21" x14ac:dyDescent="0.2">
      <c r="A185" s="196"/>
      <c r="B185" s="196"/>
      <c r="C185" s="196"/>
      <c r="D185" s="196"/>
      <c r="E185" s="196"/>
      <c r="F185" s="196"/>
      <c r="G185" s="196"/>
      <c r="H185" s="196"/>
      <c r="I185" s="196"/>
      <c r="J185" s="196"/>
      <c r="K185" s="196"/>
      <c r="U185"/>
    </row>
    <row r="186" spans="1:21" x14ac:dyDescent="0.2">
      <c r="A186" s="196"/>
      <c r="B186" s="196"/>
      <c r="C186" s="196"/>
      <c r="D186" s="196"/>
      <c r="E186" s="196"/>
      <c r="F186" s="196"/>
      <c r="G186" s="196"/>
      <c r="H186" s="196"/>
      <c r="I186" s="196"/>
      <c r="J186" s="196"/>
      <c r="K186" s="196"/>
      <c r="U186"/>
    </row>
    <row r="187" spans="1:21" x14ac:dyDescent="0.2">
      <c r="A187" s="196"/>
      <c r="B187" s="196"/>
      <c r="C187" s="196"/>
      <c r="D187" s="196"/>
      <c r="E187" s="196"/>
      <c r="F187" s="196"/>
      <c r="G187" s="196"/>
      <c r="H187" s="196"/>
      <c r="I187" s="196"/>
      <c r="J187" s="196"/>
      <c r="K187" s="196"/>
      <c r="U187"/>
    </row>
    <row r="188" spans="1:21" x14ac:dyDescent="0.2">
      <c r="A188" s="196"/>
      <c r="B188" s="196"/>
      <c r="C188" s="196"/>
      <c r="D188" s="196"/>
      <c r="E188" s="196"/>
      <c r="F188" s="196"/>
      <c r="G188" s="196"/>
      <c r="H188" s="196"/>
      <c r="I188" s="196"/>
      <c r="J188" s="196"/>
      <c r="K188" s="196"/>
      <c r="U188"/>
    </row>
    <row r="189" spans="1:21" x14ac:dyDescent="0.2">
      <c r="A189" s="196"/>
      <c r="B189" s="196"/>
      <c r="C189" s="196"/>
      <c r="D189" s="196"/>
      <c r="E189" s="196"/>
      <c r="F189" s="196"/>
      <c r="G189" s="196"/>
      <c r="H189" s="196"/>
      <c r="I189" s="196"/>
      <c r="J189" s="196"/>
      <c r="K189" s="196"/>
      <c r="U189"/>
    </row>
    <row r="190" spans="1:21" x14ac:dyDescent="0.2">
      <c r="A190" s="196"/>
      <c r="B190" s="196"/>
      <c r="C190" s="196"/>
      <c r="D190" s="196"/>
      <c r="E190" s="196"/>
      <c r="F190" s="196"/>
      <c r="G190" s="196"/>
      <c r="H190" s="196"/>
      <c r="I190" s="196"/>
      <c r="J190" s="196"/>
      <c r="K190" s="196"/>
      <c r="U190"/>
    </row>
    <row r="191" spans="1:21" x14ac:dyDescent="0.2">
      <c r="A191" s="196"/>
      <c r="B191" s="196"/>
      <c r="C191" s="196"/>
      <c r="D191" s="196"/>
      <c r="E191" s="196"/>
      <c r="F191" s="196"/>
      <c r="G191" s="196"/>
      <c r="H191" s="196"/>
      <c r="I191" s="196"/>
      <c r="J191" s="196"/>
      <c r="K191" s="196"/>
      <c r="U191"/>
    </row>
    <row r="192" spans="1:21" x14ac:dyDescent="0.2">
      <c r="A192" s="196"/>
      <c r="B192" s="196"/>
      <c r="C192" s="196"/>
      <c r="D192" s="196"/>
      <c r="E192" s="196"/>
      <c r="F192" s="196"/>
      <c r="G192" s="196"/>
      <c r="H192" s="196"/>
      <c r="I192" s="196"/>
      <c r="J192" s="196"/>
      <c r="K192" s="196"/>
      <c r="U192"/>
    </row>
    <row r="193" spans="1:21" x14ac:dyDescent="0.2">
      <c r="A193" s="196"/>
      <c r="B193" s="196"/>
      <c r="C193" s="196"/>
      <c r="D193" s="196"/>
      <c r="E193" s="196"/>
      <c r="F193" s="196"/>
      <c r="G193" s="196"/>
      <c r="H193" s="196"/>
      <c r="I193" s="196"/>
      <c r="J193" s="196"/>
      <c r="K193" s="196"/>
      <c r="U193"/>
    </row>
    <row r="194" spans="1:21" x14ac:dyDescent="0.2">
      <c r="A194" s="196"/>
      <c r="B194" s="196"/>
      <c r="C194" s="196"/>
      <c r="D194" s="196"/>
      <c r="E194" s="196"/>
      <c r="F194" s="196"/>
      <c r="G194" s="196"/>
      <c r="H194" s="196"/>
      <c r="I194" s="196"/>
      <c r="J194" s="196"/>
      <c r="K194" s="196"/>
      <c r="U194"/>
    </row>
    <row r="195" spans="1:21" x14ac:dyDescent="0.2">
      <c r="A195" s="196"/>
      <c r="B195" s="196"/>
      <c r="C195" s="196"/>
      <c r="D195" s="196"/>
      <c r="E195" s="196"/>
      <c r="F195" s="196"/>
      <c r="G195" s="196"/>
      <c r="H195" s="196"/>
      <c r="I195" s="196"/>
      <c r="J195" s="196"/>
      <c r="K195" s="196"/>
      <c r="U195"/>
    </row>
    <row r="196" spans="1:21" x14ac:dyDescent="0.2">
      <c r="A196" s="196"/>
      <c r="B196" s="196"/>
      <c r="C196" s="196"/>
      <c r="D196" s="196"/>
      <c r="E196" s="196"/>
      <c r="F196" s="196"/>
      <c r="G196" s="196"/>
      <c r="H196" s="196"/>
      <c r="I196" s="196"/>
      <c r="J196" s="196"/>
      <c r="K196" s="196"/>
      <c r="U196"/>
    </row>
    <row r="197" spans="1:21" x14ac:dyDescent="0.2">
      <c r="A197" s="196"/>
      <c r="B197" s="196"/>
      <c r="C197" s="196"/>
      <c r="D197" s="196"/>
      <c r="E197" s="196"/>
      <c r="F197" s="196"/>
      <c r="G197" s="196"/>
      <c r="H197" s="196"/>
      <c r="I197" s="196"/>
      <c r="J197" s="196"/>
      <c r="K197" s="196"/>
      <c r="U197"/>
    </row>
    <row r="198" spans="1:21" x14ac:dyDescent="0.2">
      <c r="A198" s="196"/>
      <c r="B198" s="196"/>
      <c r="C198" s="196"/>
      <c r="D198" s="196"/>
      <c r="E198" s="196"/>
      <c r="F198" s="196"/>
      <c r="G198" s="196"/>
      <c r="H198" s="196"/>
      <c r="I198" s="196"/>
      <c r="J198" s="196"/>
      <c r="K198" s="196"/>
      <c r="U198"/>
    </row>
    <row r="199" spans="1:21" x14ac:dyDescent="0.2">
      <c r="A199" s="196"/>
      <c r="B199" s="196"/>
      <c r="C199" s="196"/>
      <c r="D199" s="196"/>
      <c r="E199" s="196"/>
      <c r="F199" s="196"/>
      <c r="G199" s="196"/>
      <c r="H199" s="196"/>
      <c r="I199" s="196"/>
      <c r="J199" s="196"/>
      <c r="K199" s="196"/>
      <c r="U199"/>
    </row>
    <row r="200" spans="1:21" x14ac:dyDescent="0.2">
      <c r="A200" s="196"/>
      <c r="B200" s="196"/>
      <c r="C200" s="196"/>
      <c r="D200" s="196"/>
      <c r="E200" s="196"/>
      <c r="F200" s="196"/>
      <c r="G200" s="196"/>
      <c r="H200" s="196"/>
      <c r="I200" s="196"/>
      <c r="J200" s="196"/>
      <c r="K200" s="196"/>
      <c r="U200"/>
    </row>
    <row r="201" spans="1:21" x14ac:dyDescent="0.2">
      <c r="A201" s="196"/>
      <c r="B201" s="196"/>
      <c r="C201" s="196"/>
      <c r="D201" s="196"/>
      <c r="E201" s="196"/>
      <c r="F201" s="196"/>
      <c r="G201" s="196"/>
      <c r="H201" s="196"/>
      <c r="I201" s="196"/>
      <c r="J201" s="196"/>
      <c r="K201" s="196"/>
      <c r="U201"/>
    </row>
    <row r="202" spans="1:21" x14ac:dyDescent="0.2">
      <c r="A202" s="196"/>
      <c r="B202" s="196"/>
      <c r="C202" s="196"/>
      <c r="D202" s="196"/>
      <c r="E202" s="196"/>
      <c r="F202" s="196"/>
      <c r="G202" s="196"/>
      <c r="H202" s="196"/>
      <c r="I202" s="196"/>
      <c r="J202" s="196"/>
      <c r="K202" s="196"/>
      <c r="U202"/>
    </row>
    <row r="203" spans="1:21" x14ac:dyDescent="0.2">
      <c r="A203" s="196"/>
      <c r="B203" s="196"/>
      <c r="C203" s="196"/>
      <c r="D203" s="196"/>
      <c r="E203" s="196"/>
      <c r="F203" s="196"/>
      <c r="G203" s="196"/>
      <c r="H203" s="196"/>
      <c r="I203" s="196"/>
      <c r="J203" s="196"/>
      <c r="K203" s="196"/>
      <c r="U203"/>
    </row>
    <row r="204" spans="1:21" x14ac:dyDescent="0.2">
      <c r="A204" s="196"/>
      <c r="B204" s="196"/>
      <c r="C204" s="196"/>
      <c r="D204" s="196"/>
      <c r="E204" s="196"/>
      <c r="F204" s="196"/>
      <c r="G204" s="196"/>
      <c r="H204" s="196"/>
      <c r="I204" s="196"/>
      <c r="J204" s="196"/>
      <c r="K204" s="196"/>
      <c r="U204"/>
    </row>
    <row r="205" spans="1:21" x14ac:dyDescent="0.2">
      <c r="A205" s="196"/>
      <c r="B205" s="196"/>
      <c r="C205" s="196"/>
      <c r="D205" s="196"/>
      <c r="E205" s="196"/>
      <c r="F205" s="196"/>
      <c r="G205" s="196"/>
      <c r="H205" s="196"/>
      <c r="I205" s="196"/>
      <c r="J205" s="196"/>
      <c r="K205" s="196"/>
      <c r="U205"/>
    </row>
    <row r="206" spans="1:21" x14ac:dyDescent="0.2">
      <c r="A206" s="196"/>
      <c r="B206" s="196"/>
      <c r="C206" s="196"/>
      <c r="D206" s="196"/>
      <c r="E206" s="196"/>
      <c r="F206" s="196"/>
      <c r="G206" s="196"/>
      <c r="H206" s="196"/>
      <c r="I206" s="196"/>
      <c r="J206" s="196"/>
      <c r="K206" s="196"/>
      <c r="U206"/>
    </row>
    <row r="207" spans="1:21" x14ac:dyDescent="0.2">
      <c r="A207" s="196"/>
      <c r="B207" s="196"/>
      <c r="C207" s="196"/>
      <c r="D207" s="196"/>
      <c r="E207" s="196"/>
      <c r="F207" s="196"/>
      <c r="G207" s="196"/>
      <c r="H207" s="196"/>
      <c r="I207" s="196"/>
      <c r="J207" s="196"/>
      <c r="K207" s="196"/>
      <c r="U207"/>
    </row>
    <row r="208" spans="1:21" x14ac:dyDescent="0.2">
      <c r="A208" s="196"/>
      <c r="B208" s="196"/>
      <c r="C208" s="196"/>
      <c r="D208" s="196"/>
      <c r="E208" s="196"/>
      <c r="F208" s="196"/>
      <c r="G208" s="196"/>
      <c r="H208" s="196"/>
      <c r="I208" s="196"/>
      <c r="J208" s="196"/>
      <c r="K208" s="196"/>
      <c r="U208"/>
    </row>
    <row r="209" spans="1:21" x14ac:dyDescent="0.2">
      <c r="A209" s="196"/>
      <c r="B209" s="196"/>
      <c r="C209" s="196"/>
      <c r="D209" s="196"/>
      <c r="E209" s="196"/>
      <c r="F209" s="196"/>
      <c r="G209" s="196"/>
      <c r="H209" s="196"/>
      <c r="I209" s="196"/>
      <c r="J209" s="196"/>
      <c r="K209" s="196"/>
      <c r="U209"/>
    </row>
    <row r="210" spans="1:21" x14ac:dyDescent="0.2">
      <c r="A210" s="196"/>
      <c r="B210" s="196"/>
      <c r="C210" s="196"/>
      <c r="D210" s="196"/>
      <c r="E210" s="196"/>
      <c r="F210" s="196"/>
      <c r="G210" s="196"/>
      <c r="H210" s="196"/>
      <c r="I210" s="196"/>
      <c r="J210" s="196"/>
      <c r="K210" s="196"/>
      <c r="U210"/>
    </row>
    <row r="211" spans="1:21" x14ac:dyDescent="0.2">
      <c r="A211" s="196"/>
      <c r="B211" s="196"/>
      <c r="C211" s="196"/>
      <c r="D211" s="196"/>
      <c r="E211" s="196"/>
      <c r="F211" s="196"/>
      <c r="G211" s="196"/>
      <c r="H211" s="196"/>
      <c r="I211" s="196"/>
      <c r="J211" s="196"/>
      <c r="K211" s="196"/>
      <c r="U211"/>
    </row>
    <row r="212" spans="1:21" x14ac:dyDescent="0.2">
      <c r="A212" s="196"/>
      <c r="B212" s="196"/>
      <c r="C212" s="196"/>
      <c r="D212" s="196"/>
      <c r="E212" s="196"/>
      <c r="F212" s="196"/>
      <c r="G212" s="196"/>
      <c r="H212" s="196"/>
      <c r="I212" s="196"/>
      <c r="J212" s="196"/>
      <c r="K212" s="196"/>
      <c r="U212"/>
    </row>
    <row r="213" spans="1:21" x14ac:dyDescent="0.2">
      <c r="A213" s="196"/>
      <c r="B213" s="196"/>
      <c r="C213" s="196"/>
      <c r="D213" s="196"/>
      <c r="E213" s="196"/>
      <c r="F213" s="196"/>
      <c r="G213" s="196"/>
      <c r="H213" s="196"/>
      <c r="I213" s="196"/>
      <c r="J213" s="196"/>
      <c r="K213" s="196"/>
      <c r="U213"/>
    </row>
    <row r="214" spans="1:21" x14ac:dyDescent="0.2">
      <c r="A214" s="196"/>
      <c r="B214" s="196"/>
      <c r="C214" s="196"/>
      <c r="D214" s="196"/>
      <c r="E214" s="196"/>
      <c r="F214" s="196"/>
      <c r="G214" s="196"/>
      <c r="H214" s="196"/>
      <c r="I214" s="196"/>
      <c r="J214" s="196"/>
      <c r="K214" s="196"/>
      <c r="U214"/>
    </row>
    <row r="215" spans="1:21" x14ac:dyDescent="0.2">
      <c r="A215" s="196"/>
      <c r="B215" s="196"/>
      <c r="C215" s="196"/>
      <c r="D215" s="196"/>
      <c r="E215" s="196"/>
      <c r="F215" s="196"/>
      <c r="G215" s="196"/>
      <c r="H215" s="196"/>
      <c r="I215" s="196"/>
      <c r="J215" s="196"/>
      <c r="K215" s="196"/>
      <c r="U215"/>
    </row>
    <row r="216" spans="1:21" x14ac:dyDescent="0.2">
      <c r="A216" s="196"/>
      <c r="B216" s="196"/>
      <c r="C216" s="196"/>
      <c r="D216" s="196"/>
      <c r="E216" s="196"/>
      <c r="F216" s="196"/>
      <c r="G216" s="196"/>
      <c r="H216" s="196"/>
      <c r="I216" s="196"/>
      <c r="J216" s="196"/>
      <c r="K216" s="196"/>
      <c r="U216"/>
    </row>
    <row r="217" spans="1:21" x14ac:dyDescent="0.2">
      <c r="A217" s="196"/>
      <c r="B217" s="196"/>
      <c r="C217" s="196"/>
      <c r="D217" s="196"/>
      <c r="E217" s="196"/>
      <c r="F217" s="196"/>
      <c r="G217" s="196"/>
      <c r="H217" s="196"/>
      <c r="I217" s="196"/>
      <c r="J217" s="196"/>
      <c r="K217" s="196"/>
      <c r="U217"/>
    </row>
    <row r="218" spans="1:21" x14ac:dyDescent="0.2">
      <c r="A218" s="196"/>
      <c r="B218" s="196"/>
      <c r="C218" s="196"/>
      <c r="D218" s="196"/>
      <c r="E218" s="196"/>
      <c r="F218" s="196"/>
      <c r="G218" s="196"/>
      <c r="H218" s="196"/>
      <c r="I218" s="196"/>
      <c r="J218" s="196"/>
      <c r="K218" s="196"/>
      <c r="U218"/>
    </row>
    <row r="219" spans="1:21" x14ac:dyDescent="0.2">
      <c r="A219" s="196"/>
      <c r="B219" s="196"/>
      <c r="C219" s="196"/>
      <c r="D219" s="196"/>
      <c r="E219" s="196"/>
      <c r="F219" s="196"/>
      <c r="G219" s="196"/>
      <c r="H219" s="196"/>
      <c r="I219" s="196"/>
      <c r="J219" s="196"/>
      <c r="K219" s="196"/>
      <c r="U219"/>
    </row>
    <row r="220" spans="1:21" x14ac:dyDescent="0.2">
      <c r="A220" s="196"/>
      <c r="B220" s="196"/>
      <c r="C220" s="196"/>
      <c r="D220" s="196"/>
      <c r="E220" s="196"/>
      <c r="F220" s="196"/>
      <c r="G220" s="196"/>
      <c r="H220" s="196"/>
      <c r="I220" s="196"/>
      <c r="J220" s="196"/>
      <c r="K220" s="196"/>
      <c r="U220"/>
    </row>
    <row r="221" spans="1:21" x14ac:dyDescent="0.2">
      <c r="A221" s="196"/>
      <c r="B221" s="196"/>
      <c r="C221" s="196"/>
      <c r="D221" s="196"/>
      <c r="E221" s="196"/>
      <c r="F221" s="196"/>
      <c r="G221" s="196"/>
      <c r="H221" s="196"/>
      <c r="I221" s="196"/>
      <c r="J221" s="196"/>
      <c r="K221" s="196"/>
      <c r="U221"/>
    </row>
    <row r="222" spans="1:21" x14ac:dyDescent="0.2">
      <c r="A222" s="196"/>
      <c r="B222" s="196"/>
      <c r="C222" s="196"/>
      <c r="D222" s="196"/>
      <c r="E222" s="196"/>
      <c r="F222" s="196"/>
      <c r="G222" s="196"/>
      <c r="H222" s="196"/>
      <c r="I222" s="196"/>
      <c r="J222" s="196"/>
      <c r="K222" s="196"/>
      <c r="U222"/>
    </row>
    <row r="223" spans="1:21" x14ac:dyDescent="0.2">
      <c r="A223" s="196"/>
      <c r="B223" s="196"/>
      <c r="C223" s="196"/>
      <c r="D223" s="196"/>
      <c r="E223" s="196"/>
      <c r="F223" s="196"/>
      <c r="G223" s="196"/>
      <c r="H223" s="196"/>
      <c r="I223" s="196"/>
      <c r="J223" s="196"/>
      <c r="K223" s="196"/>
      <c r="U223"/>
    </row>
    <row r="224" spans="1:21" x14ac:dyDescent="0.2">
      <c r="A224" s="196"/>
      <c r="B224" s="196"/>
      <c r="C224" s="196"/>
      <c r="D224" s="196"/>
      <c r="E224" s="196"/>
      <c r="F224" s="196"/>
      <c r="G224" s="196"/>
      <c r="H224" s="196"/>
      <c r="I224" s="196"/>
      <c r="J224" s="196"/>
      <c r="K224" s="196"/>
      <c r="U224"/>
    </row>
    <row r="225" spans="1:21" x14ac:dyDescent="0.2">
      <c r="A225" s="196"/>
      <c r="B225" s="196"/>
      <c r="C225" s="196"/>
      <c r="D225" s="196"/>
      <c r="E225" s="196"/>
      <c r="F225" s="196"/>
      <c r="G225" s="196"/>
      <c r="H225" s="196"/>
      <c r="I225" s="196"/>
      <c r="J225" s="196"/>
      <c r="K225" s="196"/>
      <c r="U225"/>
    </row>
    <row r="226" spans="1:21" x14ac:dyDescent="0.2">
      <c r="A226" s="196"/>
      <c r="B226" s="196"/>
      <c r="C226" s="196"/>
      <c r="D226" s="196"/>
      <c r="E226" s="196"/>
      <c r="F226" s="196"/>
      <c r="G226" s="196"/>
      <c r="H226" s="196"/>
      <c r="I226" s="196"/>
      <c r="J226" s="196"/>
      <c r="K226" s="196"/>
      <c r="U226"/>
    </row>
    <row r="227" spans="1:21" x14ac:dyDescent="0.2">
      <c r="A227" s="196"/>
      <c r="B227" s="196"/>
      <c r="C227" s="196"/>
      <c r="D227" s="196"/>
      <c r="E227" s="196"/>
      <c r="F227" s="196"/>
      <c r="G227" s="196"/>
      <c r="H227" s="196"/>
      <c r="I227" s="196"/>
      <c r="J227" s="196"/>
      <c r="K227" s="196"/>
      <c r="U227"/>
    </row>
    <row r="228" spans="1:21" x14ac:dyDescent="0.2">
      <c r="A228" s="196"/>
      <c r="B228" s="196"/>
      <c r="C228" s="196"/>
      <c r="D228" s="196"/>
      <c r="E228" s="196"/>
      <c r="F228" s="196"/>
      <c r="G228" s="196"/>
      <c r="H228" s="196"/>
      <c r="I228" s="196"/>
      <c r="J228" s="196"/>
      <c r="K228" s="196"/>
      <c r="U228"/>
    </row>
    <row r="229" spans="1:21" x14ac:dyDescent="0.2">
      <c r="A229" s="196"/>
      <c r="B229" s="196"/>
      <c r="C229" s="196"/>
      <c r="D229" s="196"/>
      <c r="E229" s="196"/>
      <c r="F229" s="196"/>
      <c r="G229" s="196"/>
      <c r="H229" s="196"/>
      <c r="I229" s="196"/>
      <c r="J229" s="196"/>
      <c r="K229" s="196"/>
      <c r="U229"/>
    </row>
    <row r="230" spans="1:21" x14ac:dyDescent="0.2">
      <c r="A230" s="196"/>
      <c r="B230" s="196"/>
      <c r="C230" s="196"/>
      <c r="D230" s="196"/>
      <c r="E230" s="196"/>
      <c r="F230" s="196"/>
      <c r="G230" s="196"/>
      <c r="H230" s="196"/>
      <c r="I230" s="196"/>
      <c r="J230" s="196"/>
      <c r="K230" s="196"/>
      <c r="U230"/>
    </row>
    <row r="231" spans="1:21" x14ac:dyDescent="0.2">
      <c r="A231" s="196"/>
      <c r="B231" s="196"/>
      <c r="C231" s="196"/>
      <c r="D231" s="196"/>
      <c r="E231" s="196"/>
      <c r="F231" s="196"/>
      <c r="G231" s="196"/>
      <c r="H231" s="196"/>
      <c r="I231" s="196"/>
      <c r="J231" s="196"/>
      <c r="K231" s="196"/>
      <c r="U231"/>
    </row>
    <row r="232" spans="1:21" x14ac:dyDescent="0.2">
      <c r="A232" s="196"/>
      <c r="B232" s="196"/>
      <c r="C232" s="196"/>
      <c r="D232" s="196"/>
      <c r="E232" s="196"/>
      <c r="F232" s="196"/>
      <c r="G232" s="196"/>
      <c r="H232" s="196"/>
      <c r="I232" s="196"/>
      <c r="J232" s="196"/>
      <c r="K232" s="196"/>
      <c r="U232"/>
    </row>
    <row r="233" spans="1:21" x14ac:dyDescent="0.2">
      <c r="A233" s="196"/>
      <c r="B233" s="196"/>
      <c r="C233" s="196"/>
      <c r="D233" s="196"/>
      <c r="E233" s="196"/>
      <c r="F233" s="196"/>
      <c r="G233" s="196"/>
      <c r="H233" s="196"/>
      <c r="I233" s="196"/>
      <c r="J233" s="196"/>
      <c r="K233" s="196"/>
      <c r="U233"/>
    </row>
    <row r="234" spans="1:21" x14ac:dyDescent="0.2">
      <c r="A234" s="196"/>
      <c r="B234" s="196"/>
      <c r="C234" s="196"/>
      <c r="D234" s="196"/>
      <c r="E234" s="196"/>
      <c r="F234" s="196"/>
      <c r="G234" s="196"/>
      <c r="H234" s="196"/>
      <c r="I234" s="196"/>
      <c r="J234" s="196"/>
      <c r="K234" s="196"/>
      <c r="U234"/>
    </row>
    <row r="235" spans="1:21" x14ac:dyDescent="0.2">
      <c r="A235" s="196"/>
      <c r="B235" s="196"/>
      <c r="C235" s="196"/>
      <c r="D235" s="196"/>
      <c r="E235" s="196"/>
      <c r="F235" s="196"/>
      <c r="G235" s="196"/>
      <c r="H235" s="196"/>
      <c r="I235" s="196"/>
      <c r="J235" s="196"/>
      <c r="K235" s="196"/>
      <c r="U235"/>
    </row>
    <row r="236" spans="1:21" x14ac:dyDescent="0.2">
      <c r="A236" s="196"/>
      <c r="B236" s="196"/>
      <c r="C236" s="196"/>
      <c r="D236" s="196"/>
      <c r="E236" s="196"/>
      <c r="F236" s="196"/>
      <c r="G236" s="196"/>
      <c r="H236" s="196"/>
      <c r="I236" s="196"/>
      <c r="J236" s="196"/>
      <c r="K236" s="196"/>
      <c r="U236"/>
    </row>
    <row r="237" spans="1:21" x14ac:dyDescent="0.2">
      <c r="A237" s="196"/>
      <c r="B237" s="196"/>
      <c r="C237" s="196"/>
      <c r="D237" s="196"/>
      <c r="E237" s="196"/>
      <c r="F237" s="196"/>
      <c r="G237" s="196"/>
      <c r="H237" s="196"/>
      <c r="I237" s="196"/>
      <c r="J237" s="196"/>
      <c r="K237" s="196"/>
      <c r="U237"/>
    </row>
    <row r="238" spans="1:21" x14ac:dyDescent="0.2">
      <c r="A238" s="196"/>
      <c r="B238" s="196"/>
      <c r="C238" s="196"/>
      <c r="D238" s="196"/>
      <c r="E238" s="196"/>
      <c r="F238" s="196"/>
      <c r="G238" s="196"/>
      <c r="H238" s="196"/>
      <c r="I238" s="196"/>
      <c r="J238" s="196"/>
      <c r="K238" s="196"/>
      <c r="U238"/>
    </row>
    <row r="239" spans="1:21" x14ac:dyDescent="0.2">
      <c r="A239" s="196"/>
      <c r="B239" s="196"/>
      <c r="C239" s="196"/>
      <c r="D239" s="196"/>
      <c r="E239" s="196"/>
      <c r="F239" s="196"/>
      <c r="G239" s="196"/>
      <c r="H239" s="196"/>
      <c r="I239" s="196"/>
      <c r="J239" s="196"/>
      <c r="K239" s="196"/>
      <c r="U239"/>
    </row>
    <row r="240" spans="1:21" x14ac:dyDescent="0.2">
      <c r="A240" s="196"/>
      <c r="B240" s="196"/>
      <c r="C240" s="196"/>
      <c r="D240" s="196"/>
      <c r="E240" s="196"/>
      <c r="F240" s="196"/>
      <c r="G240" s="196"/>
      <c r="H240" s="196"/>
      <c r="I240" s="196"/>
      <c r="J240" s="196"/>
      <c r="K240" s="196"/>
      <c r="U240"/>
    </row>
    <row r="241" spans="1:21" x14ac:dyDescent="0.2">
      <c r="A241" s="196"/>
      <c r="B241" s="196"/>
      <c r="C241" s="196"/>
      <c r="D241" s="196"/>
      <c r="E241" s="196"/>
      <c r="F241" s="196"/>
      <c r="G241" s="196"/>
      <c r="H241" s="196"/>
      <c r="I241" s="196"/>
      <c r="J241" s="196"/>
      <c r="K241" s="196"/>
      <c r="U241"/>
    </row>
    <row r="242" spans="1:21" x14ac:dyDescent="0.2">
      <c r="A242" s="196"/>
      <c r="B242" s="196"/>
      <c r="C242" s="196"/>
      <c r="D242" s="196"/>
      <c r="E242" s="196"/>
      <c r="F242" s="196"/>
      <c r="G242" s="196"/>
      <c r="H242" s="196"/>
      <c r="I242" s="196"/>
      <c r="J242" s="196"/>
      <c r="K242" s="196"/>
      <c r="U242"/>
    </row>
    <row r="243" spans="1:21" x14ac:dyDescent="0.2">
      <c r="A243" s="196"/>
      <c r="B243" s="196"/>
      <c r="C243" s="196"/>
      <c r="D243" s="196"/>
      <c r="E243" s="196"/>
      <c r="F243" s="196"/>
      <c r="G243" s="196"/>
      <c r="H243" s="196"/>
      <c r="I243" s="196"/>
      <c r="J243" s="196"/>
      <c r="K243" s="196"/>
      <c r="U243"/>
    </row>
    <row r="244" spans="1:21" x14ac:dyDescent="0.2">
      <c r="A244" s="196"/>
      <c r="B244" s="196"/>
      <c r="C244" s="196"/>
      <c r="D244" s="196"/>
      <c r="E244" s="196"/>
      <c r="F244" s="196"/>
      <c r="G244" s="196"/>
      <c r="H244" s="196"/>
      <c r="I244" s="196"/>
      <c r="J244" s="196"/>
      <c r="K244" s="196"/>
      <c r="U244"/>
    </row>
    <row r="245" spans="1:21" x14ac:dyDescent="0.2">
      <c r="A245" s="196"/>
      <c r="B245" s="196"/>
      <c r="C245" s="196"/>
      <c r="D245" s="196"/>
      <c r="E245" s="196"/>
      <c r="F245" s="196"/>
      <c r="G245" s="196"/>
      <c r="H245" s="196"/>
      <c r="I245" s="196"/>
      <c r="J245" s="196"/>
      <c r="K245" s="196"/>
      <c r="U245"/>
    </row>
    <row r="246" spans="1:21" x14ac:dyDescent="0.2">
      <c r="A246" s="196"/>
      <c r="B246" s="196"/>
      <c r="C246" s="196"/>
      <c r="D246" s="196"/>
      <c r="E246" s="196"/>
      <c r="F246" s="196"/>
      <c r="G246" s="196"/>
      <c r="H246" s="196"/>
      <c r="I246" s="196"/>
      <c r="J246" s="196"/>
      <c r="K246" s="196"/>
      <c r="U246"/>
    </row>
    <row r="247" spans="1:21" x14ac:dyDescent="0.2">
      <c r="A247" s="196"/>
      <c r="B247" s="196"/>
      <c r="C247" s="196"/>
      <c r="D247" s="196"/>
      <c r="E247" s="196"/>
      <c r="F247" s="196"/>
      <c r="G247" s="196"/>
      <c r="H247" s="196"/>
      <c r="I247" s="196"/>
      <c r="J247" s="196"/>
      <c r="K247" s="196"/>
      <c r="U247"/>
    </row>
    <row r="248" spans="1:21" x14ac:dyDescent="0.2">
      <c r="A248" s="196"/>
      <c r="B248" s="196"/>
      <c r="C248" s="196"/>
      <c r="D248" s="196"/>
      <c r="E248" s="196"/>
      <c r="F248" s="196"/>
      <c r="G248" s="196"/>
      <c r="H248" s="196"/>
      <c r="I248" s="196"/>
      <c r="J248" s="196"/>
      <c r="K248" s="196"/>
      <c r="U248"/>
    </row>
    <row r="249" spans="1:21" x14ac:dyDescent="0.2">
      <c r="A249" s="196"/>
      <c r="B249" s="196"/>
      <c r="C249" s="196"/>
      <c r="D249" s="196"/>
      <c r="E249" s="196"/>
      <c r="F249" s="196"/>
      <c r="G249" s="196"/>
      <c r="H249" s="196"/>
      <c r="I249" s="196"/>
      <c r="J249" s="196"/>
      <c r="K249" s="196"/>
      <c r="U249"/>
    </row>
    <row r="250" spans="1:21" x14ac:dyDescent="0.2">
      <c r="A250" s="196"/>
      <c r="B250" s="196"/>
      <c r="C250" s="196"/>
      <c r="D250" s="196"/>
      <c r="E250" s="196"/>
      <c r="F250" s="196"/>
      <c r="G250" s="196"/>
      <c r="H250" s="196"/>
      <c r="I250" s="196"/>
      <c r="J250" s="196"/>
      <c r="K250" s="196"/>
      <c r="U250"/>
    </row>
    <row r="251" spans="1:21" x14ac:dyDescent="0.2">
      <c r="A251" s="196"/>
      <c r="B251" s="196"/>
      <c r="C251" s="196"/>
      <c r="D251" s="196"/>
      <c r="E251" s="196"/>
      <c r="F251" s="196"/>
      <c r="G251" s="196"/>
      <c r="H251" s="196"/>
      <c r="I251" s="196"/>
      <c r="J251" s="196"/>
      <c r="K251" s="196"/>
      <c r="U251"/>
    </row>
    <row r="252" spans="1:21" x14ac:dyDescent="0.2">
      <c r="A252" s="196"/>
      <c r="B252" s="196"/>
      <c r="C252" s="196"/>
      <c r="D252" s="196"/>
      <c r="E252" s="196"/>
      <c r="F252" s="196"/>
      <c r="G252" s="196"/>
      <c r="H252" s="196"/>
      <c r="I252" s="196"/>
      <c r="J252" s="196"/>
      <c r="K252" s="196"/>
      <c r="U252"/>
    </row>
    <row r="253" spans="1:21" x14ac:dyDescent="0.2">
      <c r="A253" s="196"/>
      <c r="B253" s="196"/>
      <c r="C253" s="196"/>
      <c r="D253" s="196"/>
      <c r="E253" s="196"/>
      <c r="F253" s="196"/>
      <c r="G253" s="196"/>
      <c r="H253" s="196"/>
      <c r="I253" s="196"/>
      <c r="J253" s="196"/>
      <c r="K253" s="196"/>
      <c r="U253"/>
    </row>
    <row r="254" spans="1:21" x14ac:dyDescent="0.2">
      <c r="A254" s="196"/>
      <c r="B254" s="196"/>
      <c r="C254" s="196"/>
      <c r="D254" s="196"/>
      <c r="E254" s="196"/>
      <c r="F254" s="196"/>
      <c r="G254" s="196"/>
      <c r="H254" s="196"/>
      <c r="I254" s="196"/>
      <c r="J254" s="196"/>
      <c r="K254" s="196"/>
      <c r="U254"/>
    </row>
    <row r="255" spans="1:21" x14ac:dyDescent="0.2">
      <c r="A255" s="196"/>
      <c r="B255" s="196"/>
      <c r="C255" s="196"/>
      <c r="D255" s="196"/>
      <c r="E255" s="196"/>
      <c r="F255" s="196"/>
      <c r="G255" s="196"/>
      <c r="H255" s="196"/>
      <c r="I255" s="196"/>
      <c r="J255" s="196"/>
      <c r="K255" s="196"/>
      <c r="U255"/>
    </row>
    <row r="256" spans="1:21" x14ac:dyDescent="0.2">
      <c r="A256" s="196"/>
      <c r="B256" s="196"/>
      <c r="C256" s="196"/>
      <c r="D256" s="196"/>
      <c r="E256" s="196"/>
      <c r="F256" s="196"/>
      <c r="G256" s="196"/>
      <c r="H256" s="196"/>
      <c r="I256" s="196"/>
      <c r="J256" s="196"/>
      <c r="K256" s="196"/>
      <c r="U256"/>
    </row>
    <row r="257" spans="1:21" x14ac:dyDescent="0.2">
      <c r="A257" s="196"/>
      <c r="B257" s="196"/>
      <c r="C257" s="196"/>
      <c r="D257" s="196"/>
      <c r="E257" s="196"/>
      <c r="F257" s="196"/>
      <c r="G257" s="196"/>
      <c r="H257" s="196"/>
      <c r="I257" s="196"/>
      <c r="J257" s="196"/>
      <c r="K257" s="196"/>
      <c r="U257"/>
    </row>
    <row r="258" spans="1:21" x14ac:dyDescent="0.2">
      <c r="A258" s="196"/>
      <c r="B258" s="196"/>
      <c r="C258" s="196"/>
      <c r="D258" s="196"/>
      <c r="E258" s="196"/>
      <c r="F258" s="196"/>
      <c r="G258" s="196"/>
      <c r="H258" s="196"/>
      <c r="I258" s="196"/>
      <c r="J258" s="196"/>
      <c r="K258" s="196"/>
      <c r="U258"/>
    </row>
    <row r="259" spans="1:21" x14ac:dyDescent="0.2">
      <c r="A259" s="196"/>
      <c r="B259" s="196"/>
      <c r="C259" s="196"/>
      <c r="D259" s="196"/>
      <c r="E259" s="196"/>
      <c r="F259" s="196"/>
      <c r="G259" s="196"/>
      <c r="H259" s="196"/>
      <c r="I259" s="196"/>
      <c r="J259" s="196"/>
      <c r="K259" s="196"/>
      <c r="U259"/>
    </row>
    <row r="260" spans="1:21" x14ac:dyDescent="0.2">
      <c r="A260" s="196"/>
      <c r="B260" s="196"/>
      <c r="C260" s="196"/>
      <c r="D260" s="196"/>
      <c r="E260" s="196"/>
      <c r="F260" s="196"/>
      <c r="G260" s="196"/>
      <c r="H260" s="196"/>
      <c r="I260" s="196"/>
      <c r="J260" s="196"/>
      <c r="K260" s="196"/>
      <c r="U260"/>
    </row>
    <row r="261" spans="1:21" x14ac:dyDescent="0.2">
      <c r="A261" s="196"/>
      <c r="B261" s="196"/>
      <c r="C261" s="196"/>
      <c r="D261" s="196"/>
      <c r="E261" s="196"/>
      <c r="F261" s="196"/>
      <c r="G261" s="196"/>
      <c r="H261" s="196"/>
      <c r="I261" s="196"/>
      <c r="J261" s="196"/>
      <c r="K261" s="196"/>
      <c r="U261"/>
    </row>
    <row r="262" spans="1:21" x14ac:dyDescent="0.2">
      <c r="A262" s="196"/>
      <c r="B262" s="196"/>
      <c r="C262" s="196"/>
      <c r="D262" s="196"/>
      <c r="E262" s="196"/>
      <c r="F262" s="196"/>
      <c r="G262" s="196"/>
      <c r="H262" s="196"/>
      <c r="I262" s="196"/>
      <c r="J262" s="196"/>
      <c r="K262" s="196"/>
      <c r="U262"/>
    </row>
    <row r="263" spans="1:21" x14ac:dyDescent="0.2">
      <c r="A263" s="196"/>
      <c r="B263" s="196"/>
      <c r="C263" s="196"/>
      <c r="D263" s="196"/>
      <c r="E263" s="196"/>
      <c r="F263" s="196"/>
      <c r="G263" s="196"/>
      <c r="H263" s="196"/>
      <c r="I263" s="196"/>
      <c r="J263" s="196"/>
      <c r="K263" s="196"/>
      <c r="U263"/>
    </row>
    <row r="264" spans="1:21" x14ac:dyDescent="0.2">
      <c r="A264" s="196"/>
      <c r="B264" s="196"/>
      <c r="C264" s="196"/>
      <c r="D264" s="196"/>
      <c r="E264" s="196"/>
      <c r="F264" s="196"/>
      <c r="G264" s="196"/>
      <c r="H264" s="196"/>
      <c r="I264" s="196"/>
      <c r="J264" s="196"/>
      <c r="K264" s="196"/>
      <c r="U264"/>
    </row>
    <row r="265" spans="1:21" x14ac:dyDescent="0.2">
      <c r="A265" s="196"/>
      <c r="B265" s="196"/>
      <c r="C265" s="196"/>
      <c r="D265" s="196"/>
      <c r="E265" s="196"/>
      <c r="F265" s="196"/>
      <c r="G265" s="196"/>
      <c r="H265" s="196"/>
      <c r="I265" s="196"/>
      <c r="J265" s="196"/>
      <c r="K265" s="196"/>
      <c r="U265"/>
    </row>
    <row r="266" spans="1:21" x14ac:dyDescent="0.2">
      <c r="A266" s="196"/>
      <c r="B266" s="196"/>
      <c r="C266" s="196"/>
      <c r="D266" s="196"/>
      <c r="E266" s="196"/>
      <c r="F266" s="196"/>
      <c r="G266" s="196"/>
      <c r="H266" s="196"/>
      <c r="I266" s="196"/>
      <c r="J266" s="196"/>
      <c r="K266" s="196"/>
      <c r="U266"/>
    </row>
    <row r="267" spans="1:21" x14ac:dyDescent="0.2">
      <c r="A267" s="196"/>
      <c r="B267" s="196"/>
      <c r="C267" s="196"/>
      <c r="D267" s="196"/>
      <c r="E267" s="196"/>
      <c r="F267" s="196"/>
      <c r="G267" s="196"/>
      <c r="H267" s="196"/>
      <c r="I267" s="196"/>
      <c r="J267" s="196"/>
      <c r="K267" s="196"/>
      <c r="U267"/>
    </row>
    <row r="268" spans="1:21" x14ac:dyDescent="0.2">
      <c r="A268" s="196"/>
      <c r="B268" s="196"/>
      <c r="C268" s="196"/>
      <c r="D268" s="196"/>
      <c r="E268" s="196"/>
      <c r="F268" s="196"/>
      <c r="G268" s="196"/>
      <c r="H268" s="196"/>
      <c r="I268" s="196"/>
      <c r="J268" s="196"/>
      <c r="K268" s="196"/>
      <c r="U268"/>
    </row>
    <row r="269" spans="1:21" x14ac:dyDescent="0.2">
      <c r="A269" s="196"/>
      <c r="B269" s="196"/>
      <c r="C269" s="196"/>
      <c r="D269" s="196"/>
      <c r="E269" s="196"/>
      <c r="F269" s="196"/>
      <c r="G269" s="196"/>
      <c r="H269" s="196"/>
      <c r="I269" s="196"/>
      <c r="J269" s="196"/>
      <c r="K269" s="196"/>
      <c r="U269"/>
    </row>
    <row r="270" spans="1:21" x14ac:dyDescent="0.2">
      <c r="A270" s="196"/>
      <c r="B270" s="196"/>
      <c r="C270" s="196"/>
      <c r="D270" s="196"/>
      <c r="E270" s="196"/>
      <c r="F270" s="196"/>
      <c r="G270" s="196"/>
      <c r="H270" s="196"/>
      <c r="I270" s="196"/>
      <c r="J270" s="196"/>
      <c r="K270" s="196"/>
      <c r="U270"/>
    </row>
    <row r="271" spans="1:21" x14ac:dyDescent="0.2">
      <c r="A271" s="196"/>
      <c r="B271" s="196"/>
      <c r="C271" s="196"/>
      <c r="D271" s="196"/>
      <c r="E271" s="196"/>
      <c r="F271" s="196"/>
      <c r="G271" s="196"/>
      <c r="H271" s="196"/>
      <c r="I271" s="196"/>
      <c r="J271" s="196"/>
      <c r="K271" s="196"/>
      <c r="U271"/>
    </row>
    <row r="272" spans="1:21" x14ac:dyDescent="0.2">
      <c r="A272" s="196"/>
      <c r="B272" s="196"/>
      <c r="C272" s="196"/>
      <c r="D272" s="196"/>
      <c r="E272" s="196"/>
      <c r="F272" s="196"/>
      <c r="G272" s="196"/>
      <c r="H272" s="196"/>
      <c r="I272" s="196"/>
      <c r="J272" s="196"/>
      <c r="K272" s="196"/>
      <c r="U272"/>
    </row>
    <row r="273" spans="1:21" x14ac:dyDescent="0.2">
      <c r="A273" s="196"/>
      <c r="B273" s="196"/>
      <c r="C273" s="196"/>
      <c r="D273" s="196"/>
      <c r="E273" s="196"/>
      <c r="F273" s="196"/>
      <c r="G273" s="196"/>
      <c r="H273" s="196"/>
      <c r="I273" s="196"/>
      <c r="J273" s="196"/>
      <c r="K273" s="196"/>
      <c r="U273"/>
    </row>
    <row r="274" spans="1:21" x14ac:dyDescent="0.2">
      <c r="A274" s="196"/>
      <c r="B274" s="196"/>
      <c r="C274" s="196"/>
      <c r="D274" s="196"/>
      <c r="E274" s="196"/>
      <c r="F274" s="196"/>
      <c r="G274" s="196"/>
      <c r="H274" s="196"/>
      <c r="I274" s="196"/>
      <c r="J274" s="196"/>
      <c r="K274" s="196"/>
      <c r="U274"/>
    </row>
    <row r="275" spans="1:21" x14ac:dyDescent="0.2">
      <c r="A275" s="196"/>
      <c r="B275" s="196"/>
      <c r="C275" s="196"/>
      <c r="D275" s="196"/>
      <c r="E275" s="196"/>
      <c r="F275" s="196"/>
      <c r="G275" s="196"/>
      <c r="H275" s="196"/>
      <c r="I275" s="196"/>
      <c r="J275" s="196"/>
      <c r="K275" s="196"/>
      <c r="U275"/>
    </row>
    <row r="276" spans="1:21" x14ac:dyDescent="0.2">
      <c r="A276" s="196"/>
      <c r="B276" s="196"/>
      <c r="C276" s="196"/>
      <c r="D276" s="196"/>
      <c r="E276" s="196"/>
      <c r="F276" s="196"/>
      <c r="G276" s="196"/>
      <c r="H276" s="196"/>
      <c r="I276" s="196"/>
      <c r="J276" s="196"/>
      <c r="K276" s="196"/>
      <c r="U276"/>
    </row>
    <row r="277" spans="1:21" x14ac:dyDescent="0.2">
      <c r="A277" s="196"/>
      <c r="B277" s="196"/>
      <c r="C277" s="196"/>
      <c r="D277" s="196"/>
      <c r="E277" s="196"/>
      <c r="F277" s="196"/>
      <c r="G277" s="196"/>
      <c r="H277" s="196"/>
      <c r="I277" s="196"/>
      <c r="J277" s="196"/>
      <c r="K277" s="196"/>
    </row>
  </sheetData>
  <mergeCells count="11">
    <mergeCell ref="M1:R1"/>
    <mergeCell ref="E3:F3"/>
    <mergeCell ref="D1:H1"/>
    <mergeCell ref="M3:Q3"/>
    <mergeCell ref="Q18:X18"/>
    <mergeCell ref="B5:P5"/>
    <mergeCell ref="G7:I7"/>
    <mergeCell ref="J7:N7"/>
    <mergeCell ref="O7:S7"/>
    <mergeCell ref="T7:Y7"/>
    <mergeCell ref="T8:Y8"/>
  </mergeCells>
  <phoneticPr fontId="51" type="noConversion"/>
  <printOptions horizontalCentered="1" verticalCentered="1"/>
  <pageMargins left="0" right="0" top="0" bottom="0" header="0" footer="0"/>
  <pageSetup paperSize="9"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tabColor indexed="10"/>
  </sheetPr>
  <dimension ref="A1:AJ47"/>
  <sheetViews>
    <sheetView workbookViewId="0">
      <selection activeCell="A18" sqref="A18:C18"/>
    </sheetView>
  </sheetViews>
  <sheetFormatPr baseColWidth="10" defaultRowHeight="12.75" x14ac:dyDescent="0.2"/>
  <cols>
    <col min="1" max="1" width="1.7109375" customWidth="1"/>
    <col min="2" max="2" width="6.7109375" customWidth="1"/>
    <col min="3" max="3" width="1.7109375" customWidth="1"/>
    <col min="4" max="4" width="6.7109375" customWidth="1"/>
    <col min="5" max="5" width="1.7109375" customWidth="1"/>
    <col min="6" max="6" width="6.7109375" customWidth="1"/>
    <col min="7" max="7" width="1.7109375" customWidth="1"/>
    <col min="8" max="8" width="6.7109375" customWidth="1"/>
    <col min="9" max="10" width="1.7109375" customWidth="1"/>
    <col min="11" max="11" width="6.7109375" customWidth="1"/>
    <col min="12" max="12" width="1.7109375" customWidth="1"/>
    <col min="13" max="13" width="6.7109375" customWidth="1"/>
    <col min="14" max="15" width="1.7109375" customWidth="1"/>
    <col min="16" max="16" width="6.7109375" customWidth="1"/>
    <col min="17" max="17" width="1.7109375" customWidth="1"/>
    <col min="18" max="18" width="6.7109375" customWidth="1"/>
    <col min="19" max="20" width="1.7109375" customWidth="1"/>
    <col min="21" max="21" width="6.7109375" customWidth="1"/>
    <col min="22" max="22" width="1.7109375" customWidth="1"/>
    <col min="23" max="23" width="6.7109375" customWidth="1"/>
    <col min="24" max="25" width="1.7109375" customWidth="1"/>
  </cols>
  <sheetData>
    <row r="1" spans="1:36" ht="21.75" thickTop="1" thickBot="1" x14ac:dyDescent="0.35">
      <c r="A1" s="194"/>
      <c r="B1" s="90" t="s">
        <v>1671</v>
      </c>
      <c r="C1" s="90"/>
      <c r="D1" s="2514" t="str">
        <f>CLIENT</f>
        <v>SPECIMEN ECF</v>
      </c>
      <c r="E1" s="2514"/>
      <c r="F1" s="2514"/>
      <c r="G1" s="2514"/>
      <c r="H1" s="2514"/>
      <c r="I1" s="90" t="s">
        <v>1450</v>
      </c>
      <c r="J1" s="322"/>
      <c r="K1" s="322"/>
      <c r="L1" s="322"/>
      <c r="M1" s="2532">
        <f>+GA!O3</f>
        <v>41639</v>
      </c>
      <c r="N1" s="2533"/>
      <c r="O1" s="2533"/>
      <c r="P1" s="2533"/>
      <c r="Q1" s="2533"/>
      <c r="R1" s="2533"/>
      <c r="S1" s="195"/>
      <c r="T1" s="195"/>
      <c r="U1" s="191"/>
      <c r="V1" s="191"/>
      <c r="W1" s="191"/>
      <c r="X1" s="192"/>
      <c r="Y1" s="141"/>
      <c r="Z1" s="36" t="s">
        <v>1253</v>
      </c>
      <c r="AA1" s="37"/>
      <c r="AB1" s="37"/>
      <c r="AC1" s="37"/>
      <c r="AD1" s="37"/>
      <c r="AE1" s="37"/>
      <c r="AF1" s="41"/>
      <c r="AJ1" s="16">
        <f ca="1">NOW()</f>
        <v>44943.765981828707</v>
      </c>
    </row>
    <row r="2" spans="1:36" ht="18.75" thickTop="1" x14ac:dyDescent="0.25">
      <c r="A2" s="144"/>
      <c r="B2" s="114"/>
      <c r="C2" s="114"/>
      <c r="D2" s="114"/>
      <c r="E2" s="114"/>
      <c r="F2" s="114"/>
      <c r="G2" s="114"/>
      <c r="H2" s="114"/>
      <c r="I2" s="114"/>
      <c r="J2" s="114"/>
      <c r="K2" s="114"/>
      <c r="L2" s="114"/>
      <c r="M2" s="114"/>
      <c r="N2" s="114"/>
      <c r="O2" s="114"/>
      <c r="P2" s="114"/>
      <c r="Q2" s="114"/>
      <c r="R2" s="114"/>
      <c r="S2" s="148"/>
      <c r="T2" s="122"/>
      <c r="U2" s="117" t="s">
        <v>1455</v>
      </c>
      <c r="V2" s="117"/>
      <c r="W2" s="149" t="s">
        <v>1347</v>
      </c>
      <c r="X2" s="150"/>
      <c r="Y2" s="121"/>
      <c r="Z2" s="38" t="s">
        <v>1346</v>
      </c>
      <c r="AA2" s="39"/>
      <c r="AB2" s="39"/>
      <c r="AC2" s="39"/>
      <c r="AD2" s="39"/>
      <c r="AE2" s="39"/>
      <c r="AF2" s="41"/>
    </row>
    <row r="3" spans="1:36" ht="15.75" x14ac:dyDescent="0.25">
      <c r="A3" s="144"/>
      <c r="B3" s="57" t="s">
        <v>1673</v>
      </c>
      <c r="C3" s="57" t="s">
        <v>1674</v>
      </c>
      <c r="D3" s="57"/>
      <c r="E3" s="2534" t="s">
        <v>1675</v>
      </c>
      <c r="F3" s="2534"/>
      <c r="G3" s="114"/>
      <c r="H3" s="34"/>
      <c r="I3" s="34"/>
      <c r="J3" s="57" t="s">
        <v>1458</v>
      </c>
      <c r="K3" s="57"/>
      <c r="L3" s="57"/>
      <c r="M3" s="2176"/>
      <c r="N3" s="2176"/>
      <c r="O3" s="2176"/>
      <c r="P3" s="2176"/>
      <c r="Q3" s="2176"/>
      <c r="R3" s="105"/>
      <c r="S3" s="153"/>
      <c r="T3" s="151"/>
      <c r="U3" s="124"/>
      <c r="V3" s="124"/>
      <c r="W3" s="124"/>
      <c r="X3" s="154"/>
      <c r="Y3" s="121"/>
      <c r="Z3" s="42" t="s">
        <v>1254</v>
      </c>
      <c r="AA3" s="41"/>
      <c r="AB3" s="41"/>
      <c r="AC3" s="41"/>
      <c r="AD3" s="41"/>
      <c r="AE3" s="41"/>
      <c r="AF3" s="41"/>
    </row>
    <row r="4" spans="1:36" ht="15" x14ac:dyDescent="0.2">
      <c r="A4" s="144"/>
      <c r="B4" s="114"/>
      <c r="C4" s="114"/>
      <c r="D4" s="114"/>
      <c r="E4" s="114"/>
      <c r="F4" s="114"/>
      <c r="G4" s="114"/>
      <c r="H4" s="114"/>
      <c r="I4" s="114"/>
      <c r="J4" s="114"/>
      <c r="K4" s="114"/>
      <c r="L4" s="114"/>
      <c r="M4" s="114"/>
      <c r="N4" s="114"/>
      <c r="O4" s="114"/>
      <c r="P4" s="114"/>
      <c r="Q4" s="114"/>
      <c r="R4" s="114"/>
      <c r="S4" s="128"/>
      <c r="T4" s="155"/>
      <c r="U4" s="117" t="s">
        <v>1456</v>
      </c>
      <c r="V4" s="117"/>
      <c r="W4" s="61">
        <v>36526</v>
      </c>
      <c r="X4" s="150"/>
      <c r="Y4" s="121"/>
      <c r="Z4" s="37" t="s">
        <v>1218</v>
      </c>
      <c r="AA4" s="43"/>
      <c r="AB4" s="43"/>
      <c r="AC4" s="43"/>
      <c r="AD4" s="43"/>
      <c r="AE4" s="43"/>
      <c r="AF4" s="41"/>
    </row>
    <row r="5" spans="1:36" ht="15" x14ac:dyDescent="0.2">
      <c r="A5" s="144"/>
      <c r="B5" s="115" t="s">
        <v>733</v>
      </c>
      <c r="C5" s="145"/>
      <c r="D5" s="145"/>
      <c r="E5" s="145"/>
      <c r="F5" s="145"/>
      <c r="G5" s="145"/>
      <c r="H5" s="145"/>
      <c r="I5" s="115"/>
      <c r="J5" s="115"/>
      <c r="K5" s="115"/>
      <c r="L5" s="57"/>
      <c r="M5" s="57"/>
      <c r="N5" s="57"/>
      <c r="O5" s="57"/>
      <c r="P5" s="57"/>
      <c r="Q5" s="57"/>
      <c r="R5" s="57"/>
      <c r="S5" s="156"/>
      <c r="T5" s="152"/>
      <c r="U5" s="124"/>
      <c r="V5" s="124"/>
      <c r="W5" s="124"/>
      <c r="X5" s="154"/>
      <c r="Y5" s="121"/>
      <c r="Z5" s="37" t="s">
        <v>1133</v>
      </c>
      <c r="AA5" s="37"/>
      <c r="AB5" s="37"/>
      <c r="AC5" s="43"/>
      <c r="AD5" s="43"/>
      <c r="AE5" s="43"/>
      <c r="AF5" s="41"/>
    </row>
    <row r="6" spans="1:36" ht="15.75" thickBot="1" x14ac:dyDescent="0.25">
      <c r="A6" s="146"/>
      <c r="B6" s="116"/>
      <c r="C6" s="116"/>
      <c r="D6" s="116"/>
      <c r="E6" s="116"/>
      <c r="F6" s="116"/>
      <c r="G6" s="116"/>
      <c r="H6" s="116"/>
      <c r="I6" s="116"/>
      <c r="J6" s="116"/>
      <c r="K6" s="116"/>
      <c r="L6" s="116"/>
      <c r="M6" s="116"/>
      <c r="N6" s="116"/>
      <c r="O6" s="116"/>
      <c r="P6" s="116"/>
      <c r="Q6" s="116"/>
      <c r="R6" s="116"/>
      <c r="S6" s="116"/>
      <c r="T6" s="116"/>
      <c r="U6" s="116"/>
      <c r="V6" s="116"/>
      <c r="W6" s="116"/>
      <c r="X6" s="116"/>
      <c r="Y6" s="127"/>
      <c r="Z6" s="37" t="s">
        <v>1134</v>
      </c>
      <c r="AA6" s="37"/>
      <c r="AB6" s="37"/>
      <c r="AC6" s="43"/>
      <c r="AD6" s="43"/>
      <c r="AE6" s="43"/>
      <c r="AF6" s="41"/>
    </row>
    <row r="7" spans="1:36" ht="15" x14ac:dyDescent="0.2">
      <c r="A7" s="144"/>
      <c r="B7" s="117"/>
      <c r="C7" s="117"/>
      <c r="D7" s="117"/>
      <c r="E7" s="117"/>
      <c r="F7" s="117"/>
      <c r="G7" s="2536" t="s">
        <v>1114</v>
      </c>
      <c r="H7" s="2493"/>
      <c r="I7" s="2497"/>
      <c r="J7" s="2491" t="s">
        <v>1115</v>
      </c>
      <c r="K7" s="2493"/>
      <c r="L7" s="2493"/>
      <c r="M7" s="2493"/>
      <c r="N7" s="2497"/>
      <c r="O7" s="2491" t="s">
        <v>1116</v>
      </c>
      <c r="P7" s="2540"/>
      <c r="Q7" s="2540"/>
      <c r="R7" s="2540"/>
      <c r="S7" s="2540"/>
      <c r="T7" s="2540"/>
      <c r="U7" s="2540"/>
      <c r="V7" s="2540"/>
      <c r="W7" s="2540"/>
      <c r="X7" s="2540"/>
      <c r="Y7" s="2541"/>
      <c r="Z7" s="37" t="s">
        <v>1135</v>
      </c>
      <c r="AA7" s="37"/>
      <c r="AB7" s="37"/>
      <c r="AC7" s="43"/>
      <c r="AD7" s="43"/>
      <c r="AE7" s="43"/>
      <c r="AF7" s="41"/>
    </row>
    <row r="8" spans="1:36" ht="15" x14ac:dyDescent="0.2">
      <c r="A8" s="57" t="s">
        <v>1393</v>
      </c>
      <c r="B8" s="52"/>
      <c r="C8" s="34"/>
      <c r="D8" s="34"/>
      <c r="E8" s="34"/>
      <c r="F8" s="34"/>
      <c r="G8" s="128"/>
      <c r="H8" s="161" t="s">
        <v>1119</v>
      </c>
      <c r="I8" s="162"/>
      <c r="J8" s="166"/>
      <c r="K8" s="167"/>
      <c r="L8" s="162"/>
      <c r="M8" s="159"/>
      <c r="N8" s="157"/>
      <c r="O8" s="163"/>
      <c r="P8" s="159"/>
      <c r="Q8" s="159"/>
      <c r="R8" s="159"/>
      <c r="S8" s="135"/>
      <c r="T8" s="1289"/>
      <c r="U8" s="218"/>
      <c r="V8" s="218"/>
      <c r="W8" s="218"/>
      <c r="X8" s="218"/>
      <c r="Y8" s="1298"/>
      <c r="Z8" s="37" t="s">
        <v>1136</v>
      </c>
      <c r="AA8" s="37"/>
      <c r="AB8" s="37"/>
      <c r="AC8" s="44"/>
      <c r="AD8" s="44"/>
      <c r="AE8" s="44"/>
      <c r="AF8" s="41"/>
    </row>
    <row r="9" spans="1:36" ht="15" x14ac:dyDescent="0.2">
      <c r="A9" s="144"/>
      <c r="B9" s="34"/>
      <c r="C9" s="34"/>
      <c r="D9" s="34"/>
      <c r="E9" s="34"/>
      <c r="F9" s="34"/>
      <c r="G9" s="128"/>
      <c r="H9" s="163" t="s">
        <v>1121</v>
      </c>
      <c r="I9" s="159"/>
      <c r="J9" s="165"/>
      <c r="K9" s="135" t="s">
        <v>1122</v>
      </c>
      <c r="L9" s="159"/>
      <c r="M9" s="163" t="s">
        <v>1123</v>
      </c>
      <c r="N9" s="160"/>
      <c r="O9" s="57"/>
      <c r="P9" s="52"/>
      <c r="Q9" s="159"/>
      <c r="R9" s="135" t="s">
        <v>1122</v>
      </c>
      <c r="S9" s="142"/>
      <c r="T9" s="142"/>
      <c r="U9" s="163" t="s">
        <v>1123</v>
      </c>
      <c r="V9" s="1289"/>
      <c r="W9" s="1289"/>
      <c r="X9" s="168"/>
      <c r="Y9" s="121"/>
      <c r="Z9" s="328" t="s">
        <v>558</v>
      </c>
      <c r="AA9" s="37"/>
      <c r="AB9" s="37"/>
      <c r="AC9" s="43"/>
      <c r="AD9" s="43"/>
      <c r="AE9" s="43"/>
      <c r="AF9" s="41"/>
    </row>
    <row r="10" spans="1:36" ht="13.5" thickBot="1" x14ac:dyDescent="0.25">
      <c r="A10" s="144"/>
      <c r="B10" s="34"/>
      <c r="C10" s="34"/>
      <c r="D10" s="34"/>
      <c r="E10" s="34"/>
      <c r="F10" s="34"/>
      <c r="G10" s="164"/>
      <c r="H10" s="57"/>
      <c r="I10" s="57"/>
      <c r="J10" s="165"/>
      <c r="K10" s="168"/>
      <c r="L10" s="159"/>
      <c r="M10" s="159"/>
      <c r="N10" s="160"/>
      <c r="O10" s="57"/>
      <c r="P10" s="52"/>
      <c r="Q10" s="159"/>
      <c r="R10" s="159"/>
      <c r="S10" s="142"/>
      <c r="T10" s="142"/>
      <c r="U10" s="159"/>
      <c r="V10" s="168"/>
      <c r="W10" s="168"/>
      <c r="X10" s="168"/>
      <c r="Y10" s="121"/>
      <c r="Z10" s="329" t="s">
        <v>1327</v>
      </c>
      <c r="AA10" s="35"/>
      <c r="AB10" s="37"/>
      <c r="AC10" s="40"/>
      <c r="AD10" s="40"/>
      <c r="AE10" s="40"/>
      <c r="AF10" s="41"/>
    </row>
    <row r="11" spans="1:36" ht="13.5" thickBot="1" x14ac:dyDescent="0.25">
      <c r="A11" s="144"/>
      <c r="B11" s="147" t="s">
        <v>1124</v>
      </c>
      <c r="C11" s="52"/>
      <c r="D11" s="52"/>
      <c r="E11" s="34"/>
      <c r="F11" s="34"/>
      <c r="G11" s="170"/>
      <c r="H11" s="29"/>
      <c r="I11" s="34"/>
      <c r="J11" s="165"/>
      <c r="K11" s="29"/>
      <c r="L11" s="310"/>
      <c r="M11" s="29"/>
      <c r="N11" s="55"/>
      <c r="O11" s="34"/>
      <c r="P11" s="52"/>
      <c r="Q11" s="310"/>
      <c r="R11" s="29"/>
      <c r="S11" s="98"/>
      <c r="T11" s="98"/>
      <c r="U11" s="29"/>
      <c r="V11" s="1296"/>
      <c r="W11" s="142"/>
      <c r="X11" s="1297"/>
      <c r="Y11" s="121"/>
      <c r="Z11" s="37" t="s">
        <v>1328</v>
      </c>
      <c r="AA11" s="37"/>
      <c r="AB11" s="35"/>
      <c r="AC11" s="40"/>
      <c r="AD11" s="40"/>
      <c r="AE11" s="40"/>
      <c r="AF11" s="41"/>
    </row>
    <row r="12" spans="1:36" ht="15" x14ac:dyDescent="0.2">
      <c r="A12" s="144"/>
      <c r="B12" s="57" t="s">
        <v>1125</v>
      </c>
      <c r="C12" s="57"/>
      <c r="D12" s="57"/>
      <c r="E12" s="57"/>
      <c r="F12" s="57"/>
      <c r="G12" s="164"/>
      <c r="H12" s="57"/>
      <c r="I12" s="57"/>
      <c r="J12" s="169"/>
      <c r="K12" s="142"/>
      <c r="L12" s="57"/>
      <c r="M12" s="57"/>
      <c r="N12" s="160"/>
      <c r="O12" s="57"/>
      <c r="P12" s="57"/>
      <c r="Q12" s="57"/>
      <c r="R12" s="57"/>
      <c r="S12" s="142"/>
      <c r="T12" s="142"/>
      <c r="U12" s="98"/>
      <c r="V12" s="142"/>
      <c r="W12" s="142"/>
      <c r="X12" s="142"/>
      <c r="Y12" s="121"/>
      <c r="Z12" s="37" t="s">
        <v>1329</v>
      </c>
      <c r="AA12" s="35"/>
      <c r="AB12" s="37"/>
      <c r="AC12" s="44"/>
      <c r="AD12" s="44"/>
      <c r="AE12" s="44"/>
      <c r="AF12" s="41"/>
    </row>
    <row r="13" spans="1:36" ht="15" x14ac:dyDescent="0.2">
      <c r="A13" s="144"/>
      <c r="B13" s="34"/>
      <c r="C13" s="34"/>
      <c r="D13" s="34"/>
      <c r="E13" s="34"/>
      <c r="F13" s="34"/>
      <c r="G13" s="170"/>
      <c r="H13" s="57"/>
      <c r="I13" s="34"/>
      <c r="J13" s="169"/>
      <c r="K13" s="142"/>
      <c r="L13" s="34"/>
      <c r="M13" s="34"/>
      <c r="N13" s="55"/>
      <c r="O13" s="34"/>
      <c r="P13" s="57"/>
      <c r="Q13" s="34"/>
      <c r="R13" s="34"/>
      <c r="S13" s="98"/>
      <c r="T13" s="98"/>
      <c r="U13" s="71"/>
      <c r="V13" s="114"/>
      <c r="W13" s="71"/>
      <c r="X13" s="114"/>
      <c r="Y13" s="121"/>
      <c r="Z13" s="37" t="s">
        <v>1330</v>
      </c>
      <c r="AA13" s="41"/>
      <c r="AB13" s="35"/>
      <c r="AC13" s="43"/>
      <c r="AD13" s="43"/>
      <c r="AE13" s="43"/>
      <c r="AF13" s="41"/>
    </row>
    <row r="14" spans="1:36" ht="15" x14ac:dyDescent="0.2">
      <c r="A14" s="144"/>
      <c r="B14" s="30" t="s">
        <v>1168</v>
      </c>
      <c r="C14" s="117" t="s">
        <v>690</v>
      </c>
      <c r="D14" s="28" t="s">
        <v>1168</v>
      </c>
      <c r="E14" s="117" t="s">
        <v>690</v>
      </c>
      <c r="F14" s="28" t="s">
        <v>1169</v>
      </c>
      <c r="G14" s="171"/>
      <c r="H14" s="57"/>
      <c r="I14" s="34"/>
      <c r="J14" s="169"/>
      <c r="K14" s="142"/>
      <c r="L14" s="114"/>
      <c r="M14" s="114"/>
      <c r="N14" s="172"/>
      <c r="O14" s="114"/>
      <c r="P14" s="57"/>
      <c r="Q14" s="34"/>
      <c r="R14" s="34"/>
      <c r="S14" s="98"/>
      <c r="T14" s="98"/>
      <c r="U14" s="34"/>
      <c r="V14" s="34"/>
      <c r="W14" s="34"/>
      <c r="X14" s="34"/>
      <c r="Y14" s="121"/>
      <c r="Z14" s="37" t="s">
        <v>1339</v>
      </c>
      <c r="AA14" s="37"/>
      <c r="AB14" s="37"/>
      <c r="AC14" s="43"/>
      <c r="AD14" s="43"/>
      <c r="AE14" s="43"/>
      <c r="AF14" s="41"/>
    </row>
    <row r="15" spans="1:36" ht="15" x14ac:dyDescent="0.2">
      <c r="A15" s="144"/>
      <c r="B15" s="34"/>
      <c r="C15" s="34"/>
      <c r="D15" s="34"/>
      <c r="E15" s="34"/>
      <c r="F15" s="34"/>
      <c r="G15" s="170"/>
      <c r="H15" s="57"/>
      <c r="I15" s="34"/>
      <c r="J15" s="169"/>
      <c r="K15" s="142"/>
      <c r="L15" s="34"/>
      <c r="M15" s="34"/>
      <c r="N15" s="55"/>
      <c r="O15" s="34"/>
      <c r="P15" s="57" t="s">
        <v>1126</v>
      </c>
      <c r="Q15" s="34"/>
      <c r="R15" s="351" t="s">
        <v>1168</v>
      </c>
      <c r="S15" s="155" t="s">
        <v>690</v>
      </c>
      <c r="T15" s="155"/>
      <c r="U15" s="351" t="s">
        <v>1168</v>
      </c>
      <c r="V15" s="117" t="s">
        <v>690</v>
      </c>
      <c r="W15" s="351" t="s">
        <v>1168</v>
      </c>
      <c r="X15" s="114"/>
      <c r="Y15" s="121"/>
      <c r="Z15" s="37" t="s">
        <v>1699</v>
      </c>
      <c r="AA15" s="37"/>
      <c r="AB15" s="41"/>
      <c r="AC15" s="43"/>
      <c r="AD15" s="43"/>
      <c r="AE15" s="43"/>
      <c r="AF15" s="41"/>
    </row>
    <row r="16" spans="1:36" ht="15" x14ac:dyDescent="0.2">
      <c r="A16" s="144"/>
      <c r="B16" s="30" t="s">
        <v>1168</v>
      </c>
      <c r="C16" s="117" t="s">
        <v>690</v>
      </c>
      <c r="D16" s="28" t="s">
        <v>1168</v>
      </c>
      <c r="E16" s="117" t="s">
        <v>690</v>
      </c>
      <c r="F16" s="28" t="s">
        <v>1169</v>
      </c>
      <c r="G16" s="171"/>
      <c r="H16" s="117"/>
      <c r="I16" s="34"/>
      <c r="J16" s="128"/>
      <c r="K16" s="155"/>
      <c r="L16" s="114"/>
      <c r="M16" s="117"/>
      <c r="N16" s="172"/>
      <c r="O16" s="114"/>
      <c r="P16" s="163"/>
      <c r="Q16" s="114"/>
      <c r="R16" s="57"/>
      <c r="S16" s="143"/>
      <c r="T16" s="143"/>
      <c r="U16" s="71"/>
      <c r="V16" s="114"/>
      <c r="W16" s="117"/>
      <c r="X16" s="114"/>
      <c r="Y16" s="121"/>
      <c r="Z16" s="37" t="s">
        <v>1140</v>
      </c>
      <c r="AA16" s="37"/>
      <c r="AB16" s="41"/>
      <c r="AC16" s="43"/>
      <c r="AD16" s="43"/>
      <c r="AE16" s="43"/>
      <c r="AF16" s="41"/>
    </row>
    <row r="17" spans="1:32" ht="15" x14ac:dyDescent="0.2">
      <c r="A17" s="144"/>
      <c r="B17" s="34"/>
      <c r="C17" s="34"/>
      <c r="D17" s="34"/>
      <c r="E17" s="34"/>
      <c r="F17" s="34"/>
      <c r="G17" s="170"/>
      <c r="H17" s="57"/>
      <c r="I17" s="34"/>
      <c r="J17" s="169"/>
      <c r="K17" s="142"/>
      <c r="L17" s="34"/>
      <c r="M17" s="34"/>
      <c r="N17" s="55"/>
      <c r="O17" s="34"/>
      <c r="P17" s="163"/>
      <c r="Q17" s="34"/>
      <c r="R17" s="34"/>
      <c r="S17" s="98"/>
      <c r="T17" s="98"/>
      <c r="U17" s="34"/>
      <c r="V17" s="34"/>
      <c r="W17" s="34"/>
      <c r="X17" s="34"/>
      <c r="Y17" s="121"/>
      <c r="Z17" s="37" t="s">
        <v>1700</v>
      </c>
      <c r="AA17" s="37"/>
      <c r="AB17" s="41"/>
      <c r="AC17" s="43"/>
      <c r="AD17" s="43"/>
      <c r="AE17" s="43"/>
      <c r="AF17" s="41"/>
    </row>
    <row r="18" spans="1:32" ht="15" x14ac:dyDescent="0.2">
      <c r="A18" s="144"/>
      <c r="B18" s="30" t="s">
        <v>1168</v>
      </c>
      <c r="C18" s="117" t="s">
        <v>690</v>
      </c>
      <c r="D18" s="28" t="s">
        <v>1168</v>
      </c>
      <c r="E18" s="117" t="s">
        <v>690</v>
      </c>
      <c r="F18" s="28" t="s">
        <v>1169</v>
      </c>
      <c r="G18" s="171"/>
      <c r="H18" s="57"/>
      <c r="I18" s="34"/>
      <c r="J18" s="169"/>
      <c r="K18" s="142"/>
      <c r="L18" s="114"/>
      <c r="M18" s="114"/>
      <c r="N18" s="172"/>
      <c r="O18" s="114"/>
      <c r="P18" s="57" t="s">
        <v>1127</v>
      </c>
      <c r="Q18" s="2534" t="s">
        <v>1131</v>
      </c>
      <c r="R18" s="2516"/>
      <c r="S18" s="2516"/>
      <c r="T18" s="2516"/>
      <c r="U18" s="2516"/>
      <c r="V18" s="2516"/>
      <c r="W18" s="2516"/>
      <c r="X18" s="2516"/>
      <c r="Y18" s="121"/>
      <c r="Z18" s="329" t="s">
        <v>1153</v>
      </c>
      <c r="AA18" s="37"/>
      <c r="AB18" s="41"/>
      <c r="AC18" s="43"/>
      <c r="AD18" s="43"/>
      <c r="AE18" s="43"/>
      <c r="AF18" s="41"/>
    </row>
    <row r="19" spans="1:32" ht="15" x14ac:dyDescent="0.2">
      <c r="A19" s="144"/>
      <c r="B19" s="34"/>
      <c r="C19" s="34"/>
      <c r="D19" s="34"/>
      <c r="E19" s="34"/>
      <c r="F19" s="34"/>
      <c r="G19" s="170"/>
      <c r="H19" s="57"/>
      <c r="I19" s="34"/>
      <c r="J19" s="169"/>
      <c r="K19" s="142"/>
      <c r="L19" s="34"/>
      <c r="M19" s="34"/>
      <c r="N19" s="55"/>
      <c r="O19" s="34"/>
      <c r="P19" s="163"/>
      <c r="Q19" s="34"/>
      <c r="R19" s="34"/>
      <c r="S19" s="98"/>
      <c r="T19" s="98"/>
      <c r="U19" s="34"/>
      <c r="V19" s="34"/>
      <c r="W19" s="34"/>
      <c r="X19" s="34"/>
      <c r="Y19" s="121"/>
      <c r="Z19" s="37" t="s">
        <v>1154</v>
      </c>
      <c r="AA19" s="37"/>
      <c r="AB19" s="41"/>
      <c r="AC19" s="43"/>
      <c r="AD19" s="43"/>
      <c r="AE19" s="43"/>
      <c r="AF19" s="41"/>
    </row>
    <row r="20" spans="1:32" ht="15.75" thickBot="1" x14ac:dyDescent="0.25">
      <c r="A20" s="144"/>
      <c r="B20" s="30" t="s">
        <v>1168</v>
      </c>
      <c r="C20" s="117" t="s">
        <v>690</v>
      </c>
      <c r="D20" s="28" t="s">
        <v>1168</v>
      </c>
      <c r="E20" s="117" t="s">
        <v>690</v>
      </c>
      <c r="F20" s="28" t="s">
        <v>1169</v>
      </c>
      <c r="G20" s="170"/>
      <c r="H20" s="57"/>
      <c r="I20" s="34"/>
      <c r="J20" s="169"/>
      <c r="K20" s="142"/>
      <c r="L20" s="34"/>
      <c r="M20" s="34"/>
      <c r="N20" s="55"/>
      <c r="O20" s="34"/>
      <c r="P20" s="1299"/>
      <c r="Q20" s="109"/>
      <c r="R20" s="109"/>
      <c r="S20" s="98"/>
      <c r="T20" s="98"/>
      <c r="U20" s="34"/>
      <c r="V20" s="34"/>
      <c r="W20" s="34"/>
      <c r="X20" s="34"/>
      <c r="Y20" s="121"/>
      <c r="Z20" s="37" t="s">
        <v>144</v>
      </c>
      <c r="AA20" s="37"/>
      <c r="AB20" s="41"/>
      <c r="AC20" s="43"/>
      <c r="AD20" s="43"/>
      <c r="AE20" s="43"/>
      <c r="AF20" s="41"/>
    </row>
    <row r="21" spans="1:32" ht="15" x14ac:dyDescent="0.2">
      <c r="A21" s="183"/>
      <c r="B21" s="184"/>
      <c r="C21" s="184"/>
      <c r="D21" s="184"/>
      <c r="E21" s="184"/>
      <c r="F21" s="184"/>
      <c r="G21" s="173"/>
      <c r="H21" s="174" t="s">
        <v>1114</v>
      </c>
      <c r="I21" s="175"/>
      <c r="J21" s="176"/>
      <c r="K21" s="177"/>
      <c r="L21" s="178" t="s">
        <v>1115</v>
      </c>
      <c r="M21" s="177"/>
      <c r="N21" s="179"/>
      <c r="O21" s="2491" t="s">
        <v>1116</v>
      </c>
      <c r="P21" s="2540"/>
      <c r="Q21" s="2540"/>
      <c r="R21" s="2540"/>
      <c r="S21" s="2540"/>
      <c r="T21" s="2540"/>
      <c r="U21" s="2540"/>
      <c r="V21" s="2540"/>
      <c r="W21" s="2540"/>
      <c r="X21" s="2540"/>
      <c r="Y21" s="2541"/>
      <c r="Z21" s="37" t="s">
        <v>145</v>
      </c>
      <c r="AA21" s="37"/>
      <c r="AB21" s="41"/>
      <c r="AC21" s="43"/>
      <c r="AD21" s="43"/>
      <c r="AE21" s="43"/>
      <c r="AF21" s="41"/>
    </row>
    <row r="22" spans="1:32" ht="15" x14ac:dyDescent="0.2">
      <c r="A22" s="144"/>
      <c r="B22" s="34"/>
      <c r="C22" s="34"/>
      <c r="D22" s="34"/>
      <c r="E22" s="34"/>
      <c r="F22" s="34"/>
      <c r="G22" s="128"/>
      <c r="H22" s="161" t="s">
        <v>1119</v>
      </c>
      <c r="I22" s="162"/>
      <c r="J22" s="166"/>
      <c r="K22" s="167"/>
      <c r="L22" s="162"/>
      <c r="M22" s="159"/>
      <c r="N22" s="157"/>
      <c r="O22" s="163"/>
      <c r="P22" s="52"/>
      <c r="Q22" s="52"/>
      <c r="R22" s="52"/>
      <c r="S22" s="159"/>
      <c r="T22" s="159"/>
      <c r="U22" s="159"/>
      <c r="V22" s="34"/>
      <c r="W22" s="34"/>
      <c r="X22" s="34"/>
      <c r="Y22" s="121"/>
      <c r="Z22" s="37" t="s">
        <v>146</v>
      </c>
      <c r="AA22" s="37"/>
      <c r="AB22" s="41"/>
      <c r="AC22" s="43"/>
      <c r="AD22" s="43"/>
      <c r="AE22" s="43"/>
      <c r="AF22" s="41"/>
    </row>
    <row r="23" spans="1:32" ht="15" x14ac:dyDescent="0.2">
      <c r="A23" s="144"/>
      <c r="B23" s="57" t="s">
        <v>1394</v>
      </c>
      <c r="C23" s="34"/>
      <c r="D23" s="34"/>
      <c r="E23" s="34"/>
      <c r="F23" s="34"/>
      <c r="G23" s="128"/>
      <c r="H23" s="163" t="s">
        <v>1121</v>
      </c>
      <c r="I23" s="159"/>
      <c r="J23" s="165"/>
      <c r="K23" s="135" t="s">
        <v>1122</v>
      </c>
      <c r="L23" s="159"/>
      <c r="M23" s="163" t="s">
        <v>1123</v>
      </c>
      <c r="N23" s="160"/>
      <c r="O23" s="57"/>
      <c r="P23" s="52"/>
      <c r="Q23" s="52"/>
      <c r="R23" s="135" t="s">
        <v>1122</v>
      </c>
      <c r="T23" s="159"/>
      <c r="U23" s="163" t="s">
        <v>1123</v>
      </c>
      <c r="V23" s="34"/>
      <c r="W23" s="34"/>
      <c r="X23" s="34"/>
      <c r="Y23" s="121"/>
      <c r="Z23" s="37" t="s">
        <v>1340</v>
      </c>
      <c r="AA23" s="37"/>
      <c r="AB23" s="41"/>
      <c r="AC23" s="43"/>
      <c r="AD23" s="43"/>
      <c r="AE23" s="43"/>
      <c r="AF23" s="41"/>
    </row>
    <row r="24" spans="1:32" ht="15.75" thickBot="1" x14ac:dyDescent="0.25">
      <c r="A24" s="144"/>
      <c r="B24" s="34"/>
      <c r="C24" s="34"/>
      <c r="D24" s="34"/>
      <c r="E24" s="34"/>
      <c r="F24" s="34"/>
      <c r="G24" s="164"/>
      <c r="H24" s="57"/>
      <c r="I24" s="57"/>
      <c r="J24" s="165"/>
      <c r="K24" s="168"/>
      <c r="L24" s="159"/>
      <c r="M24" s="159"/>
      <c r="N24" s="160"/>
      <c r="O24" s="57"/>
      <c r="P24" s="52"/>
      <c r="Q24" s="52"/>
      <c r="R24" s="52"/>
      <c r="S24" s="159"/>
      <c r="T24" s="159"/>
      <c r="U24" s="159"/>
      <c r="V24" s="34"/>
      <c r="W24" s="34"/>
      <c r="X24" s="34"/>
      <c r="Y24" s="121"/>
      <c r="Z24" s="329" t="s">
        <v>150</v>
      </c>
      <c r="AA24" s="37"/>
      <c r="AB24" s="37"/>
      <c r="AC24" s="43"/>
      <c r="AD24" s="43"/>
      <c r="AE24" s="43"/>
      <c r="AF24" s="41"/>
    </row>
    <row r="25" spans="1:32" ht="15.75" thickBot="1" x14ac:dyDescent="0.25">
      <c r="A25" s="144"/>
      <c r="B25" s="147" t="s">
        <v>1124</v>
      </c>
      <c r="C25" s="34"/>
      <c r="D25" s="34"/>
      <c r="E25" s="34"/>
      <c r="F25" s="34"/>
      <c r="G25" s="170"/>
      <c r="H25" s="29"/>
      <c r="I25" s="34"/>
      <c r="J25" s="165"/>
      <c r="K25" s="29"/>
      <c r="L25" s="310"/>
      <c r="M25" s="29"/>
      <c r="N25" s="55"/>
      <c r="O25" s="34"/>
      <c r="P25" s="52"/>
      <c r="Q25" s="52"/>
      <c r="R25" s="29"/>
      <c r="S25" s="186"/>
      <c r="T25" s="310"/>
      <c r="U25" s="29"/>
      <c r="V25" s="114"/>
      <c r="W25" s="117"/>
      <c r="X25" s="114"/>
      <c r="Y25" s="121"/>
      <c r="Z25" s="37" t="s">
        <v>1698</v>
      </c>
      <c r="AA25" s="37"/>
      <c r="AB25" s="37"/>
      <c r="AC25" s="43"/>
      <c r="AD25" s="43"/>
      <c r="AE25" s="43"/>
      <c r="AF25" s="41"/>
    </row>
    <row r="26" spans="1:32" ht="15" x14ac:dyDescent="0.2">
      <c r="A26" s="144"/>
      <c r="B26" s="57" t="s">
        <v>1125</v>
      </c>
      <c r="C26" s="57"/>
      <c r="D26" s="57"/>
      <c r="E26" s="57"/>
      <c r="F26" s="57"/>
      <c r="G26" s="164"/>
      <c r="H26" s="57"/>
      <c r="I26" s="57"/>
      <c r="J26" s="169"/>
      <c r="K26" s="142"/>
      <c r="L26" s="57"/>
      <c r="M26" s="57"/>
      <c r="N26" s="160"/>
      <c r="O26" s="57"/>
      <c r="P26" s="57"/>
      <c r="Q26" s="57"/>
      <c r="R26" s="57"/>
      <c r="S26" s="142"/>
      <c r="T26" s="98"/>
      <c r="U26" s="71"/>
      <c r="V26" s="114"/>
      <c r="W26" s="71"/>
      <c r="X26" s="114"/>
      <c r="Y26" s="121"/>
      <c r="Z26" s="37" t="s">
        <v>151</v>
      </c>
      <c r="AA26" s="37"/>
      <c r="AB26" s="37"/>
      <c r="AC26" s="43"/>
      <c r="AD26" s="43"/>
      <c r="AE26" s="43"/>
      <c r="AF26" s="41"/>
    </row>
    <row r="27" spans="1:32" ht="15" x14ac:dyDescent="0.2">
      <c r="A27" s="144"/>
      <c r="B27" s="34"/>
      <c r="C27" s="34"/>
      <c r="D27" s="34"/>
      <c r="E27" s="34"/>
      <c r="F27" s="34"/>
      <c r="G27" s="170"/>
      <c r="H27" s="57"/>
      <c r="I27" s="34"/>
      <c r="J27" s="169"/>
      <c r="K27" s="142"/>
      <c r="L27" s="34"/>
      <c r="M27" s="34"/>
      <c r="N27" s="55"/>
      <c r="O27" s="34"/>
      <c r="P27" s="57"/>
      <c r="Q27" s="34"/>
      <c r="R27" s="34"/>
      <c r="S27" s="98"/>
      <c r="T27" s="98"/>
      <c r="U27" s="34"/>
      <c r="V27" s="34"/>
      <c r="W27" s="34"/>
      <c r="X27" s="34"/>
      <c r="Y27" s="121"/>
      <c r="Z27" s="37" t="s">
        <v>118</v>
      </c>
      <c r="AA27" s="37"/>
      <c r="AB27" s="37"/>
      <c r="AC27" s="43"/>
      <c r="AD27" s="43"/>
      <c r="AE27" s="43"/>
      <c r="AF27" s="41"/>
    </row>
    <row r="28" spans="1:32" ht="15" x14ac:dyDescent="0.2">
      <c r="A28" s="144"/>
      <c r="B28" s="30" t="s">
        <v>1168</v>
      </c>
      <c r="C28" s="117" t="s">
        <v>690</v>
      </c>
      <c r="D28" s="28" t="s">
        <v>1168</v>
      </c>
      <c r="E28" s="117" t="s">
        <v>690</v>
      </c>
      <c r="F28" s="28" t="s">
        <v>1169</v>
      </c>
      <c r="G28" s="171"/>
      <c r="H28" s="57"/>
      <c r="I28" s="34"/>
      <c r="J28" s="169"/>
      <c r="K28" s="142"/>
      <c r="L28" s="114"/>
      <c r="M28" s="114"/>
      <c r="N28" s="172"/>
      <c r="O28" s="114"/>
      <c r="P28" s="57"/>
      <c r="Q28" s="34"/>
      <c r="R28" s="34"/>
      <c r="S28" s="186"/>
      <c r="T28" s="186"/>
      <c r="U28" s="52"/>
      <c r="V28" s="52"/>
      <c r="W28" s="52"/>
      <c r="X28" s="52"/>
      <c r="Y28" s="121"/>
      <c r="Z28" s="37" t="s">
        <v>119</v>
      </c>
      <c r="AA28" s="37"/>
      <c r="AB28" s="41"/>
      <c r="AC28" s="43"/>
      <c r="AD28" s="43"/>
      <c r="AE28" s="43"/>
      <c r="AF28" s="41"/>
    </row>
    <row r="29" spans="1:32" ht="15" x14ac:dyDescent="0.2">
      <c r="A29" s="144"/>
      <c r="B29" s="34"/>
      <c r="C29" s="34"/>
      <c r="D29" s="34"/>
      <c r="E29" s="34"/>
      <c r="F29" s="34"/>
      <c r="G29" s="170"/>
      <c r="H29" s="57"/>
      <c r="I29" s="34"/>
      <c r="J29" s="169"/>
      <c r="K29" s="142"/>
      <c r="L29" s="34"/>
      <c r="M29" s="34"/>
      <c r="N29" s="55"/>
      <c r="O29" s="34"/>
      <c r="P29" s="57" t="s">
        <v>1126</v>
      </c>
      <c r="Q29" s="34"/>
      <c r="R29" s="31" t="s">
        <v>1168</v>
      </c>
      <c r="S29" s="155" t="s">
        <v>690</v>
      </c>
      <c r="T29" s="155"/>
      <c r="U29" s="31" t="s">
        <v>1168</v>
      </c>
      <c r="V29" s="117" t="s">
        <v>690</v>
      </c>
      <c r="W29" s="31" t="s">
        <v>1169</v>
      </c>
      <c r="X29" s="114"/>
      <c r="Y29" s="121"/>
      <c r="Z29" s="37" t="s">
        <v>120</v>
      </c>
      <c r="AA29" s="37"/>
      <c r="AB29" s="41"/>
      <c r="AC29" s="43"/>
      <c r="AD29" s="43"/>
      <c r="AE29" s="43"/>
      <c r="AF29" s="41"/>
    </row>
    <row r="30" spans="1:32" ht="15" x14ac:dyDescent="0.2">
      <c r="A30" s="144"/>
      <c r="B30" s="30" t="s">
        <v>1168</v>
      </c>
      <c r="C30" s="117" t="s">
        <v>690</v>
      </c>
      <c r="D30" s="28" t="s">
        <v>1168</v>
      </c>
      <c r="E30" s="117" t="s">
        <v>690</v>
      </c>
      <c r="F30" s="28" t="s">
        <v>1169</v>
      </c>
      <c r="G30" s="171"/>
      <c r="H30" s="117"/>
      <c r="I30" s="34"/>
      <c r="J30" s="128"/>
      <c r="K30" s="155"/>
      <c r="L30" s="114"/>
      <c r="M30" s="117"/>
      <c r="N30" s="172"/>
      <c r="O30" s="114"/>
      <c r="P30" s="163"/>
      <c r="Q30" s="114"/>
      <c r="R30" s="57"/>
      <c r="S30" s="98"/>
      <c r="T30" s="98"/>
      <c r="U30" s="34"/>
      <c r="V30" s="34"/>
      <c r="W30" s="34"/>
      <c r="X30" s="34"/>
      <c r="Y30" s="121"/>
      <c r="Z30" s="350" t="s">
        <v>1264</v>
      </c>
      <c r="AA30" s="350"/>
      <c r="AB30" s="350"/>
      <c r="AC30" s="350"/>
      <c r="AD30" s="350"/>
      <c r="AE30" s="43"/>
      <c r="AF30" s="41"/>
    </row>
    <row r="31" spans="1:32" ht="15" x14ac:dyDescent="0.2">
      <c r="A31" s="144"/>
      <c r="B31" s="34"/>
      <c r="C31" s="34"/>
      <c r="D31" s="34"/>
      <c r="E31" s="34"/>
      <c r="F31" s="34"/>
      <c r="G31" s="170"/>
      <c r="H31" s="57"/>
      <c r="I31" s="34"/>
      <c r="J31" s="169"/>
      <c r="K31" s="142"/>
      <c r="L31" s="34"/>
      <c r="M31" s="34"/>
      <c r="N31" s="55"/>
      <c r="O31" s="34"/>
      <c r="P31" s="163"/>
      <c r="Q31" s="34"/>
      <c r="R31" s="34"/>
      <c r="S31" s="98"/>
      <c r="T31" s="98"/>
      <c r="U31" s="34"/>
      <c r="V31" s="34"/>
      <c r="W31" s="34"/>
      <c r="X31" s="34"/>
      <c r="Y31" s="121"/>
      <c r="Z31" s="350" t="s">
        <v>1265</v>
      </c>
      <c r="AA31" s="350"/>
      <c r="AB31" s="350"/>
      <c r="AC31" s="350"/>
      <c r="AD31" s="350"/>
      <c r="AE31" s="43"/>
      <c r="AF31" s="41"/>
    </row>
    <row r="32" spans="1:32" ht="15" x14ac:dyDescent="0.2">
      <c r="A32" s="144"/>
      <c r="B32" s="30" t="s">
        <v>1168</v>
      </c>
      <c r="C32" s="117" t="s">
        <v>690</v>
      </c>
      <c r="D32" s="28" t="s">
        <v>1168</v>
      </c>
      <c r="E32" s="117" t="s">
        <v>690</v>
      </c>
      <c r="F32" s="28" t="s">
        <v>1169</v>
      </c>
      <c r="G32" s="171"/>
      <c r="H32" s="57"/>
      <c r="I32" s="34"/>
      <c r="J32" s="169"/>
      <c r="K32" s="142"/>
      <c r="L32" s="114"/>
      <c r="M32" s="114"/>
      <c r="N32" s="172"/>
      <c r="O32" s="114"/>
      <c r="P32" s="57" t="s">
        <v>1127</v>
      </c>
      <c r="Q32" s="2534" t="s">
        <v>1131</v>
      </c>
      <c r="R32" s="2516"/>
      <c r="S32" s="2516"/>
      <c r="T32" s="2516"/>
      <c r="U32" s="2516"/>
      <c r="V32" s="2516"/>
      <c r="W32" s="2516"/>
      <c r="X32" s="114"/>
      <c r="Y32" s="121"/>
      <c r="Z32" s="43"/>
      <c r="AA32" s="43"/>
      <c r="AB32" s="43"/>
      <c r="AC32" s="43"/>
      <c r="AD32" s="43"/>
      <c r="AE32" s="43"/>
      <c r="AF32" s="41"/>
    </row>
    <row r="33" spans="1:32" ht="15" x14ac:dyDescent="0.2">
      <c r="A33" s="144"/>
      <c r="B33" s="34"/>
      <c r="C33" s="34"/>
      <c r="D33" s="34"/>
      <c r="E33" s="34"/>
      <c r="F33" s="34"/>
      <c r="G33" s="170"/>
      <c r="H33" s="57"/>
      <c r="I33" s="34"/>
      <c r="J33" s="169"/>
      <c r="K33" s="142"/>
      <c r="L33" s="34"/>
      <c r="M33" s="34"/>
      <c r="N33" s="55"/>
      <c r="O33" s="34"/>
      <c r="P33" s="163"/>
      <c r="Q33" s="34"/>
      <c r="R33" s="34"/>
      <c r="S33" s="142"/>
      <c r="T33" s="142"/>
      <c r="U33" s="57"/>
      <c r="V33" s="57"/>
      <c r="W33" s="57"/>
      <c r="X33" s="57"/>
      <c r="Y33" s="121"/>
      <c r="Z33" s="43"/>
      <c r="AA33" s="43"/>
      <c r="AB33" s="43"/>
      <c r="AC33" s="43"/>
      <c r="AD33" s="43"/>
      <c r="AE33" s="43"/>
      <c r="AF33" s="41"/>
    </row>
    <row r="34" spans="1:32" ht="15.75" thickBot="1" x14ac:dyDescent="0.25">
      <c r="A34" s="144"/>
      <c r="B34" s="30" t="s">
        <v>1168</v>
      </c>
      <c r="C34" s="117" t="s">
        <v>690</v>
      </c>
      <c r="D34" s="28" t="s">
        <v>1168</v>
      </c>
      <c r="E34" s="117" t="s">
        <v>690</v>
      </c>
      <c r="F34" s="28" t="s">
        <v>1169</v>
      </c>
      <c r="G34" s="170"/>
      <c r="H34" s="57"/>
      <c r="I34" s="34"/>
      <c r="J34" s="169"/>
      <c r="K34" s="142"/>
      <c r="L34" s="34"/>
      <c r="M34" s="34"/>
      <c r="N34" s="55"/>
      <c r="O34" s="34"/>
      <c r="P34" s="163"/>
      <c r="Q34" s="34"/>
      <c r="R34" s="34"/>
      <c r="S34" s="142"/>
      <c r="T34" s="142"/>
      <c r="U34" s="57"/>
      <c r="V34" s="57"/>
      <c r="W34" s="57"/>
      <c r="X34" s="57"/>
      <c r="Y34" s="121"/>
      <c r="Z34" s="329" t="s">
        <v>121</v>
      </c>
      <c r="AA34" s="37"/>
      <c r="AB34" s="41"/>
      <c r="AC34" s="43"/>
      <c r="AD34" s="43"/>
      <c r="AE34" s="43"/>
      <c r="AF34" s="41"/>
    </row>
    <row r="35" spans="1:32" ht="15" x14ac:dyDescent="0.2">
      <c r="A35" s="183"/>
      <c r="B35" s="184"/>
      <c r="C35" s="184"/>
      <c r="D35" s="184"/>
      <c r="E35" s="184"/>
      <c r="F35" s="184"/>
      <c r="G35" s="173"/>
      <c r="H35" s="174" t="s">
        <v>1114</v>
      </c>
      <c r="I35" s="175"/>
      <c r="J35" s="176"/>
      <c r="K35" s="177"/>
      <c r="L35" s="178" t="s">
        <v>1115</v>
      </c>
      <c r="M35" s="177"/>
      <c r="N35" s="179"/>
      <c r="O35" s="180"/>
      <c r="P35" s="181" t="s">
        <v>1116</v>
      </c>
      <c r="Q35" s="181"/>
      <c r="R35" s="181"/>
      <c r="S35" s="187"/>
      <c r="T35" s="177"/>
      <c r="U35" s="188" t="s">
        <v>1117</v>
      </c>
      <c r="V35" s="188"/>
      <c r="W35" s="188"/>
      <c r="X35" s="181"/>
      <c r="Y35" s="185"/>
      <c r="Z35" s="329" t="s">
        <v>122</v>
      </c>
      <c r="AA35" s="41"/>
      <c r="AB35" s="41"/>
      <c r="AC35" s="43"/>
      <c r="AD35" s="43"/>
      <c r="AE35" s="43"/>
      <c r="AF35" s="41"/>
    </row>
    <row r="36" spans="1:32" ht="15" x14ac:dyDescent="0.2">
      <c r="A36" s="144"/>
      <c r="B36" s="57" t="s">
        <v>1132</v>
      </c>
      <c r="C36" s="7"/>
      <c r="D36" s="7"/>
      <c r="E36" s="7"/>
      <c r="F36" s="7"/>
      <c r="G36" s="128"/>
      <c r="H36" s="161" t="s">
        <v>1119</v>
      </c>
      <c r="I36" s="162"/>
      <c r="J36" s="166"/>
      <c r="K36" s="167"/>
      <c r="L36" s="162"/>
      <c r="M36" s="159"/>
      <c r="N36" s="157"/>
      <c r="O36" s="163"/>
      <c r="P36" s="159"/>
      <c r="Q36" s="159"/>
      <c r="R36" s="159"/>
      <c r="S36" s="157"/>
      <c r="T36" s="158" t="s">
        <v>1120</v>
      </c>
      <c r="U36" s="52"/>
      <c r="V36" s="158"/>
      <c r="W36" s="158"/>
      <c r="X36" s="159"/>
      <c r="Y36" s="121"/>
      <c r="Z36" s="37" t="s">
        <v>123</v>
      </c>
      <c r="AA36" s="37"/>
      <c r="AB36" s="41"/>
      <c r="AC36" s="43"/>
      <c r="AD36" s="43"/>
      <c r="AE36" s="43"/>
      <c r="AF36" s="41"/>
    </row>
    <row r="37" spans="1:32" ht="15" x14ac:dyDescent="0.2">
      <c r="A37" s="144"/>
      <c r="B37" s="34"/>
      <c r="C37" s="34"/>
      <c r="D37" s="34"/>
      <c r="E37" s="34"/>
      <c r="F37" s="34"/>
      <c r="G37" s="128"/>
      <c r="H37" s="163" t="s">
        <v>1121</v>
      </c>
      <c r="I37" s="159"/>
      <c r="J37" s="165"/>
      <c r="K37" s="135" t="s">
        <v>1122</v>
      </c>
      <c r="L37" s="159"/>
      <c r="M37" s="163" t="s">
        <v>1123</v>
      </c>
      <c r="N37" s="160"/>
      <c r="O37" s="57"/>
      <c r="P37" s="135" t="s">
        <v>1122</v>
      </c>
      <c r="Q37" s="159"/>
      <c r="R37" s="163" t="s">
        <v>1123</v>
      </c>
      <c r="S37" s="160"/>
      <c r="T37" s="142"/>
      <c r="U37" s="158" t="s">
        <v>1122</v>
      </c>
      <c r="V37" s="158"/>
      <c r="W37" s="158" t="s">
        <v>1123</v>
      </c>
      <c r="X37" s="159"/>
      <c r="Y37" s="121"/>
      <c r="Z37" s="37" t="s">
        <v>124</v>
      </c>
      <c r="AA37" s="37"/>
      <c r="AB37" s="41"/>
      <c r="AC37" s="43"/>
      <c r="AD37" s="43"/>
      <c r="AE37" s="43"/>
      <c r="AF37" s="41"/>
    </row>
    <row r="38" spans="1:32" ht="15.75" thickBot="1" x14ac:dyDescent="0.25">
      <c r="A38" s="144"/>
      <c r="B38" s="34"/>
      <c r="C38" s="34"/>
      <c r="D38" s="34"/>
      <c r="E38" s="34"/>
      <c r="F38" s="34"/>
      <c r="G38" s="164"/>
      <c r="H38" s="57"/>
      <c r="I38" s="57"/>
      <c r="J38" s="165"/>
      <c r="K38" s="168"/>
      <c r="L38" s="159"/>
      <c r="M38" s="159"/>
      <c r="N38" s="160"/>
      <c r="O38" s="57"/>
      <c r="P38" s="159"/>
      <c r="Q38" s="159"/>
      <c r="R38" s="159"/>
      <c r="S38" s="160"/>
      <c r="T38" s="142"/>
      <c r="U38" s="159"/>
      <c r="V38" s="159"/>
      <c r="W38" s="159"/>
      <c r="X38" s="159"/>
      <c r="Y38" s="121"/>
      <c r="Z38" s="37" t="s">
        <v>125</v>
      </c>
      <c r="AA38" s="37"/>
      <c r="AB38" s="41"/>
      <c r="AC38" s="43"/>
      <c r="AD38" s="43"/>
      <c r="AE38" s="43"/>
      <c r="AF38" s="41"/>
    </row>
    <row r="39" spans="1:32" ht="15.75" thickBot="1" x14ac:dyDescent="0.25">
      <c r="A39" s="144"/>
      <c r="B39" s="147" t="s">
        <v>1124</v>
      </c>
      <c r="C39" s="52"/>
      <c r="D39" s="52"/>
      <c r="E39" s="34"/>
      <c r="F39" s="34"/>
      <c r="G39" s="170"/>
      <c r="H39" s="29"/>
      <c r="I39" s="34"/>
      <c r="J39" s="165"/>
      <c r="K39" s="29"/>
      <c r="L39" s="310"/>
      <c r="M39" s="29"/>
      <c r="N39" s="55"/>
      <c r="O39" s="34"/>
      <c r="P39" s="29"/>
      <c r="Q39" s="310"/>
      <c r="R39" s="29"/>
      <c r="S39" s="55"/>
      <c r="T39" s="98"/>
      <c r="U39" s="29"/>
      <c r="V39" s="310"/>
      <c r="W39" s="29"/>
      <c r="X39" s="182"/>
      <c r="Y39" s="121"/>
      <c r="Z39" s="37" t="s">
        <v>1341</v>
      </c>
      <c r="AA39" s="37"/>
      <c r="AB39" s="41"/>
      <c r="AC39" s="43"/>
      <c r="AD39" s="43"/>
      <c r="AE39" s="43"/>
      <c r="AF39" s="41"/>
    </row>
    <row r="40" spans="1:32" ht="15" x14ac:dyDescent="0.2">
      <c r="A40" s="144"/>
      <c r="B40" s="57" t="s">
        <v>1125</v>
      </c>
      <c r="C40" s="117"/>
      <c r="D40" s="129"/>
      <c r="E40" s="117"/>
      <c r="F40" s="129"/>
      <c r="G40" s="171"/>
      <c r="H40" s="117"/>
      <c r="I40" s="34"/>
      <c r="J40" s="128"/>
      <c r="K40" s="155"/>
      <c r="L40" s="114"/>
      <c r="M40" s="117"/>
      <c r="N40" s="172"/>
      <c r="O40" s="114"/>
      <c r="P40" s="163"/>
      <c r="Q40" s="114"/>
      <c r="R40" s="57"/>
      <c r="S40" s="143"/>
      <c r="T40" s="143"/>
      <c r="U40" s="163"/>
      <c r="V40" s="114"/>
      <c r="W40" s="117"/>
      <c r="X40" s="114"/>
      <c r="Y40" s="121"/>
      <c r="Z40" s="37" t="s">
        <v>1342</v>
      </c>
      <c r="AA40" s="37"/>
      <c r="AB40" s="41"/>
      <c r="AC40" s="43"/>
      <c r="AD40" s="43"/>
      <c r="AE40" s="43"/>
      <c r="AF40" s="41"/>
    </row>
    <row r="41" spans="1:32" ht="15" x14ac:dyDescent="0.2">
      <c r="A41" s="144"/>
      <c r="B41" s="57"/>
      <c r="C41" s="117"/>
      <c r="D41" s="129"/>
      <c r="E41" s="117"/>
      <c r="F41" s="129"/>
      <c r="G41" s="171"/>
      <c r="H41" s="117"/>
      <c r="I41" s="34"/>
      <c r="J41" s="128"/>
      <c r="K41" s="155"/>
      <c r="L41" s="114"/>
      <c r="M41" s="117"/>
      <c r="N41" s="172"/>
      <c r="O41" s="114"/>
      <c r="P41" s="163"/>
      <c r="Q41" s="114"/>
      <c r="R41" s="57"/>
      <c r="S41" s="143"/>
      <c r="T41" s="143"/>
      <c r="U41" s="163"/>
      <c r="V41" s="114"/>
      <c r="W41" s="117"/>
      <c r="X41" s="114"/>
      <c r="Y41" s="121"/>
      <c r="Z41" s="37" t="s">
        <v>1343</v>
      </c>
      <c r="AA41" s="35"/>
      <c r="AB41" s="41"/>
      <c r="AC41" s="43"/>
      <c r="AD41" s="43"/>
      <c r="AE41" s="43"/>
      <c r="AF41" s="41"/>
    </row>
    <row r="42" spans="1:32" ht="15" x14ac:dyDescent="0.2">
      <c r="A42" s="144"/>
      <c r="B42" s="30" t="s">
        <v>1168</v>
      </c>
      <c r="C42" s="117" t="s">
        <v>690</v>
      </c>
      <c r="D42" s="205" t="s">
        <v>1168</v>
      </c>
      <c r="E42" s="117" t="s">
        <v>690</v>
      </c>
      <c r="F42" s="28" t="s">
        <v>1169</v>
      </c>
      <c r="G42" s="171"/>
      <c r="H42" s="117"/>
      <c r="I42" s="34"/>
      <c r="J42" s="128"/>
      <c r="K42" s="155"/>
      <c r="L42" s="114"/>
      <c r="M42" s="117"/>
      <c r="N42" s="172"/>
      <c r="O42" s="114"/>
      <c r="P42" s="163"/>
      <c r="Q42" s="114"/>
      <c r="R42" s="57"/>
      <c r="S42" s="143"/>
      <c r="T42" s="143"/>
      <c r="U42" s="163"/>
      <c r="V42" s="114"/>
      <c r="W42" s="117"/>
      <c r="X42" s="114"/>
      <c r="Y42" s="121"/>
      <c r="Z42" s="37" t="s">
        <v>1344</v>
      </c>
      <c r="AA42" s="41"/>
      <c r="AB42" s="35"/>
      <c r="AC42" s="43"/>
      <c r="AD42" s="43"/>
      <c r="AE42" s="43"/>
      <c r="AF42" s="41"/>
    </row>
    <row r="43" spans="1:32" ht="15" x14ac:dyDescent="0.2">
      <c r="A43" s="144"/>
      <c r="B43" s="57"/>
      <c r="C43" s="117"/>
      <c r="D43" s="129"/>
      <c r="E43" s="117"/>
      <c r="F43" s="129"/>
      <c r="G43" s="171"/>
      <c r="H43" s="117"/>
      <c r="I43" s="34"/>
      <c r="J43" s="128"/>
      <c r="K43" s="155"/>
      <c r="L43" s="114"/>
      <c r="M43" s="117"/>
      <c r="N43" s="172"/>
      <c r="O43" s="114"/>
      <c r="P43" s="163"/>
      <c r="Q43" s="114"/>
      <c r="R43" s="57"/>
      <c r="S43" s="143"/>
      <c r="T43" s="143"/>
      <c r="U43" s="163"/>
      <c r="V43" s="114"/>
      <c r="W43" s="117"/>
      <c r="X43" s="114"/>
      <c r="Y43" s="121"/>
      <c r="Z43" s="37" t="s">
        <v>1345</v>
      </c>
      <c r="AA43" s="37"/>
      <c r="AB43" s="37"/>
      <c r="AC43" s="43"/>
      <c r="AD43" s="43"/>
      <c r="AE43" s="43"/>
      <c r="AF43" s="41"/>
    </row>
    <row r="44" spans="1:32" ht="15" x14ac:dyDescent="0.2">
      <c r="A44" s="144"/>
      <c r="B44" s="30" t="s">
        <v>1168</v>
      </c>
      <c r="C44" s="117" t="s">
        <v>690</v>
      </c>
      <c r="D44" s="28" t="s">
        <v>1168</v>
      </c>
      <c r="E44" s="117" t="s">
        <v>690</v>
      </c>
      <c r="F44" s="28" t="s">
        <v>1169</v>
      </c>
      <c r="G44" s="171"/>
      <c r="H44" s="117"/>
      <c r="I44" s="34"/>
      <c r="J44" s="128"/>
      <c r="K44" s="155"/>
      <c r="L44" s="114"/>
      <c r="M44" s="117"/>
      <c r="N44" s="172"/>
      <c r="O44" s="114"/>
      <c r="P44" s="163"/>
      <c r="Q44" s="114"/>
      <c r="R44" s="57"/>
      <c r="S44" s="143"/>
      <c r="T44" s="143"/>
      <c r="U44" s="163"/>
      <c r="V44" s="114"/>
      <c r="W44" s="117"/>
      <c r="X44" s="114"/>
      <c r="Y44" s="121"/>
      <c r="Z44" s="37" t="s">
        <v>342</v>
      </c>
      <c r="AA44" s="37"/>
      <c r="AB44" s="41"/>
      <c r="AC44" s="43"/>
      <c r="AD44" s="43"/>
      <c r="AE44" s="43"/>
      <c r="AF44" s="41"/>
    </row>
    <row r="45" spans="1:32" ht="15" x14ac:dyDescent="0.2">
      <c r="A45" s="144"/>
      <c r="B45" s="193"/>
      <c r="C45" s="114"/>
      <c r="D45" s="129"/>
      <c r="E45" s="114"/>
      <c r="F45" s="129"/>
      <c r="G45" s="171"/>
      <c r="H45" s="117"/>
      <c r="I45" s="34"/>
      <c r="J45" s="128"/>
      <c r="K45" s="155"/>
      <c r="L45" s="114"/>
      <c r="M45" s="117"/>
      <c r="N45" s="172"/>
      <c r="O45" s="114"/>
      <c r="P45" s="163"/>
      <c r="Q45" s="57"/>
      <c r="R45" s="34"/>
      <c r="S45" s="98"/>
      <c r="T45" s="98"/>
      <c r="U45" s="34"/>
      <c r="V45" s="34"/>
      <c r="W45" s="34"/>
      <c r="X45" s="34"/>
      <c r="Y45" s="121"/>
      <c r="Z45" s="37"/>
      <c r="AA45" s="37"/>
      <c r="AB45" s="41"/>
      <c r="AC45" s="43"/>
      <c r="AD45" s="43"/>
      <c r="AE45" s="43"/>
      <c r="AF45" s="41"/>
    </row>
    <row r="46" spans="1:32" ht="15.75" thickBot="1" x14ac:dyDescent="0.25">
      <c r="A46" s="23"/>
      <c r="B46" s="32" t="s">
        <v>1168</v>
      </c>
      <c r="C46" s="123" t="s">
        <v>690</v>
      </c>
      <c r="D46" s="33" t="s">
        <v>1168</v>
      </c>
      <c r="E46" s="123" t="s">
        <v>690</v>
      </c>
      <c r="F46" s="33" t="s">
        <v>1169</v>
      </c>
      <c r="G46" s="189"/>
      <c r="H46" s="80"/>
      <c r="I46" s="80"/>
      <c r="J46" s="189"/>
      <c r="K46" s="80"/>
      <c r="L46" s="80"/>
      <c r="M46" s="80"/>
      <c r="N46" s="190"/>
      <c r="O46" s="80"/>
      <c r="P46" s="80"/>
      <c r="Q46" s="80"/>
      <c r="R46" s="80"/>
      <c r="S46" s="80"/>
      <c r="T46" s="80"/>
      <c r="U46" s="80"/>
      <c r="V46" s="80"/>
      <c r="W46" s="80"/>
      <c r="X46" s="80"/>
      <c r="Y46" s="134"/>
      <c r="Z46" s="37"/>
      <c r="AA46" s="37"/>
      <c r="AB46" s="41"/>
      <c r="AC46" s="43"/>
      <c r="AD46" s="43"/>
      <c r="AE46" s="43"/>
      <c r="AF46" s="41"/>
    </row>
    <row r="47" spans="1:32" ht="13.5" thickTop="1" x14ac:dyDescent="0.2"/>
  </sheetData>
  <mergeCells count="10">
    <mergeCell ref="M1:R1"/>
    <mergeCell ref="Q32:W32"/>
    <mergeCell ref="G7:I7"/>
    <mergeCell ref="J7:N7"/>
    <mergeCell ref="D1:H1"/>
    <mergeCell ref="O7:Y7"/>
    <mergeCell ref="O21:Y21"/>
    <mergeCell ref="E3:F3"/>
    <mergeCell ref="Q18:X18"/>
    <mergeCell ref="M3:Q3"/>
  </mergeCells>
  <phoneticPr fontId="51" type="noConversion"/>
  <printOptions horizontalCentered="1" verticalCentered="1" gridLines="1" gridLinesSet="0"/>
  <pageMargins left="0" right="0" top="0" bottom="0" header="0" footer="0"/>
  <pageSetup paperSize="9"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7">
    <tabColor indexed="10"/>
  </sheetPr>
  <dimension ref="A1:K35"/>
  <sheetViews>
    <sheetView workbookViewId="0">
      <selection activeCell="F16" sqref="F16"/>
    </sheetView>
  </sheetViews>
  <sheetFormatPr baseColWidth="10" defaultRowHeight="12.75" x14ac:dyDescent="0.2"/>
  <cols>
    <col min="4" max="7" width="14.7109375" customWidth="1"/>
  </cols>
  <sheetData>
    <row r="1" spans="1:11" ht="14.25" thickTop="1" thickBot="1" x14ac:dyDescent="0.25">
      <c r="A1" s="207" t="s">
        <v>1671</v>
      </c>
      <c r="B1" s="2548" t="str">
        <f>CLIENT</f>
        <v>SPECIMEN ECF</v>
      </c>
      <c r="C1" s="2548"/>
      <c r="D1" s="214"/>
      <c r="E1" s="214"/>
      <c r="F1" s="214"/>
      <c r="G1" s="215"/>
    </row>
    <row r="2" spans="1:11" ht="13.5" thickBot="1" x14ac:dyDescent="0.25">
      <c r="A2" s="208"/>
      <c r="B2" s="218"/>
      <c r="C2" s="218"/>
      <c r="D2" s="52"/>
      <c r="E2" s="216"/>
      <c r="F2" s="224" t="s">
        <v>709</v>
      </c>
      <c r="G2" s="217"/>
      <c r="H2" s="206"/>
    </row>
    <row r="3" spans="1:11" ht="13.5" thickBot="1" x14ac:dyDescent="0.25">
      <c r="A3" s="208"/>
      <c r="B3" s="52" t="s">
        <v>724</v>
      </c>
      <c r="C3" s="2551">
        <f>+GA!O3</f>
        <v>41639</v>
      </c>
      <c r="D3" s="2551"/>
      <c r="E3" s="2552"/>
      <c r="F3" s="224" t="s">
        <v>711</v>
      </c>
      <c r="G3" s="213"/>
    </row>
    <row r="4" spans="1:11" ht="13.5" thickBot="1" x14ac:dyDescent="0.25">
      <c r="A4" s="208" t="s">
        <v>1457</v>
      </c>
      <c r="B4" s="204"/>
      <c r="C4" s="315" t="s">
        <v>725</v>
      </c>
      <c r="D4" s="321"/>
      <c r="E4" s="52"/>
      <c r="F4" s="52"/>
      <c r="G4" s="213"/>
    </row>
    <row r="5" spans="1:11" ht="13.5" thickTop="1" x14ac:dyDescent="0.2">
      <c r="A5" s="209"/>
      <c r="B5" s="2549" t="s">
        <v>726</v>
      </c>
      <c r="C5" s="2550"/>
      <c r="D5" s="2550"/>
      <c r="E5" s="2550"/>
      <c r="F5" s="2550"/>
      <c r="G5" s="219"/>
    </row>
    <row r="6" spans="1:11" x14ac:dyDescent="0.2">
      <c r="A6" s="208"/>
      <c r="B6" s="52"/>
      <c r="C6" s="52"/>
      <c r="D6" s="52"/>
      <c r="E6" s="52"/>
      <c r="F6" s="52"/>
      <c r="G6" s="213"/>
    </row>
    <row r="7" spans="1:11" x14ac:dyDescent="0.2">
      <c r="A7" s="208"/>
      <c r="B7" s="52"/>
      <c r="C7" s="52"/>
      <c r="D7" s="220" t="s">
        <v>712</v>
      </c>
      <c r="E7" s="220" t="s">
        <v>712</v>
      </c>
      <c r="F7" s="220" t="s">
        <v>713</v>
      </c>
      <c r="G7" s="221" t="s">
        <v>713</v>
      </c>
    </row>
    <row r="8" spans="1:11" x14ac:dyDescent="0.2">
      <c r="A8" s="208"/>
      <c r="B8" s="52"/>
      <c r="C8" s="52"/>
      <c r="D8" s="222" t="s">
        <v>714</v>
      </c>
      <c r="E8" s="222" t="s">
        <v>715</v>
      </c>
      <c r="F8" s="222" t="s">
        <v>716</v>
      </c>
      <c r="G8" s="223" t="s">
        <v>717</v>
      </c>
    </row>
    <row r="9" spans="1:11" x14ac:dyDescent="0.2">
      <c r="A9" s="2542" t="s">
        <v>718</v>
      </c>
      <c r="B9" s="2543"/>
      <c r="C9" s="2544"/>
      <c r="D9" s="298">
        <v>0</v>
      </c>
      <c r="E9" s="298">
        <v>0</v>
      </c>
      <c r="F9" s="298">
        <v>0</v>
      </c>
      <c r="G9" s="299">
        <v>0</v>
      </c>
    </row>
    <row r="10" spans="1:11" x14ac:dyDescent="0.2">
      <c r="A10" s="2542" t="s">
        <v>719</v>
      </c>
      <c r="B10" s="2543"/>
      <c r="C10" s="2544"/>
      <c r="D10" s="292">
        <v>0</v>
      </c>
      <c r="E10" s="292">
        <v>0</v>
      </c>
      <c r="F10" s="292">
        <v>0</v>
      </c>
      <c r="G10" s="293">
        <v>0</v>
      </c>
    </row>
    <row r="11" spans="1:11" x14ac:dyDescent="0.2">
      <c r="A11" s="2542" t="s">
        <v>720</v>
      </c>
      <c r="B11" s="2543"/>
      <c r="C11" s="2544"/>
      <c r="D11" s="585">
        <f>D9+D10</f>
        <v>0</v>
      </c>
      <c r="E11" s="585">
        <f>E9+E10</f>
        <v>0</v>
      </c>
      <c r="F11" s="585">
        <f>F9+F10</f>
        <v>0</v>
      </c>
      <c r="G11" s="586">
        <f>G9+G10</f>
        <v>0</v>
      </c>
    </row>
    <row r="12" spans="1:11" x14ac:dyDescent="0.2">
      <c r="A12" s="2542" t="s">
        <v>721</v>
      </c>
      <c r="B12" s="2543"/>
      <c r="C12" s="2544"/>
      <c r="D12" s="292">
        <v>0</v>
      </c>
      <c r="E12" s="292">
        <v>0</v>
      </c>
      <c r="F12" s="292"/>
      <c r="G12" s="293"/>
    </row>
    <row r="13" spans="1:11" ht="13.5" thickBot="1" x14ac:dyDescent="0.25">
      <c r="A13" s="2542" t="s">
        <v>722</v>
      </c>
      <c r="B13" s="2543"/>
      <c r="C13" s="2544"/>
      <c r="D13" s="587">
        <f>D11-D12</f>
        <v>0</v>
      </c>
      <c r="E13" s="587">
        <f>E11-E12</f>
        <v>0</v>
      </c>
      <c r="F13" s="587">
        <f>F11-F12</f>
        <v>0</v>
      </c>
      <c r="G13" s="588">
        <f>G11-G12</f>
        <v>0</v>
      </c>
    </row>
    <row r="14" spans="1:11" ht="13.5" thickTop="1" x14ac:dyDescent="0.2">
      <c r="A14" s="210"/>
      <c r="B14" s="211"/>
      <c r="C14" s="211"/>
      <c r="D14" s="294"/>
      <c r="E14" s="294"/>
      <c r="F14" s="294"/>
      <c r="G14" s="295"/>
    </row>
    <row r="15" spans="1:11" x14ac:dyDescent="0.2">
      <c r="A15" s="212" t="s">
        <v>727</v>
      </c>
      <c r="B15" s="52"/>
      <c r="C15" s="52"/>
      <c r="D15" s="296"/>
      <c r="E15" s="296"/>
      <c r="F15" s="297" t="str">
        <f>IF((D11+D12)-(E11+E12)=0,"OUI","NON")</f>
        <v>OUI</v>
      </c>
      <c r="G15" s="295"/>
    </row>
    <row r="16" spans="1:11" x14ac:dyDescent="0.2">
      <c r="A16" s="212" t="s">
        <v>728</v>
      </c>
      <c r="B16" s="52"/>
      <c r="C16" s="52"/>
      <c r="D16" s="296"/>
      <c r="E16" s="296"/>
      <c r="F16" s="297" t="str">
        <f>IF(D13+F17=0,"OUI","NON")</f>
        <v>OUI</v>
      </c>
      <c r="G16" s="295"/>
      <c r="K16">
        <v>0</v>
      </c>
    </row>
    <row r="17" spans="1:7" x14ac:dyDescent="0.2">
      <c r="A17" s="225" t="s">
        <v>723</v>
      </c>
      <c r="B17" s="52"/>
      <c r="C17" s="52"/>
      <c r="D17" s="296"/>
      <c r="E17" s="296"/>
      <c r="F17" s="296"/>
      <c r="G17" s="295"/>
    </row>
    <row r="18" spans="1:7" x14ac:dyDescent="0.2">
      <c r="A18" s="2545"/>
      <c r="B18" s="2546"/>
      <c r="C18" s="2547"/>
      <c r="D18" s="292">
        <v>0</v>
      </c>
      <c r="E18" s="292">
        <v>0</v>
      </c>
      <c r="F18" s="292">
        <v>0</v>
      </c>
      <c r="G18" s="293">
        <v>0</v>
      </c>
    </row>
    <row r="19" spans="1:7" x14ac:dyDescent="0.2">
      <c r="A19" s="2545"/>
      <c r="B19" s="2546"/>
      <c r="C19" s="2547"/>
      <c r="D19" s="292">
        <v>0</v>
      </c>
      <c r="E19" s="292">
        <v>0</v>
      </c>
      <c r="F19" s="292">
        <v>0</v>
      </c>
      <c r="G19" s="293">
        <v>0</v>
      </c>
    </row>
    <row r="20" spans="1:7" x14ac:dyDescent="0.2">
      <c r="A20" s="2545"/>
      <c r="B20" s="2546"/>
      <c r="C20" s="2547"/>
      <c r="D20" s="292">
        <v>0</v>
      </c>
      <c r="E20" s="292">
        <v>0</v>
      </c>
      <c r="F20" s="292">
        <v>0</v>
      </c>
      <c r="G20" s="293">
        <v>0</v>
      </c>
    </row>
    <row r="21" spans="1:7" x14ac:dyDescent="0.2">
      <c r="A21" s="2545"/>
      <c r="B21" s="2546"/>
      <c r="C21" s="2547"/>
      <c r="D21" s="292">
        <v>0</v>
      </c>
      <c r="E21" s="292">
        <v>0</v>
      </c>
      <c r="F21" s="292">
        <v>0</v>
      </c>
      <c r="G21" s="293">
        <v>0</v>
      </c>
    </row>
    <row r="22" spans="1:7" x14ac:dyDescent="0.2">
      <c r="A22" s="2545"/>
      <c r="B22" s="2546"/>
      <c r="C22" s="2547"/>
      <c r="D22" s="292">
        <v>0</v>
      </c>
      <c r="E22" s="292">
        <v>0</v>
      </c>
      <c r="F22" s="292">
        <v>0</v>
      </c>
      <c r="G22" s="293">
        <v>0</v>
      </c>
    </row>
    <row r="23" spans="1:7" x14ac:dyDescent="0.2">
      <c r="A23" s="2545"/>
      <c r="B23" s="2546"/>
      <c r="C23" s="2547"/>
      <c r="D23" s="292">
        <v>0</v>
      </c>
      <c r="E23" s="292">
        <v>0</v>
      </c>
      <c r="F23" s="292">
        <v>0</v>
      </c>
      <c r="G23" s="293">
        <v>0</v>
      </c>
    </row>
    <row r="24" spans="1:7" x14ac:dyDescent="0.2">
      <c r="A24" s="2545"/>
      <c r="B24" s="2546"/>
      <c r="C24" s="2547"/>
      <c r="D24" s="292">
        <v>0</v>
      </c>
      <c r="E24" s="292">
        <v>0</v>
      </c>
      <c r="F24" s="292">
        <v>0</v>
      </c>
      <c r="G24" s="293">
        <v>0</v>
      </c>
    </row>
    <row r="25" spans="1:7" x14ac:dyDescent="0.2">
      <c r="A25" s="2545"/>
      <c r="B25" s="2546"/>
      <c r="C25" s="2547"/>
      <c r="D25" s="292">
        <v>0</v>
      </c>
      <c r="E25" s="292">
        <v>0</v>
      </c>
      <c r="F25" s="292">
        <v>0</v>
      </c>
      <c r="G25" s="293">
        <v>0</v>
      </c>
    </row>
    <row r="26" spans="1:7" x14ac:dyDescent="0.2">
      <c r="A26" s="2545"/>
      <c r="B26" s="2546"/>
      <c r="C26" s="2547"/>
      <c r="D26" s="292">
        <v>0</v>
      </c>
      <c r="E26" s="292">
        <v>0</v>
      </c>
      <c r="F26" s="292">
        <v>0</v>
      </c>
      <c r="G26" s="293">
        <v>0</v>
      </c>
    </row>
    <row r="27" spans="1:7" x14ac:dyDescent="0.2">
      <c r="A27" s="2545"/>
      <c r="B27" s="2546"/>
      <c r="C27" s="2547"/>
      <c r="D27" s="292">
        <v>0</v>
      </c>
      <c r="E27" s="292">
        <v>0</v>
      </c>
      <c r="F27" s="292">
        <v>0</v>
      </c>
      <c r="G27" s="293">
        <v>0</v>
      </c>
    </row>
    <row r="28" spans="1:7" x14ac:dyDescent="0.2">
      <c r="A28" s="225" t="s">
        <v>1309</v>
      </c>
      <c r="B28" s="52"/>
      <c r="C28" s="52"/>
      <c r="D28" s="52"/>
      <c r="E28" s="52"/>
      <c r="F28" s="52"/>
      <c r="G28" s="213"/>
    </row>
    <row r="29" spans="1:7" x14ac:dyDescent="0.2">
      <c r="A29" s="2553"/>
      <c r="B29" s="2235"/>
      <c r="C29" s="2235"/>
      <c r="D29" s="2235"/>
      <c r="E29" s="2235"/>
      <c r="F29" s="2235"/>
      <c r="G29" s="2526"/>
    </row>
    <row r="30" spans="1:7" x14ac:dyDescent="0.2">
      <c r="A30" s="2553"/>
      <c r="B30" s="2235"/>
      <c r="C30" s="2235"/>
      <c r="D30" s="2235"/>
      <c r="E30" s="2235"/>
      <c r="F30" s="2235"/>
      <c r="G30" s="2526"/>
    </row>
    <row r="31" spans="1:7" x14ac:dyDescent="0.2">
      <c r="A31" s="2553"/>
      <c r="B31" s="2235"/>
      <c r="C31" s="2235"/>
      <c r="D31" s="2235"/>
      <c r="E31" s="2235"/>
      <c r="F31" s="2235"/>
      <c r="G31" s="2526"/>
    </row>
    <row r="32" spans="1:7" x14ac:dyDescent="0.2">
      <c r="A32" s="2553"/>
      <c r="B32" s="2235"/>
      <c r="C32" s="2235"/>
      <c r="D32" s="2235"/>
      <c r="E32" s="2235"/>
      <c r="F32" s="2235"/>
      <c r="G32" s="2526"/>
    </row>
    <row r="33" spans="1:7" x14ac:dyDescent="0.2">
      <c r="A33" s="2553"/>
      <c r="B33" s="2235"/>
      <c r="C33" s="2235"/>
      <c r="D33" s="2235"/>
      <c r="E33" s="2235"/>
      <c r="F33" s="2235"/>
      <c r="G33" s="2526"/>
    </row>
    <row r="34" spans="1:7" ht="13.5" thickBot="1" x14ac:dyDescent="0.25">
      <c r="A34" s="2554"/>
      <c r="B34" s="2527"/>
      <c r="C34" s="2527"/>
      <c r="D34" s="2527"/>
      <c r="E34" s="2527"/>
      <c r="F34" s="2527"/>
      <c r="G34" s="2528"/>
    </row>
    <row r="35" spans="1:7" ht="13.5" thickTop="1" x14ac:dyDescent="0.2"/>
  </sheetData>
  <mergeCells count="19">
    <mergeCell ref="A19:C19"/>
    <mergeCell ref="A20:C20"/>
    <mergeCell ref="A27:C27"/>
    <mergeCell ref="A29:G34"/>
    <mergeCell ref="A23:C23"/>
    <mergeCell ref="A24:C24"/>
    <mergeCell ref="A25:C25"/>
    <mergeCell ref="A26:C26"/>
    <mergeCell ref="A21:C21"/>
    <mergeCell ref="A22:C22"/>
    <mergeCell ref="A11:C11"/>
    <mergeCell ref="A12:C12"/>
    <mergeCell ref="A13:C13"/>
    <mergeCell ref="A18:C18"/>
    <mergeCell ref="B1:C1"/>
    <mergeCell ref="B5:F5"/>
    <mergeCell ref="A9:C9"/>
    <mergeCell ref="A10:C10"/>
    <mergeCell ref="C3:E3"/>
  </mergeCells>
  <phoneticPr fontId="51" type="noConversion"/>
  <printOptions horizontalCentered="1" verticalCentered="1" gridLines="1" gridLinesSet="0"/>
  <pageMargins left="0" right="0" top="0" bottom="0" header="0" footer="0"/>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rgb="FFFF0000"/>
  </sheetPr>
  <dimension ref="A1:S107"/>
  <sheetViews>
    <sheetView workbookViewId="0">
      <selection activeCell="G9" sqref="G9:K9"/>
    </sheetView>
  </sheetViews>
  <sheetFormatPr baseColWidth="10" defaultColWidth="10.7109375" defaultRowHeight="12.75" x14ac:dyDescent="0.2"/>
  <cols>
    <col min="1" max="1" width="1.7109375" style="1" customWidth="1"/>
    <col min="2" max="3" width="6.7109375" style="1" customWidth="1"/>
    <col min="4" max="4" width="1.7109375" style="1" customWidth="1"/>
    <col min="5" max="5" width="6.7109375" style="1" customWidth="1"/>
    <col min="6" max="6" width="1.7109375" style="1" customWidth="1"/>
    <col min="7" max="7" width="6.7109375" style="1" customWidth="1"/>
    <col min="8" max="8" width="1.7109375" style="1" customWidth="1"/>
    <col min="9" max="11" width="6.7109375" style="1" customWidth="1"/>
    <col min="12" max="12" width="1.7109375" style="1" customWidth="1"/>
    <col min="13" max="13" width="6.7109375" style="1" customWidth="1"/>
    <col min="14" max="14" width="1.7109375" style="1" customWidth="1"/>
    <col min="15" max="15" width="6.7109375" style="1" customWidth="1"/>
    <col min="16" max="16" width="1.7109375" style="1" customWidth="1"/>
    <col min="17" max="17" width="6.7109375" style="1" customWidth="1"/>
    <col min="18" max="18" width="1.7109375" style="1" customWidth="1"/>
    <col min="19" max="19" width="5.7109375" style="1" customWidth="1"/>
    <col min="20" max="16384" width="10.7109375" style="1"/>
  </cols>
  <sheetData>
    <row r="1" spans="1:19" x14ac:dyDescent="0.2">
      <c r="A1" s="340">
        <f ca="1">NOW()</f>
        <v>44943.765981828707</v>
      </c>
      <c r="B1" s="340"/>
      <c r="C1" s="340"/>
      <c r="D1" s="340"/>
      <c r="E1" s="340"/>
      <c r="F1" s="340"/>
      <c r="G1" s="340"/>
      <c r="H1" s="340"/>
      <c r="I1" s="340"/>
      <c r="J1" s="340"/>
      <c r="K1" s="340"/>
      <c r="L1" s="340"/>
      <c r="M1" s="340"/>
      <c r="N1" s="340"/>
      <c r="O1" s="340"/>
      <c r="P1" s="340"/>
      <c r="Q1" s="340"/>
      <c r="R1" s="340"/>
      <c r="S1" s="340"/>
    </row>
    <row r="2" spans="1:19" x14ac:dyDescent="0.2">
      <c r="A2" s="340"/>
      <c r="B2" s="57"/>
      <c r="C2" s="58"/>
      <c r="D2" s="58"/>
      <c r="E2" s="58"/>
      <c r="F2" s="58"/>
      <c r="G2" s="58"/>
      <c r="H2" s="58"/>
      <c r="I2" s="58"/>
      <c r="J2" s="58"/>
      <c r="K2" s="58"/>
      <c r="L2" s="57"/>
      <c r="M2" s="57"/>
      <c r="N2" s="57"/>
      <c r="O2" s="57"/>
      <c r="P2" s="58"/>
      <c r="Q2" s="58"/>
      <c r="R2" s="58"/>
      <c r="S2" s="340"/>
    </row>
    <row r="3" spans="1:19" ht="18" x14ac:dyDescent="0.25">
      <c r="A3" s="340"/>
      <c r="B3" s="57"/>
      <c r="C3" s="59" t="s">
        <v>688</v>
      </c>
      <c r="D3" s="57"/>
      <c r="E3" s="57"/>
      <c r="F3" s="57"/>
      <c r="G3" s="57"/>
      <c r="H3" s="57"/>
      <c r="I3" s="57"/>
      <c r="J3" s="57"/>
      <c r="K3" s="60" t="s">
        <v>689</v>
      </c>
      <c r="L3" s="60"/>
      <c r="M3" s="57"/>
      <c r="N3" s="57"/>
      <c r="O3" s="2176">
        <v>41639</v>
      </c>
      <c r="P3" s="2177"/>
      <c r="Q3" s="2177"/>
      <c r="R3" s="2177"/>
      <c r="S3" s="2177"/>
    </row>
    <row r="4" spans="1:19" x14ac:dyDescent="0.2">
      <c r="A4" s="340"/>
      <c r="B4" s="57"/>
      <c r="C4" s="58"/>
      <c r="D4" s="58"/>
      <c r="E4" s="58"/>
      <c r="F4" s="58"/>
      <c r="G4" s="58"/>
      <c r="H4" s="58"/>
      <c r="I4" s="58"/>
      <c r="J4" s="58"/>
      <c r="K4" s="58"/>
      <c r="L4" s="58"/>
      <c r="M4" s="58"/>
      <c r="N4" s="58"/>
      <c r="O4" s="58"/>
      <c r="P4" s="58"/>
      <c r="Q4" s="58"/>
      <c r="R4" s="58"/>
      <c r="S4" s="340"/>
    </row>
    <row r="5" spans="1:19" x14ac:dyDescent="0.2">
      <c r="A5" s="340"/>
      <c r="B5" s="58"/>
      <c r="C5" s="58"/>
      <c r="D5" s="58"/>
      <c r="E5" s="58"/>
      <c r="F5" s="58"/>
      <c r="G5" s="58"/>
      <c r="H5" s="58"/>
      <c r="I5" s="58"/>
      <c r="J5" s="58"/>
      <c r="K5" s="58"/>
      <c r="L5" s="58"/>
      <c r="M5" s="58"/>
      <c r="N5" s="58"/>
      <c r="O5" s="58"/>
      <c r="P5" s="58"/>
      <c r="Q5" s="58"/>
      <c r="R5" s="58"/>
      <c r="S5" s="340"/>
    </row>
    <row r="6" spans="1:19" x14ac:dyDescent="0.2">
      <c r="A6" s="340"/>
      <c r="B6" s="58"/>
      <c r="C6" s="58"/>
      <c r="D6" s="58"/>
      <c r="E6" s="58"/>
      <c r="F6" s="58"/>
      <c r="G6" s="58"/>
      <c r="H6" s="58"/>
      <c r="I6" s="58"/>
      <c r="J6" s="58"/>
      <c r="K6" s="57"/>
      <c r="L6" s="57"/>
      <c r="M6" s="57"/>
      <c r="N6" s="58"/>
      <c r="O6" s="57"/>
      <c r="P6" s="57"/>
      <c r="Q6" s="57"/>
      <c r="R6" s="57"/>
      <c r="S6" s="142"/>
    </row>
    <row r="7" spans="1:19" x14ac:dyDescent="0.2">
      <c r="A7" s="340"/>
      <c r="B7" s="58"/>
      <c r="C7" s="58"/>
      <c r="D7" s="58"/>
      <c r="E7" s="58"/>
      <c r="F7" s="58"/>
      <c r="G7" s="58"/>
      <c r="H7" s="58"/>
      <c r="I7" s="58"/>
      <c r="J7" s="58"/>
      <c r="K7" s="58"/>
      <c r="L7" s="61"/>
      <c r="M7" s="61"/>
      <c r="N7" s="58"/>
      <c r="O7" s="58"/>
      <c r="P7" s="61"/>
      <c r="Q7" s="61"/>
      <c r="R7" s="57"/>
      <c r="S7" s="142"/>
    </row>
    <row r="8" spans="1:19" x14ac:dyDescent="0.2">
      <c r="A8" s="340"/>
      <c r="B8" s="58"/>
      <c r="C8" s="57"/>
      <c r="D8" s="57"/>
      <c r="E8" s="57"/>
      <c r="F8" s="57"/>
      <c r="G8" s="57"/>
      <c r="H8" s="57"/>
      <c r="I8" s="57"/>
      <c r="J8" s="57"/>
      <c r="K8" s="57"/>
      <c r="L8" s="57"/>
      <c r="M8" s="72"/>
      <c r="N8" s="58"/>
      <c r="O8" s="58"/>
      <c r="P8" s="72"/>
      <c r="Q8" s="57"/>
      <c r="R8" s="57"/>
      <c r="S8" s="142"/>
    </row>
    <row r="9" spans="1:19" x14ac:dyDescent="0.2">
      <c r="A9" s="340"/>
      <c r="B9" s="58"/>
      <c r="C9" s="60" t="s">
        <v>691</v>
      </c>
      <c r="D9" s="60"/>
      <c r="E9" s="60"/>
      <c r="F9" s="57"/>
      <c r="G9" s="2178" t="str">
        <f>CLIENT</f>
        <v>SPECIMEN ECF</v>
      </c>
      <c r="H9" s="2178"/>
      <c r="I9" s="2178"/>
      <c r="J9" s="2178"/>
      <c r="K9" s="2178"/>
      <c r="L9" s="57"/>
      <c r="M9" s="57"/>
      <c r="N9" s="57"/>
      <c r="O9" s="57"/>
      <c r="P9" s="72"/>
      <c r="Q9" s="57"/>
      <c r="R9" s="58"/>
      <c r="S9" s="340"/>
    </row>
    <row r="10" spans="1:19" x14ac:dyDescent="0.2">
      <c r="A10" s="340"/>
      <c r="B10" s="58"/>
      <c r="C10" s="60"/>
      <c r="D10" s="60"/>
      <c r="E10" s="60"/>
      <c r="F10" s="57"/>
      <c r="G10" s="57"/>
      <c r="H10" s="57"/>
      <c r="I10" s="57"/>
      <c r="J10" s="57"/>
      <c r="K10" s="57"/>
      <c r="L10" s="58"/>
      <c r="M10" s="72"/>
      <c r="N10" s="58"/>
      <c r="O10" s="58"/>
      <c r="P10" s="72"/>
      <c r="Q10" s="57"/>
      <c r="R10" s="58"/>
      <c r="S10" s="340"/>
    </row>
    <row r="11" spans="1:19" x14ac:dyDescent="0.2">
      <c r="A11" s="340"/>
      <c r="B11" s="58"/>
      <c r="C11" s="57"/>
      <c r="D11" s="57"/>
      <c r="E11" s="57"/>
      <c r="F11" s="57"/>
      <c r="G11" s="57"/>
      <c r="H11" s="57"/>
      <c r="I11" s="57"/>
      <c r="J11" s="57"/>
      <c r="K11" s="57"/>
      <c r="L11" s="58"/>
      <c r="M11" s="72"/>
      <c r="N11" s="58"/>
      <c r="O11" s="58"/>
      <c r="P11" s="72"/>
      <c r="Q11" s="57"/>
      <c r="R11" s="58"/>
      <c r="S11" s="340"/>
    </row>
    <row r="12" spans="1:19" x14ac:dyDescent="0.2">
      <c r="A12" s="340"/>
      <c r="B12" s="58"/>
      <c r="C12" s="57"/>
      <c r="D12" s="58"/>
      <c r="E12" s="58"/>
      <c r="F12" s="58"/>
      <c r="G12" s="58"/>
      <c r="H12" s="58"/>
      <c r="I12" s="58"/>
      <c r="J12" s="58"/>
      <c r="K12" s="58"/>
      <c r="L12" s="58"/>
      <c r="M12" s="72"/>
      <c r="N12" s="58"/>
      <c r="O12" s="58"/>
      <c r="P12" s="72"/>
      <c r="Q12" s="57"/>
      <c r="R12" s="58"/>
      <c r="S12" s="340"/>
    </row>
    <row r="13" spans="1:19" x14ac:dyDescent="0.2">
      <c r="A13" s="340"/>
      <c r="B13" s="58"/>
      <c r="C13" s="57"/>
      <c r="D13" s="57"/>
      <c r="E13" s="57"/>
      <c r="F13" s="57"/>
      <c r="G13" s="57"/>
      <c r="H13" s="57"/>
      <c r="I13" s="57"/>
      <c r="J13" s="57"/>
      <c r="K13" s="57"/>
      <c r="L13" s="57"/>
      <c r="M13" s="72"/>
      <c r="N13" s="58"/>
      <c r="O13" s="58"/>
      <c r="P13" s="72"/>
      <c r="Q13" s="57"/>
      <c r="R13" s="58"/>
      <c r="S13" s="340"/>
    </row>
    <row r="14" spans="1:19" x14ac:dyDescent="0.2">
      <c r="A14" s="340"/>
      <c r="B14" s="58"/>
      <c r="C14" s="57"/>
      <c r="D14" s="57"/>
      <c r="E14" s="57"/>
      <c r="F14" s="57"/>
      <c r="G14" s="57"/>
      <c r="H14" s="57"/>
      <c r="I14" s="57"/>
      <c r="J14" s="57"/>
      <c r="K14" s="57"/>
      <c r="L14" s="57"/>
      <c r="M14" s="57"/>
      <c r="N14" s="58"/>
      <c r="O14" s="58"/>
      <c r="P14" s="72"/>
      <c r="Q14" s="57"/>
      <c r="R14" s="58"/>
      <c r="S14" s="340"/>
    </row>
    <row r="15" spans="1:19" x14ac:dyDescent="0.2">
      <c r="A15" s="340"/>
      <c r="B15" s="58"/>
      <c r="C15" s="60" t="s">
        <v>692</v>
      </c>
      <c r="D15" s="60"/>
      <c r="E15" s="60"/>
      <c r="F15" s="60"/>
      <c r="G15" s="60"/>
      <c r="H15" s="60"/>
      <c r="I15" s="60"/>
      <c r="J15" s="60"/>
      <c r="K15" s="60"/>
      <c r="L15" s="66"/>
      <c r="M15" s="74"/>
      <c r="N15" s="70" t="s">
        <v>693</v>
      </c>
      <c r="O15" s="70"/>
      <c r="P15" s="72"/>
      <c r="Q15" s="57"/>
      <c r="R15" s="58"/>
      <c r="S15" s="340"/>
    </row>
    <row r="16" spans="1:19" x14ac:dyDescent="0.2">
      <c r="A16" s="340"/>
      <c r="B16" s="58"/>
      <c r="C16" s="60"/>
      <c r="D16" s="60"/>
      <c r="E16" s="60"/>
      <c r="F16" s="60"/>
      <c r="G16" s="60"/>
      <c r="H16" s="60"/>
      <c r="I16" s="60"/>
      <c r="J16" s="60"/>
      <c r="K16" s="60"/>
      <c r="L16" s="66"/>
      <c r="M16" s="74"/>
      <c r="N16" s="70"/>
      <c r="O16" s="70"/>
      <c r="P16" s="72"/>
      <c r="Q16" s="57"/>
      <c r="R16" s="58"/>
      <c r="S16" s="340"/>
    </row>
    <row r="17" spans="1:19" x14ac:dyDescent="0.2">
      <c r="A17" s="340"/>
      <c r="B17" s="58"/>
      <c r="C17" s="60"/>
      <c r="D17" s="60"/>
      <c r="E17" s="60"/>
      <c r="F17" s="60"/>
      <c r="G17" s="60"/>
      <c r="H17" s="60"/>
      <c r="I17" s="60"/>
      <c r="J17" s="60"/>
      <c r="K17" s="60"/>
      <c r="L17" s="66"/>
      <c r="M17" s="74"/>
      <c r="N17" s="70"/>
      <c r="O17" s="70"/>
      <c r="P17" s="72"/>
      <c r="Q17" s="57"/>
      <c r="R17" s="58"/>
      <c r="S17" s="340"/>
    </row>
    <row r="18" spans="1:19" x14ac:dyDescent="0.2">
      <c r="A18" s="340"/>
      <c r="B18" s="58"/>
      <c r="C18" s="60" t="s">
        <v>694</v>
      </c>
      <c r="D18" s="60"/>
      <c r="E18" s="60"/>
      <c r="F18" s="60"/>
      <c r="G18" s="60"/>
      <c r="H18" s="60"/>
      <c r="I18" s="60"/>
      <c r="J18" s="60"/>
      <c r="K18" s="60"/>
      <c r="L18" s="66"/>
      <c r="M18" s="74"/>
      <c r="N18" s="70" t="s">
        <v>695</v>
      </c>
      <c r="O18" s="70"/>
      <c r="P18" s="72"/>
      <c r="Q18" s="57"/>
      <c r="R18" s="58"/>
      <c r="S18" s="340"/>
    </row>
    <row r="19" spans="1:19" x14ac:dyDescent="0.2">
      <c r="A19" s="340"/>
      <c r="B19" s="58"/>
      <c r="C19" s="60"/>
      <c r="D19" s="60"/>
      <c r="E19" s="60"/>
      <c r="F19" s="60"/>
      <c r="G19" s="60"/>
      <c r="H19" s="60"/>
      <c r="I19" s="60"/>
      <c r="J19" s="60"/>
      <c r="K19" s="60"/>
      <c r="L19" s="66"/>
      <c r="M19" s="74"/>
      <c r="N19" s="70"/>
      <c r="O19" s="70"/>
      <c r="P19" s="72"/>
      <c r="Q19" s="57"/>
      <c r="R19" s="58"/>
      <c r="S19" s="340"/>
    </row>
    <row r="20" spans="1:19" x14ac:dyDescent="0.2">
      <c r="A20" s="340"/>
      <c r="B20" s="58"/>
      <c r="C20" s="60"/>
      <c r="D20" s="60"/>
      <c r="E20" s="60"/>
      <c r="F20" s="60"/>
      <c r="G20" s="60"/>
      <c r="H20" s="60"/>
      <c r="I20" s="60"/>
      <c r="J20" s="60"/>
      <c r="K20" s="60"/>
      <c r="L20" s="66"/>
      <c r="M20" s="74"/>
      <c r="N20" s="70"/>
      <c r="O20" s="70"/>
      <c r="P20" s="72"/>
      <c r="Q20" s="57"/>
      <c r="R20" s="58"/>
      <c r="S20" s="340"/>
    </row>
    <row r="21" spans="1:19" x14ac:dyDescent="0.2">
      <c r="A21" s="340"/>
      <c r="B21" s="58"/>
      <c r="C21" s="60" t="s">
        <v>696</v>
      </c>
      <c r="D21" s="60"/>
      <c r="E21" s="60"/>
      <c r="F21" s="60"/>
      <c r="G21" s="60"/>
      <c r="H21" s="60"/>
      <c r="I21" s="60"/>
      <c r="J21" s="60"/>
      <c r="K21" s="60"/>
      <c r="L21" s="66"/>
      <c r="M21" s="74"/>
      <c r="N21" s="70" t="s">
        <v>697</v>
      </c>
      <c r="O21" s="70"/>
      <c r="P21" s="72"/>
      <c r="Q21" s="57"/>
      <c r="R21" s="58"/>
      <c r="S21" s="340"/>
    </row>
    <row r="22" spans="1:19" x14ac:dyDescent="0.2">
      <c r="A22" s="340"/>
      <c r="B22" s="58"/>
      <c r="C22" s="60"/>
      <c r="D22" s="60"/>
      <c r="E22" s="60"/>
      <c r="F22" s="60"/>
      <c r="G22" s="60"/>
      <c r="H22" s="60"/>
      <c r="I22" s="60"/>
      <c r="J22" s="60"/>
      <c r="K22" s="60"/>
      <c r="L22" s="66"/>
      <c r="M22" s="74"/>
      <c r="N22" s="70"/>
      <c r="O22" s="70"/>
      <c r="P22" s="72"/>
      <c r="Q22" s="57"/>
      <c r="R22" s="58"/>
      <c r="S22" s="340"/>
    </row>
    <row r="23" spans="1:19" x14ac:dyDescent="0.2">
      <c r="A23" s="340"/>
      <c r="B23" s="58"/>
      <c r="C23" s="60"/>
      <c r="D23" s="60"/>
      <c r="E23" s="60"/>
      <c r="F23" s="60"/>
      <c r="G23" s="60"/>
      <c r="H23" s="60"/>
      <c r="I23" s="60"/>
      <c r="J23" s="60"/>
      <c r="K23" s="60"/>
      <c r="L23" s="66"/>
      <c r="M23" s="74"/>
      <c r="N23" s="70"/>
      <c r="O23" s="70"/>
      <c r="P23" s="72"/>
      <c r="Q23" s="57"/>
      <c r="R23" s="58"/>
      <c r="S23" s="340"/>
    </row>
    <row r="24" spans="1:19" x14ac:dyDescent="0.2">
      <c r="A24" s="340"/>
      <c r="B24" s="58"/>
      <c r="C24" s="60" t="s">
        <v>698</v>
      </c>
      <c r="D24" s="60"/>
      <c r="E24" s="60"/>
      <c r="F24" s="60"/>
      <c r="G24" s="60"/>
      <c r="H24" s="60"/>
      <c r="I24" s="60"/>
      <c r="J24" s="60"/>
      <c r="K24" s="60"/>
      <c r="L24" s="66"/>
      <c r="M24" s="74"/>
      <c r="N24" s="70" t="s">
        <v>1447</v>
      </c>
      <c r="O24" s="70"/>
      <c r="P24" s="72"/>
      <c r="Q24" s="57"/>
      <c r="R24" s="58"/>
      <c r="S24" s="340"/>
    </row>
    <row r="25" spans="1:19" x14ac:dyDescent="0.2">
      <c r="A25" s="340"/>
      <c r="B25" s="58"/>
      <c r="C25" s="60"/>
      <c r="D25" s="60"/>
      <c r="E25" s="60"/>
      <c r="F25" s="60"/>
      <c r="G25" s="60"/>
      <c r="H25" s="60"/>
      <c r="I25" s="60"/>
      <c r="J25" s="60"/>
      <c r="K25" s="60"/>
      <c r="L25" s="66"/>
      <c r="M25" s="74"/>
      <c r="N25" s="70"/>
      <c r="O25" s="70"/>
      <c r="P25" s="72"/>
      <c r="Q25" s="57"/>
      <c r="R25" s="58"/>
      <c r="S25" s="340"/>
    </row>
    <row r="26" spans="1:19" x14ac:dyDescent="0.2">
      <c r="A26" s="340"/>
      <c r="B26" s="58"/>
      <c r="C26" s="60"/>
      <c r="D26" s="60"/>
      <c r="E26" s="60"/>
      <c r="F26" s="60"/>
      <c r="G26" s="60"/>
      <c r="H26" s="60"/>
      <c r="I26" s="60"/>
      <c r="J26" s="60"/>
      <c r="K26" s="60"/>
      <c r="L26" s="66"/>
      <c r="M26" s="74"/>
      <c r="N26" s="70"/>
      <c r="O26" s="70"/>
      <c r="P26" s="72"/>
      <c r="Q26" s="57"/>
      <c r="R26" s="58"/>
      <c r="S26" s="340"/>
    </row>
    <row r="27" spans="1:19" x14ac:dyDescent="0.2">
      <c r="A27" s="340"/>
      <c r="B27" s="58"/>
      <c r="C27" s="60" t="s">
        <v>1448</v>
      </c>
      <c r="D27" s="60"/>
      <c r="E27" s="60"/>
      <c r="F27" s="60"/>
      <c r="G27" s="60"/>
      <c r="H27" s="60"/>
      <c r="I27" s="60"/>
      <c r="J27" s="60"/>
      <c r="K27" s="60"/>
      <c r="L27" s="66"/>
      <c r="M27" s="74"/>
      <c r="N27" s="70" t="s">
        <v>1449</v>
      </c>
      <c r="O27" s="70"/>
      <c r="P27" s="72"/>
      <c r="Q27" s="57"/>
      <c r="R27" s="58"/>
      <c r="S27" s="340"/>
    </row>
    <row r="28" spans="1:19" x14ac:dyDescent="0.2">
      <c r="A28" s="340"/>
      <c r="B28" s="58"/>
      <c r="C28" s="60"/>
      <c r="D28" s="60"/>
      <c r="E28" s="60"/>
      <c r="F28" s="60"/>
      <c r="G28" s="60"/>
      <c r="H28" s="60"/>
      <c r="I28" s="60"/>
      <c r="J28" s="60"/>
      <c r="K28" s="60"/>
      <c r="L28" s="66"/>
      <c r="M28" s="74"/>
      <c r="N28" s="70"/>
      <c r="O28" s="70"/>
      <c r="P28" s="72"/>
      <c r="Q28" s="57"/>
      <c r="R28" s="58"/>
      <c r="S28" s="340"/>
    </row>
    <row r="29" spans="1:19" x14ac:dyDescent="0.2">
      <c r="A29" s="340"/>
      <c r="B29" s="58"/>
      <c r="C29" s="60"/>
      <c r="D29" s="60"/>
      <c r="E29" s="60"/>
      <c r="F29" s="60"/>
      <c r="G29" s="60"/>
      <c r="H29" s="60"/>
      <c r="I29" s="60"/>
      <c r="J29" s="60"/>
      <c r="K29" s="60"/>
      <c r="L29" s="66"/>
      <c r="M29" s="74"/>
      <c r="N29" s="70"/>
      <c r="O29" s="70"/>
      <c r="P29" s="72"/>
      <c r="Q29" s="57"/>
      <c r="R29" s="58"/>
      <c r="S29" s="340"/>
    </row>
    <row r="30" spans="1:19" x14ac:dyDescent="0.2">
      <c r="A30" s="340"/>
      <c r="B30" s="58"/>
      <c r="C30" s="60" t="s">
        <v>686</v>
      </c>
      <c r="D30" s="60"/>
      <c r="E30" s="60"/>
      <c r="F30" s="60"/>
      <c r="G30" s="2179" t="s">
        <v>687</v>
      </c>
      <c r="H30" s="2180"/>
      <c r="I30" s="2180"/>
      <c r="J30" s="2180"/>
      <c r="K30" s="2180"/>
      <c r="L30" s="2180"/>
      <c r="M30" s="2180"/>
      <c r="N30" s="2180"/>
      <c r="O30" s="2180"/>
      <c r="P30" s="72"/>
      <c r="Q30" s="57"/>
      <c r="R30" s="58"/>
      <c r="S30" s="340"/>
    </row>
    <row r="31" spans="1:19" x14ac:dyDescent="0.2">
      <c r="A31" s="340"/>
      <c r="B31" s="58"/>
      <c r="C31" s="60"/>
      <c r="D31" s="60"/>
      <c r="E31" s="60"/>
      <c r="F31" s="60"/>
      <c r="G31" s="60"/>
      <c r="H31" s="60"/>
      <c r="I31" s="60"/>
      <c r="J31" s="60"/>
      <c r="K31" s="60"/>
      <c r="L31" s="66"/>
      <c r="M31" s="66"/>
      <c r="N31" s="70"/>
      <c r="O31" s="70"/>
      <c r="P31" s="72"/>
      <c r="Q31" s="57"/>
      <c r="R31" s="58"/>
      <c r="S31" s="340"/>
    </row>
    <row r="32" spans="1:19" x14ac:dyDescent="0.2">
      <c r="A32" s="340"/>
      <c r="B32" s="58"/>
      <c r="C32" s="57"/>
      <c r="D32" s="57"/>
      <c r="E32" s="57"/>
      <c r="F32" s="57"/>
      <c r="G32" s="57"/>
      <c r="H32" s="57"/>
      <c r="I32" s="57"/>
      <c r="J32" s="57"/>
      <c r="K32" s="57"/>
      <c r="L32" s="58"/>
      <c r="M32" s="72"/>
      <c r="N32" s="163"/>
      <c r="O32" s="163"/>
      <c r="P32" s="72"/>
      <c r="Q32" s="57"/>
      <c r="R32" s="58"/>
      <c r="S32" s="340"/>
    </row>
    <row r="33" spans="1:19" x14ac:dyDescent="0.2">
      <c r="A33" s="340"/>
      <c r="B33" s="58"/>
      <c r="C33" s="57"/>
      <c r="D33" s="57"/>
      <c r="E33" s="57"/>
      <c r="F33" s="57"/>
      <c r="G33" s="57"/>
      <c r="H33" s="57"/>
      <c r="I33" s="57"/>
      <c r="J33" s="57"/>
      <c r="K33" s="57"/>
      <c r="L33" s="58"/>
      <c r="M33" s="72"/>
      <c r="N33" s="163"/>
      <c r="O33" s="163"/>
      <c r="P33" s="72"/>
      <c r="Q33" s="57"/>
      <c r="R33" s="58"/>
      <c r="S33" s="340"/>
    </row>
    <row r="34" spans="1:19" x14ac:dyDescent="0.2">
      <c r="A34" s="340"/>
      <c r="B34" s="58"/>
      <c r="C34" s="57"/>
      <c r="D34" s="57"/>
      <c r="E34" s="57"/>
      <c r="F34" s="57"/>
      <c r="G34" s="57"/>
      <c r="H34" s="57"/>
      <c r="I34" s="57"/>
      <c r="J34" s="57"/>
      <c r="K34" s="57"/>
      <c r="L34" s="58"/>
      <c r="M34" s="72"/>
      <c r="N34" s="163"/>
      <c r="O34" s="163"/>
      <c r="P34" s="72"/>
      <c r="Q34" s="57"/>
      <c r="R34" s="58"/>
      <c r="S34" s="340"/>
    </row>
    <row r="35" spans="1:19" x14ac:dyDescent="0.2">
      <c r="A35" s="340"/>
      <c r="B35" s="58"/>
      <c r="C35" s="57"/>
      <c r="D35" s="57"/>
      <c r="E35" s="57"/>
      <c r="F35" s="57"/>
      <c r="G35" s="57"/>
      <c r="H35" s="57"/>
      <c r="I35" s="57"/>
      <c r="J35" s="57"/>
      <c r="K35" s="57"/>
      <c r="L35" s="58"/>
      <c r="M35" s="72"/>
      <c r="N35" s="163"/>
      <c r="O35" s="163"/>
      <c r="P35" s="72"/>
      <c r="Q35" s="57"/>
      <c r="R35" s="58"/>
      <c r="S35" s="340"/>
    </row>
    <row r="36" spans="1:19" x14ac:dyDescent="0.2">
      <c r="A36" s="340"/>
      <c r="B36" s="58"/>
      <c r="C36" s="57"/>
      <c r="D36" s="57"/>
      <c r="E36" s="57"/>
      <c r="F36" s="57"/>
      <c r="G36" s="57"/>
      <c r="H36" s="57"/>
      <c r="I36" s="57"/>
      <c r="J36" s="57"/>
      <c r="K36" s="57"/>
      <c r="L36" s="58"/>
      <c r="M36" s="72"/>
      <c r="N36" s="163"/>
      <c r="O36" s="163"/>
      <c r="P36" s="72"/>
      <c r="Q36" s="57"/>
      <c r="R36" s="58"/>
      <c r="S36" s="340"/>
    </row>
    <row r="37" spans="1:19" x14ac:dyDescent="0.2">
      <c r="A37" s="340"/>
      <c r="B37" s="58"/>
      <c r="C37" s="57"/>
      <c r="D37" s="57"/>
      <c r="E37" s="57"/>
      <c r="F37" s="57"/>
      <c r="G37" s="57"/>
      <c r="H37" s="57"/>
      <c r="I37" s="57"/>
      <c r="J37" s="57"/>
      <c r="K37" s="57"/>
      <c r="L37" s="58"/>
      <c r="M37" s="72"/>
      <c r="N37" s="163"/>
      <c r="O37" s="163"/>
      <c r="P37" s="72"/>
      <c r="Q37" s="57"/>
      <c r="R37" s="58"/>
      <c r="S37" s="340"/>
    </row>
    <row r="38" spans="1:19" x14ac:dyDescent="0.2">
      <c r="A38" s="340"/>
      <c r="B38" s="58"/>
      <c r="C38" s="57"/>
      <c r="D38" s="57"/>
      <c r="E38" s="57"/>
      <c r="F38" s="57"/>
      <c r="G38" s="57"/>
      <c r="H38" s="57"/>
      <c r="I38" s="57"/>
      <c r="J38" s="57"/>
      <c r="K38" s="57"/>
      <c r="L38" s="58"/>
      <c r="M38" s="72"/>
      <c r="N38" s="163"/>
      <c r="O38" s="163"/>
      <c r="P38" s="72"/>
      <c r="Q38" s="57"/>
      <c r="R38" s="58"/>
      <c r="S38" s="340"/>
    </row>
    <row r="39" spans="1:19" x14ac:dyDescent="0.2">
      <c r="A39" s="340"/>
      <c r="B39" s="58"/>
      <c r="C39" s="57"/>
      <c r="D39" s="57"/>
      <c r="E39" s="57"/>
      <c r="F39" s="57"/>
      <c r="G39" s="57"/>
      <c r="H39" s="57"/>
      <c r="I39" s="57"/>
      <c r="J39" s="57"/>
      <c r="K39" s="57"/>
      <c r="L39" s="58"/>
      <c r="M39" s="72"/>
      <c r="N39" s="163"/>
      <c r="O39" s="163"/>
      <c r="P39" s="72"/>
      <c r="Q39" s="57"/>
      <c r="R39" s="58"/>
      <c r="S39" s="340"/>
    </row>
    <row r="40" spans="1:19" x14ac:dyDescent="0.2">
      <c r="A40" s="340"/>
      <c r="B40" s="58"/>
      <c r="C40" s="57"/>
      <c r="D40" s="57"/>
      <c r="E40" s="57"/>
      <c r="F40" s="57"/>
      <c r="G40" s="57"/>
      <c r="H40" s="57"/>
      <c r="I40" s="57"/>
      <c r="J40" s="57"/>
      <c r="K40" s="57"/>
      <c r="L40" s="58"/>
      <c r="M40" s="72"/>
      <c r="N40" s="163"/>
      <c r="O40" s="163"/>
      <c r="P40" s="72"/>
      <c r="Q40" s="57"/>
      <c r="R40" s="58"/>
      <c r="S40" s="340"/>
    </row>
    <row r="41" spans="1:19" x14ac:dyDescent="0.2">
      <c r="A41" s="340"/>
      <c r="B41" s="58"/>
      <c r="C41" s="57"/>
      <c r="D41" s="57"/>
      <c r="E41" s="57"/>
      <c r="F41" s="57"/>
      <c r="G41" s="57"/>
      <c r="H41" s="57"/>
      <c r="I41" s="57"/>
      <c r="J41" s="57"/>
      <c r="K41" s="57"/>
      <c r="L41" s="58"/>
      <c r="M41" s="72"/>
      <c r="N41" s="163"/>
      <c r="O41" s="163"/>
      <c r="P41" s="72"/>
      <c r="Q41" s="57"/>
      <c r="R41" s="58"/>
      <c r="S41" s="340"/>
    </row>
    <row r="42" spans="1:19" x14ac:dyDescent="0.2">
      <c r="A42" s="340"/>
      <c r="B42" s="58"/>
      <c r="C42" s="57"/>
      <c r="D42" s="57"/>
      <c r="E42" s="57"/>
      <c r="F42" s="57"/>
      <c r="G42" s="57"/>
      <c r="H42" s="57"/>
      <c r="I42" s="57"/>
      <c r="J42" s="57"/>
      <c r="K42" s="57"/>
      <c r="L42" s="58"/>
      <c r="M42" s="57"/>
      <c r="N42" s="58"/>
      <c r="O42" s="58"/>
      <c r="P42" s="72"/>
      <c r="Q42" s="57"/>
      <c r="R42" s="58"/>
      <c r="S42" s="340"/>
    </row>
    <row r="43" spans="1:19" x14ac:dyDescent="0.2">
      <c r="A43" s="340"/>
      <c r="B43" s="57"/>
      <c r="C43" s="57"/>
      <c r="D43" s="57"/>
      <c r="E43" s="57"/>
      <c r="F43" s="57"/>
      <c r="G43" s="57"/>
      <c r="H43" s="57"/>
      <c r="I43" s="57"/>
      <c r="J43" s="57"/>
      <c r="K43" s="72"/>
      <c r="L43" s="58"/>
      <c r="M43" s="58"/>
      <c r="N43" s="72"/>
      <c r="O43" s="57"/>
      <c r="P43" s="58"/>
      <c r="Q43" s="58"/>
      <c r="R43" s="58"/>
      <c r="S43" s="340"/>
    </row>
    <row r="44" spans="1:19" x14ac:dyDescent="0.2">
      <c r="A44" s="340"/>
      <c r="B44" s="57"/>
      <c r="C44" s="57"/>
      <c r="D44" s="57"/>
      <c r="E44" s="57"/>
      <c r="F44" s="57"/>
      <c r="G44" s="57"/>
      <c r="H44" s="57"/>
      <c r="I44" s="57"/>
      <c r="J44" s="57"/>
      <c r="K44" s="58"/>
      <c r="L44" s="58"/>
      <c r="M44" s="58"/>
      <c r="N44" s="72"/>
      <c r="O44" s="57"/>
      <c r="P44" s="58"/>
      <c r="Q44" s="58"/>
      <c r="R44" s="58"/>
      <c r="S44" s="340"/>
    </row>
    <row r="45" spans="1:19" x14ac:dyDescent="0.2">
      <c r="A45" s="340"/>
      <c r="B45" s="57"/>
      <c r="C45" s="57"/>
      <c r="D45" s="57"/>
      <c r="E45" s="57"/>
      <c r="F45" s="57"/>
      <c r="G45" s="57"/>
      <c r="H45" s="57"/>
      <c r="I45" s="57"/>
      <c r="J45" s="57"/>
      <c r="K45" s="58"/>
      <c r="L45" s="58"/>
      <c r="M45" s="58"/>
      <c r="N45" s="72"/>
      <c r="O45" s="57"/>
      <c r="P45" s="58"/>
      <c r="Q45" s="58"/>
      <c r="R45" s="58"/>
      <c r="S45" s="340"/>
    </row>
    <row r="46" spans="1:19" x14ac:dyDescent="0.2">
      <c r="A46" s="340"/>
      <c r="B46" s="57"/>
      <c r="C46" s="57"/>
      <c r="D46" s="57"/>
      <c r="E46" s="57"/>
      <c r="F46" s="57"/>
      <c r="G46" s="57"/>
      <c r="H46" s="57"/>
      <c r="I46" s="57"/>
      <c r="J46" s="57"/>
      <c r="K46" s="58"/>
      <c r="L46" s="58"/>
      <c r="M46" s="58"/>
      <c r="N46" s="72"/>
      <c r="O46" s="57"/>
      <c r="P46" s="58"/>
      <c r="Q46" s="58"/>
      <c r="R46" s="58"/>
      <c r="S46" s="340"/>
    </row>
    <row r="47" spans="1:19" x14ac:dyDescent="0.2">
      <c r="A47" s="340"/>
      <c r="B47" s="58"/>
      <c r="C47" s="58"/>
      <c r="D47" s="58"/>
      <c r="E47" s="58"/>
      <c r="F47" s="58"/>
      <c r="G47" s="58"/>
      <c r="H47" s="58"/>
      <c r="I47" s="58"/>
      <c r="J47" s="58"/>
      <c r="K47" s="58"/>
      <c r="L47" s="58"/>
      <c r="M47" s="58"/>
      <c r="N47" s="58"/>
      <c r="O47" s="58"/>
      <c r="P47" s="58"/>
      <c r="Q47" s="58"/>
      <c r="R47" s="58"/>
      <c r="S47" s="340"/>
    </row>
    <row r="48" spans="1:19" x14ac:dyDescent="0.2">
      <c r="A48" s="340"/>
      <c r="B48" s="57"/>
      <c r="C48" s="58"/>
      <c r="D48" s="58"/>
      <c r="E48" s="58"/>
      <c r="F48" s="58"/>
      <c r="G48" s="58"/>
      <c r="H48" s="58"/>
      <c r="I48" s="58"/>
      <c r="J48" s="58"/>
      <c r="K48" s="58"/>
      <c r="L48" s="58"/>
      <c r="M48" s="57"/>
      <c r="N48" s="57"/>
      <c r="O48" s="57"/>
      <c r="P48" s="58"/>
      <c r="Q48" s="58"/>
      <c r="R48" s="58"/>
      <c r="S48" s="340"/>
    </row>
    <row r="49" spans="1:19" x14ac:dyDescent="0.2">
      <c r="A49" s="341"/>
      <c r="S49" s="341"/>
    </row>
    <row r="50" spans="1:19" x14ac:dyDescent="0.2">
      <c r="A50" s="341"/>
    </row>
    <row r="51" spans="1:19" x14ac:dyDescent="0.2">
      <c r="A51" s="341"/>
    </row>
    <row r="52" spans="1:19" x14ac:dyDescent="0.2">
      <c r="A52" s="341"/>
    </row>
    <row r="53" spans="1:19" x14ac:dyDescent="0.2">
      <c r="A53" s="341"/>
    </row>
    <row r="54" spans="1:19" x14ac:dyDescent="0.2">
      <c r="A54" s="341"/>
    </row>
    <row r="55" spans="1:19" x14ac:dyDescent="0.2">
      <c r="A55" s="341"/>
    </row>
    <row r="56" spans="1:19" x14ac:dyDescent="0.2">
      <c r="A56" s="341"/>
    </row>
    <row r="57" spans="1:19" x14ac:dyDescent="0.2">
      <c r="A57" s="341"/>
    </row>
    <row r="58" spans="1:19" x14ac:dyDescent="0.2">
      <c r="A58" s="341"/>
    </row>
    <row r="59" spans="1:19" x14ac:dyDescent="0.2">
      <c r="A59" s="341"/>
    </row>
    <row r="60" spans="1:19" x14ac:dyDescent="0.2">
      <c r="A60" s="341"/>
    </row>
    <row r="61" spans="1:19" x14ac:dyDescent="0.2">
      <c r="A61" s="341"/>
    </row>
    <row r="62" spans="1:19" x14ac:dyDescent="0.2">
      <c r="A62" s="341"/>
    </row>
    <row r="63" spans="1:19" x14ac:dyDescent="0.2">
      <c r="A63" s="341"/>
    </row>
    <row r="64" spans="1:19" x14ac:dyDescent="0.2">
      <c r="A64" s="341"/>
    </row>
    <row r="65" spans="1:1" x14ac:dyDescent="0.2">
      <c r="A65" s="341"/>
    </row>
    <row r="66" spans="1:1" x14ac:dyDescent="0.2">
      <c r="A66" s="341"/>
    </row>
    <row r="67" spans="1:1" x14ac:dyDescent="0.2">
      <c r="A67" s="341"/>
    </row>
    <row r="68" spans="1:1" x14ac:dyDescent="0.2">
      <c r="A68" s="341"/>
    </row>
    <row r="69" spans="1:1" x14ac:dyDescent="0.2">
      <c r="A69" s="341"/>
    </row>
    <row r="70" spans="1:1" x14ac:dyDescent="0.2">
      <c r="A70" s="341"/>
    </row>
    <row r="71" spans="1:1" x14ac:dyDescent="0.2">
      <c r="A71" s="341"/>
    </row>
    <row r="72" spans="1:1" x14ac:dyDescent="0.2">
      <c r="A72" s="341"/>
    </row>
    <row r="73" spans="1:1" x14ac:dyDescent="0.2">
      <c r="A73" s="341"/>
    </row>
    <row r="74" spans="1:1" x14ac:dyDescent="0.2">
      <c r="A74" s="341"/>
    </row>
    <row r="75" spans="1:1" x14ac:dyDescent="0.2">
      <c r="A75" s="341"/>
    </row>
    <row r="76" spans="1:1" x14ac:dyDescent="0.2">
      <c r="A76" s="341"/>
    </row>
    <row r="77" spans="1:1" x14ac:dyDescent="0.2">
      <c r="A77" s="341"/>
    </row>
    <row r="78" spans="1:1" x14ac:dyDescent="0.2">
      <c r="A78" s="341"/>
    </row>
    <row r="79" spans="1:1" x14ac:dyDescent="0.2">
      <c r="A79" s="341"/>
    </row>
    <row r="80" spans="1:1" x14ac:dyDescent="0.2">
      <c r="A80" s="341"/>
    </row>
    <row r="81" spans="1:1" x14ac:dyDescent="0.2">
      <c r="A81" s="341"/>
    </row>
    <row r="82" spans="1:1" x14ac:dyDescent="0.2">
      <c r="A82" s="341"/>
    </row>
    <row r="83" spans="1:1" x14ac:dyDescent="0.2">
      <c r="A83" s="341"/>
    </row>
    <row r="84" spans="1:1" x14ac:dyDescent="0.2">
      <c r="A84" s="341"/>
    </row>
    <row r="85" spans="1:1" x14ac:dyDescent="0.2">
      <c r="A85" s="341"/>
    </row>
    <row r="86" spans="1:1" x14ac:dyDescent="0.2">
      <c r="A86" s="341"/>
    </row>
    <row r="87" spans="1:1" x14ac:dyDescent="0.2">
      <c r="A87" s="341"/>
    </row>
    <row r="88" spans="1:1" x14ac:dyDescent="0.2">
      <c r="A88" s="341"/>
    </row>
    <row r="89" spans="1:1" x14ac:dyDescent="0.2">
      <c r="A89" s="341"/>
    </row>
    <row r="90" spans="1:1" x14ac:dyDescent="0.2">
      <c r="A90" s="341"/>
    </row>
    <row r="91" spans="1:1" x14ac:dyDescent="0.2">
      <c r="A91" s="341"/>
    </row>
    <row r="92" spans="1:1" x14ac:dyDescent="0.2">
      <c r="A92" s="341"/>
    </row>
    <row r="93" spans="1:1" x14ac:dyDescent="0.2">
      <c r="A93" s="341"/>
    </row>
    <row r="94" spans="1:1" x14ac:dyDescent="0.2">
      <c r="A94" s="341"/>
    </row>
    <row r="95" spans="1:1" x14ac:dyDescent="0.2">
      <c r="A95" s="341"/>
    </row>
    <row r="96" spans="1:1" x14ac:dyDescent="0.2">
      <c r="A96" s="341"/>
    </row>
    <row r="97" spans="1:1" x14ac:dyDescent="0.2">
      <c r="A97" s="341"/>
    </row>
    <row r="98" spans="1:1" x14ac:dyDescent="0.2">
      <c r="A98" s="341"/>
    </row>
    <row r="99" spans="1:1" x14ac:dyDescent="0.2">
      <c r="A99" s="341"/>
    </row>
    <row r="100" spans="1:1" x14ac:dyDescent="0.2">
      <c r="A100" s="341"/>
    </row>
    <row r="101" spans="1:1" x14ac:dyDescent="0.2">
      <c r="A101" s="341"/>
    </row>
    <row r="102" spans="1:1" x14ac:dyDescent="0.2">
      <c r="A102" s="341"/>
    </row>
    <row r="103" spans="1:1" x14ac:dyDescent="0.2">
      <c r="A103" s="341"/>
    </row>
    <row r="104" spans="1:1" x14ac:dyDescent="0.2">
      <c r="A104" s="341"/>
    </row>
    <row r="105" spans="1:1" x14ac:dyDescent="0.2">
      <c r="A105" s="341"/>
    </row>
    <row r="106" spans="1:1" x14ac:dyDescent="0.2">
      <c r="A106" s="341"/>
    </row>
    <row r="107" spans="1:1" x14ac:dyDescent="0.2">
      <c r="A107" s="341"/>
    </row>
  </sheetData>
  <mergeCells count="3">
    <mergeCell ref="O3:S3"/>
    <mergeCell ref="G9:K9"/>
    <mergeCell ref="G30:O30"/>
  </mergeCells>
  <phoneticPr fontId="51" type="noConversion"/>
  <printOptions horizontalCentered="1" verticalCentered="1"/>
  <pageMargins left="0.78740157480314965" right="0" top="0.98425196850393704" bottom="0.98425196850393704" header="0.51181102362204722" footer="0.51181102362204722"/>
  <pageSetup paperSize="9" orientation="portrait" horizontalDpi="360" verticalDpi="36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8">
    <tabColor indexed="10"/>
  </sheetPr>
  <dimension ref="A1:G35"/>
  <sheetViews>
    <sheetView workbookViewId="0">
      <selection activeCell="A18" sqref="A18:C18"/>
    </sheetView>
  </sheetViews>
  <sheetFormatPr baseColWidth="10" defaultRowHeight="12.75" x14ac:dyDescent="0.2"/>
  <cols>
    <col min="4" max="7" width="14.7109375" customWidth="1"/>
  </cols>
  <sheetData>
    <row r="1" spans="1:7" ht="14.25" thickTop="1" thickBot="1" x14ac:dyDescent="0.25">
      <c r="A1" s="207" t="s">
        <v>1671</v>
      </c>
      <c r="B1" s="2548" t="str">
        <f>CLIENT</f>
        <v>SPECIMEN ECF</v>
      </c>
      <c r="C1" s="2548"/>
      <c r="D1" s="214"/>
      <c r="E1" s="214"/>
      <c r="F1" s="214"/>
      <c r="G1" s="215"/>
    </row>
    <row r="2" spans="1:7" ht="13.5" thickBot="1" x14ac:dyDescent="0.25">
      <c r="A2" s="208"/>
      <c r="B2" s="218"/>
      <c r="C2" s="218"/>
      <c r="D2" s="52"/>
      <c r="E2" s="216"/>
      <c r="F2" s="224" t="s">
        <v>730</v>
      </c>
      <c r="G2" s="217"/>
    </row>
    <row r="3" spans="1:7" ht="13.5" thickBot="1" x14ac:dyDescent="0.25">
      <c r="A3" s="208"/>
      <c r="B3" s="52" t="s">
        <v>724</v>
      </c>
      <c r="C3" s="2551">
        <f>+GA!O3</f>
        <v>41639</v>
      </c>
      <c r="D3" s="2551"/>
      <c r="E3" s="2552"/>
      <c r="F3" s="224" t="s">
        <v>711</v>
      </c>
      <c r="G3" s="213"/>
    </row>
    <row r="4" spans="1:7" ht="13.5" thickBot="1" x14ac:dyDescent="0.25">
      <c r="A4" s="208" t="s">
        <v>1457</v>
      </c>
      <c r="B4" s="204"/>
      <c r="C4" s="315" t="s">
        <v>725</v>
      </c>
      <c r="D4" s="321"/>
      <c r="E4" s="52"/>
      <c r="F4" s="52"/>
      <c r="G4" s="213"/>
    </row>
    <row r="5" spans="1:7" ht="13.5" thickTop="1" x14ac:dyDescent="0.2">
      <c r="A5" s="209"/>
      <c r="B5" s="2549" t="s">
        <v>729</v>
      </c>
      <c r="C5" s="2550"/>
      <c r="D5" s="2550"/>
      <c r="E5" s="2550"/>
      <c r="F5" s="2550"/>
      <c r="G5" s="219"/>
    </row>
    <row r="6" spans="1:7" x14ac:dyDescent="0.2">
      <c r="A6" s="208"/>
      <c r="B6" s="52"/>
      <c r="C6" s="52"/>
      <c r="D6" s="52"/>
      <c r="E6" s="52"/>
      <c r="F6" s="52"/>
      <c r="G6" s="213"/>
    </row>
    <row r="7" spans="1:7" x14ac:dyDescent="0.2">
      <c r="A7" s="208"/>
      <c r="B7" s="52"/>
      <c r="C7" s="52"/>
      <c r="D7" s="220" t="s">
        <v>712</v>
      </c>
      <c r="E7" s="220" t="s">
        <v>712</v>
      </c>
      <c r="F7" s="220" t="s">
        <v>713</v>
      </c>
      <c r="G7" s="221" t="s">
        <v>713</v>
      </c>
    </row>
    <row r="8" spans="1:7" x14ac:dyDescent="0.2">
      <c r="A8" s="208"/>
      <c r="B8" s="52"/>
      <c r="C8" s="52"/>
      <c r="D8" s="222" t="s">
        <v>714</v>
      </c>
      <c r="E8" s="222" t="s">
        <v>715</v>
      </c>
      <c r="F8" s="222" t="s">
        <v>716</v>
      </c>
      <c r="G8" s="223" t="s">
        <v>717</v>
      </c>
    </row>
    <row r="9" spans="1:7" x14ac:dyDescent="0.2">
      <c r="A9" s="2542" t="s">
        <v>718</v>
      </c>
      <c r="B9" s="2543"/>
      <c r="C9" s="2544"/>
      <c r="D9" s="585">
        <f>'controle coherences 1'!D9</f>
        <v>0</v>
      </c>
      <c r="E9" s="585">
        <f>'controle coherences 1'!E9</f>
        <v>0</v>
      </c>
      <c r="F9" s="585">
        <f>'controle coherences 1'!F9</f>
        <v>0</v>
      </c>
      <c r="G9" s="585">
        <f>'controle coherences 1'!G9</f>
        <v>0</v>
      </c>
    </row>
    <row r="10" spans="1:7" x14ac:dyDescent="0.2">
      <c r="A10" s="2542" t="s">
        <v>719</v>
      </c>
      <c r="B10" s="2543"/>
      <c r="C10" s="2544"/>
      <c r="D10" s="589">
        <f>'controle coherences 1'!D10</f>
        <v>0</v>
      </c>
      <c r="E10" s="589">
        <f>'controle coherences 1'!E10</f>
        <v>0</v>
      </c>
      <c r="F10" s="589">
        <f>'controle coherences 1'!F10</f>
        <v>0</v>
      </c>
      <c r="G10" s="590">
        <f>'controle coherences 1'!G10</f>
        <v>0</v>
      </c>
    </row>
    <row r="11" spans="1:7" x14ac:dyDescent="0.2">
      <c r="A11" s="2542" t="s">
        <v>720</v>
      </c>
      <c r="B11" s="2543"/>
      <c r="C11" s="2544"/>
      <c r="D11" s="585">
        <f>D9+D10</f>
        <v>0</v>
      </c>
      <c r="E11" s="585">
        <f>E9+E10</f>
        <v>0</v>
      </c>
      <c r="F11" s="585">
        <f>F9+F10</f>
        <v>0</v>
      </c>
      <c r="G11" s="586">
        <f>G9+G10</f>
        <v>0</v>
      </c>
    </row>
    <row r="12" spans="1:7" x14ac:dyDescent="0.2">
      <c r="A12" s="2542" t="s">
        <v>731</v>
      </c>
      <c r="B12" s="2543"/>
      <c r="C12" s="2544"/>
      <c r="D12" s="292">
        <v>0</v>
      </c>
      <c r="E12" s="292">
        <v>0</v>
      </c>
      <c r="F12" s="292"/>
      <c r="G12" s="293"/>
    </row>
    <row r="13" spans="1:7" ht="13.5" thickBot="1" x14ac:dyDescent="0.25">
      <c r="A13" s="2542" t="s">
        <v>722</v>
      </c>
      <c r="B13" s="2543"/>
      <c r="C13" s="2544"/>
      <c r="D13" s="587">
        <f>D11-D12</f>
        <v>0</v>
      </c>
      <c r="E13" s="587">
        <f>E11-E12</f>
        <v>0</v>
      </c>
      <c r="F13" s="587">
        <f>F11-F12</f>
        <v>0</v>
      </c>
      <c r="G13" s="588">
        <f>G11-G12</f>
        <v>0</v>
      </c>
    </row>
    <row r="14" spans="1:7" ht="13.5" thickTop="1" x14ac:dyDescent="0.2">
      <c r="A14" s="210"/>
      <c r="B14" s="211"/>
      <c r="C14" s="211"/>
      <c r="D14" s="294"/>
      <c r="E14" s="294"/>
      <c r="F14" s="294"/>
      <c r="G14" s="295"/>
    </row>
    <row r="15" spans="1:7" x14ac:dyDescent="0.2">
      <c r="A15" s="212" t="s">
        <v>727</v>
      </c>
      <c r="B15" s="52"/>
      <c r="C15" s="52"/>
      <c r="D15" s="296"/>
      <c r="E15" s="296"/>
      <c r="F15" s="297" t="str">
        <f>IF((D11+D12)-(E11+E12)=0,"OUI","NON")</f>
        <v>OUI</v>
      </c>
      <c r="G15" s="295"/>
    </row>
    <row r="16" spans="1:7" x14ac:dyDescent="0.2">
      <c r="A16" s="212" t="s">
        <v>732</v>
      </c>
      <c r="B16" s="52"/>
      <c r="C16" s="52"/>
      <c r="D16" s="296"/>
      <c r="E16" s="296"/>
      <c r="F16" s="297" t="str">
        <f>IF(D13+F17=0,"OUI","NON")</f>
        <v>OUI</v>
      </c>
      <c r="G16" s="295"/>
    </row>
    <row r="17" spans="1:7" x14ac:dyDescent="0.2">
      <c r="A17" s="225" t="s">
        <v>723</v>
      </c>
      <c r="B17" s="52"/>
      <c r="C17" s="52"/>
      <c r="D17" s="296"/>
      <c r="E17" s="296"/>
      <c r="F17" s="296"/>
      <c r="G17" s="295"/>
    </row>
    <row r="18" spans="1:7" x14ac:dyDescent="0.2">
      <c r="A18" s="2545"/>
      <c r="B18" s="2546"/>
      <c r="C18" s="2547"/>
      <c r="D18" s="292">
        <v>0</v>
      </c>
      <c r="E18" s="292">
        <v>0</v>
      </c>
      <c r="F18" s="292">
        <v>0</v>
      </c>
      <c r="G18" s="293">
        <v>0</v>
      </c>
    </row>
    <row r="19" spans="1:7" x14ac:dyDescent="0.2">
      <c r="A19" s="2545"/>
      <c r="B19" s="2546"/>
      <c r="C19" s="2547"/>
      <c r="D19" s="292">
        <v>0</v>
      </c>
      <c r="E19" s="292">
        <v>0</v>
      </c>
      <c r="F19" s="292">
        <v>0</v>
      </c>
      <c r="G19" s="293">
        <v>0</v>
      </c>
    </row>
    <row r="20" spans="1:7" x14ac:dyDescent="0.2">
      <c r="A20" s="2545"/>
      <c r="B20" s="2546"/>
      <c r="C20" s="2547"/>
      <c r="D20" s="292">
        <v>0</v>
      </c>
      <c r="E20" s="292">
        <v>0</v>
      </c>
      <c r="F20" s="292">
        <v>0</v>
      </c>
      <c r="G20" s="293">
        <v>0</v>
      </c>
    </row>
    <row r="21" spans="1:7" x14ac:dyDescent="0.2">
      <c r="A21" s="2545"/>
      <c r="B21" s="2546"/>
      <c r="C21" s="2547"/>
      <c r="D21" s="292">
        <v>0</v>
      </c>
      <c r="E21" s="292">
        <v>0</v>
      </c>
      <c r="F21" s="292">
        <v>0</v>
      </c>
      <c r="G21" s="293">
        <v>0</v>
      </c>
    </row>
    <row r="22" spans="1:7" x14ac:dyDescent="0.2">
      <c r="A22" s="2545"/>
      <c r="B22" s="2546"/>
      <c r="C22" s="2547"/>
      <c r="D22" s="292">
        <v>0</v>
      </c>
      <c r="E22" s="292">
        <v>0</v>
      </c>
      <c r="F22" s="292">
        <v>0</v>
      </c>
      <c r="G22" s="293">
        <v>0</v>
      </c>
    </row>
    <row r="23" spans="1:7" x14ac:dyDescent="0.2">
      <c r="A23" s="2545"/>
      <c r="B23" s="2546"/>
      <c r="C23" s="2547"/>
      <c r="D23" s="292">
        <v>0</v>
      </c>
      <c r="E23" s="292">
        <v>0</v>
      </c>
      <c r="F23" s="292">
        <v>0</v>
      </c>
      <c r="G23" s="293">
        <v>0</v>
      </c>
    </row>
    <row r="24" spans="1:7" x14ac:dyDescent="0.2">
      <c r="A24" s="2545"/>
      <c r="B24" s="2546"/>
      <c r="C24" s="2547"/>
      <c r="D24" s="292">
        <v>0</v>
      </c>
      <c r="E24" s="292">
        <v>0</v>
      </c>
      <c r="F24" s="292">
        <v>0</v>
      </c>
      <c r="G24" s="293">
        <v>0</v>
      </c>
    </row>
    <row r="25" spans="1:7" x14ac:dyDescent="0.2">
      <c r="A25" s="2545"/>
      <c r="B25" s="2546"/>
      <c r="C25" s="2547"/>
      <c r="D25" s="292">
        <v>0</v>
      </c>
      <c r="E25" s="292">
        <v>0</v>
      </c>
      <c r="F25" s="292">
        <v>0</v>
      </c>
      <c r="G25" s="293">
        <v>0</v>
      </c>
    </row>
    <row r="26" spans="1:7" x14ac:dyDescent="0.2">
      <c r="A26" s="2545"/>
      <c r="B26" s="2546"/>
      <c r="C26" s="2547"/>
      <c r="D26" s="292">
        <v>0</v>
      </c>
      <c r="E26" s="292">
        <v>0</v>
      </c>
      <c r="F26" s="292">
        <v>0</v>
      </c>
      <c r="G26" s="293">
        <v>0</v>
      </c>
    </row>
    <row r="27" spans="1:7" x14ac:dyDescent="0.2">
      <c r="A27" s="2545"/>
      <c r="B27" s="2546"/>
      <c r="C27" s="2547"/>
      <c r="D27" s="292">
        <v>0</v>
      </c>
      <c r="E27" s="292">
        <v>0</v>
      </c>
      <c r="F27" s="292">
        <v>0</v>
      </c>
      <c r="G27" s="293">
        <v>0</v>
      </c>
    </row>
    <row r="28" spans="1:7" x14ac:dyDescent="0.2">
      <c r="A28" s="225" t="s">
        <v>1309</v>
      </c>
      <c r="B28" s="52"/>
      <c r="C28" s="52"/>
      <c r="D28" s="52"/>
      <c r="E28" s="52"/>
      <c r="F28" s="52"/>
      <c r="G28" s="213"/>
    </row>
    <row r="29" spans="1:7" x14ac:dyDescent="0.2">
      <c r="A29" s="2553"/>
      <c r="B29" s="2235"/>
      <c r="C29" s="2235"/>
      <c r="D29" s="2235"/>
      <c r="E29" s="2235"/>
      <c r="F29" s="2235"/>
      <c r="G29" s="2526"/>
    </row>
    <row r="30" spans="1:7" x14ac:dyDescent="0.2">
      <c r="A30" s="2553"/>
      <c r="B30" s="2235"/>
      <c r="C30" s="2235"/>
      <c r="D30" s="2235"/>
      <c r="E30" s="2235"/>
      <c r="F30" s="2235"/>
      <c r="G30" s="2526"/>
    </row>
    <row r="31" spans="1:7" x14ac:dyDescent="0.2">
      <c r="A31" s="2553"/>
      <c r="B31" s="2235"/>
      <c r="C31" s="2235"/>
      <c r="D31" s="2235"/>
      <c r="E31" s="2235"/>
      <c r="F31" s="2235"/>
      <c r="G31" s="2526"/>
    </row>
    <row r="32" spans="1:7" x14ac:dyDescent="0.2">
      <c r="A32" s="2553"/>
      <c r="B32" s="2235"/>
      <c r="C32" s="2235"/>
      <c r="D32" s="2235"/>
      <c r="E32" s="2235"/>
      <c r="F32" s="2235"/>
      <c r="G32" s="2526"/>
    </row>
    <row r="33" spans="1:7" x14ac:dyDescent="0.2">
      <c r="A33" s="2553"/>
      <c r="B33" s="2235"/>
      <c r="C33" s="2235"/>
      <c r="D33" s="2235"/>
      <c r="E33" s="2235"/>
      <c r="F33" s="2235"/>
      <c r="G33" s="2526"/>
    </row>
    <row r="34" spans="1:7" ht="13.5" thickBot="1" x14ac:dyDescent="0.25">
      <c r="A34" s="2554"/>
      <c r="B34" s="2527"/>
      <c r="C34" s="2527"/>
      <c r="D34" s="2527"/>
      <c r="E34" s="2527"/>
      <c r="F34" s="2527"/>
      <c r="G34" s="2528"/>
    </row>
    <row r="35" spans="1:7" ht="13.5" thickTop="1" x14ac:dyDescent="0.2"/>
  </sheetData>
  <mergeCells count="19">
    <mergeCell ref="A12:C12"/>
    <mergeCell ref="A13:C13"/>
    <mergeCell ref="A18:C18"/>
    <mergeCell ref="B1:C1"/>
    <mergeCell ref="B5:F5"/>
    <mergeCell ref="A9:C9"/>
    <mergeCell ref="A10:C10"/>
    <mergeCell ref="C3:E3"/>
    <mergeCell ref="A11:C11"/>
    <mergeCell ref="A19:C19"/>
    <mergeCell ref="A22:C22"/>
    <mergeCell ref="A27:C27"/>
    <mergeCell ref="A29:G34"/>
    <mergeCell ref="A23:C23"/>
    <mergeCell ref="A24:C24"/>
    <mergeCell ref="A25:C25"/>
    <mergeCell ref="A26:C26"/>
    <mergeCell ref="A20:C20"/>
    <mergeCell ref="A21:C21"/>
  </mergeCells>
  <phoneticPr fontId="51" type="noConversion"/>
  <printOptions horizontalCentered="1" verticalCentered="1" gridLines="1" gridLinesSet="0"/>
  <pageMargins left="0" right="0" top="0" bottom="0" header="0" footer="0"/>
  <pageSetup paperSize="9" orientation="portrait"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9">
    <tabColor indexed="10"/>
  </sheetPr>
  <dimension ref="A1:G35"/>
  <sheetViews>
    <sheetView workbookViewId="0">
      <selection activeCell="A35" sqref="A35"/>
    </sheetView>
  </sheetViews>
  <sheetFormatPr baseColWidth="10" defaultRowHeight="12.75" x14ac:dyDescent="0.2"/>
  <cols>
    <col min="4" max="7" width="14.7109375" customWidth="1"/>
  </cols>
  <sheetData>
    <row r="1" spans="1:7" ht="14.25" thickTop="1" thickBot="1" x14ac:dyDescent="0.25">
      <c r="A1" s="207" t="s">
        <v>1671</v>
      </c>
      <c r="B1" s="2548" t="str">
        <f>CLIENT</f>
        <v>SPECIMEN ECF</v>
      </c>
      <c r="C1" s="2548"/>
      <c r="D1" s="214"/>
      <c r="E1" s="214"/>
      <c r="F1" s="214"/>
      <c r="G1" s="215"/>
    </row>
    <row r="2" spans="1:7" ht="13.5" thickBot="1" x14ac:dyDescent="0.25">
      <c r="A2" s="208"/>
      <c r="B2" s="218"/>
      <c r="C2" s="218"/>
      <c r="D2" s="52"/>
      <c r="E2" s="216"/>
      <c r="F2" s="224" t="s">
        <v>1180</v>
      </c>
      <c r="G2" s="217"/>
    </row>
    <row r="3" spans="1:7" ht="13.5" thickBot="1" x14ac:dyDescent="0.25">
      <c r="A3" s="208"/>
      <c r="B3" s="52" t="s">
        <v>724</v>
      </c>
      <c r="C3" s="2551">
        <f>+GA!O3</f>
        <v>41639</v>
      </c>
      <c r="D3" s="2551"/>
      <c r="E3" s="2552"/>
      <c r="F3" s="224" t="s">
        <v>711</v>
      </c>
      <c r="G3" s="213"/>
    </row>
    <row r="4" spans="1:7" ht="13.5" thickBot="1" x14ac:dyDescent="0.25">
      <c r="A4" s="276" t="s">
        <v>1457</v>
      </c>
      <c r="B4" s="279"/>
      <c r="C4" s="278" t="s">
        <v>725</v>
      </c>
      <c r="D4" s="280"/>
      <c r="E4" s="277"/>
      <c r="F4" s="277"/>
      <c r="G4" s="311"/>
    </row>
    <row r="5" spans="1:7" x14ac:dyDescent="0.2">
      <c r="A5" s="2555" t="s">
        <v>1183</v>
      </c>
      <c r="B5" s="2516"/>
      <c r="C5" s="2516"/>
      <c r="D5" s="2516"/>
      <c r="E5" s="2516"/>
      <c r="F5" s="2516"/>
      <c r="G5" s="2530"/>
    </row>
    <row r="6" spans="1:7" x14ac:dyDescent="0.2">
      <c r="A6" s="208"/>
      <c r="B6" s="52"/>
      <c r="C6" s="52"/>
      <c r="D6" s="52"/>
      <c r="E6" s="52"/>
      <c r="F6" s="52"/>
      <c r="G6" s="213"/>
    </row>
    <row r="7" spans="1:7" x14ac:dyDescent="0.2">
      <c r="A7" s="208"/>
      <c r="B7" s="314" t="s">
        <v>1501</v>
      </c>
      <c r="C7" s="52"/>
      <c r="D7" s="220" t="s">
        <v>712</v>
      </c>
      <c r="E7" s="220" t="s">
        <v>712</v>
      </c>
      <c r="F7" s="220" t="s">
        <v>713</v>
      </c>
      <c r="G7" s="221" t="s">
        <v>713</v>
      </c>
    </row>
    <row r="8" spans="1:7" x14ac:dyDescent="0.2">
      <c r="A8" s="208"/>
      <c r="B8" s="52"/>
      <c r="C8" s="52"/>
      <c r="D8" s="222" t="s">
        <v>714</v>
      </c>
      <c r="E8" s="222" t="s">
        <v>715</v>
      </c>
      <c r="F8" s="222" t="s">
        <v>716</v>
      </c>
      <c r="G8" s="223" t="s">
        <v>717</v>
      </c>
    </row>
    <row r="9" spans="1:7" x14ac:dyDescent="0.2">
      <c r="A9" s="2542" t="s">
        <v>1181</v>
      </c>
      <c r="B9" s="2543"/>
      <c r="C9" s="2544"/>
      <c r="D9" s="298">
        <v>0</v>
      </c>
      <c r="E9" s="298">
        <v>0</v>
      </c>
      <c r="F9" s="298">
        <v>0</v>
      </c>
      <c r="G9" s="299">
        <v>0</v>
      </c>
    </row>
    <row r="10" spans="1:7" x14ac:dyDescent="0.2">
      <c r="A10" s="2542" t="s">
        <v>1182</v>
      </c>
      <c r="B10" s="2543"/>
      <c r="C10" s="2544"/>
      <c r="D10" s="292">
        <v>0</v>
      </c>
      <c r="E10" s="292">
        <v>0</v>
      </c>
      <c r="F10" s="292">
        <f>IF(D10&gt;E10,D10-E10,0)</f>
        <v>0</v>
      </c>
      <c r="G10" s="293">
        <f>IF(E10&gt;D10,E10-D10,0)</f>
        <v>0</v>
      </c>
    </row>
    <row r="11" spans="1:7" s="1611" customFormat="1" x14ac:dyDescent="0.2">
      <c r="A11" s="2556" t="s">
        <v>1767</v>
      </c>
      <c r="B11" s="2543"/>
      <c r="C11" s="2544"/>
      <c r="D11" s="292">
        <v>0</v>
      </c>
      <c r="E11" s="292">
        <v>0</v>
      </c>
      <c r="F11" s="292">
        <f>IF(D11&gt;E11,D11-E11,0)</f>
        <v>0</v>
      </c>
      <c r="G11" s="293">
        <f>IF(E11&gt;D11,E11-D11,0)</f>
        <v>0</v>
      </c>
    </row>
    <row r="12" spans="1:7" ht="13.5" thickBot="1" x14ac:dyDescent="0.25">
      <c r="A12" s="2542" t="s">
        <v>722</v>
      </c>
      <c r="B12" s="2543"/>
      <c r="C12" s="2544"/>
      <c r="D12" s="587">
        <f>D9-D10</f>
        <v>0</v>
      </c>
      <c r="E12" s="587">
        <f>E9-E10</f>
        <v>0</v>
      </c>
      <c r="F12" s="587">
        <f>F9-F10</f>
        <v>0</v>
      </c>
      <c r="G12" s="588">
        <f>G9-G10</f>
        <v>0</v>
      </c>
    </row>
    <row r="13" spans="1:7" ht="13.5" thickTop="1" x14ac:dyDescent="0.2">
      <c r="A13" s="210"/>
      <c r="B13" s="211"/>
      <c r="C13" s="211"/>
      <c r="D13" s="294"/>
      <c r="E13" s="294"/>
      <c r="F13" s="294"/>
      <c r="G13" s="295"/>
    </row>
    <row r="14" spans="1:7" x14ac:dyDescent="0.2">
      <c r="A14" s="212" t="s">
        <v>727</v>
      </c>
      <c r="B14" s="52"/>
      <c r="C14" s="52"/>
      <c r="D14" s="296"/>
      <c r="E14" s="296"/>
      <c r="F14" s="297" t="str">
        <f>IF((D12)-(E12)=0,"OUI","NON")</f>
        <v>OUI</v>
      </c>
      <c r="G14" s="295"/>
    </row>
    <row r="15" spans="1:7" s="1902" customFormat="1" x14ac:dyDescent="0.2">
      <c r="A15" s="212" t="s">
        <v>728</v>
      </c>
      <c r="B15" s="52"/>
      <c r="C15" s="52"/>
      <c r="D15" s="296"/>
      <c r="E15" s="296"/>
      <c r="F15" s="297" t="str">
        <f>+IF(D11=D10,"OUI","NON")</f>
        <v>OUI</v>
      </c>
      <c r="G15" s="295"/>
    </row>
    <row r="16" spans="1:7" x14ac:dyDescent="0.2">
      <c r="A16" s="212"/>
      <c r="B16" s="52"/>
      <c r="C16" s="52"/>
      <c r="D16" s="296"/>
      <c r="E16" s="296"/>
      <c r="F16" s="312"/>
      <c r="G16" s="295"/>
    </row>
    <row r="17" spans="1:7" x14ac:dyDescent="0.2">
      <c r="A17" s="225" t="s">
        <v>723</v>
      </c>
      <c r="B17" s="52"/>
      <c r="C17" s="52"/>
      <c r="D17" s="296"/>
      <c r="E17" s="296"/>
      <c r="F17" s="296"/>
      <c r="G17" s="295"/>
    </row>
    <row r="18" spans="1:7" x14ac:dyDescent="0.2">
      <c r="A18" s="2545"/>
      <c r="B18" s="2546"/>
      <c r="C18" s="2547"/>
      <c r="D18" s="292">
        <v>0</v>
      </c>
      <c r="E18" s="292">
        <v>0</v>
      </c>
      <c r="F18" s="292">
        <v>0</v>
      </c>
      <c r="G18" s="293">
        <v>0</v>
      </c>
    </row>
    <row r="19" spans="1:7" x14ac:dyDescent="0.2">
      <c r="A19" s="2545"/>
      <c r="B19" s="2546"/>
      <c r="C19" s="2547"/>
      <c r="D19" s="292">
        <v>0</v>
      </c>
      <c r="E19" s="292">
        <v>0</v>
      </c>
      <c r="F19" s="292">
        <v>0</v>
      </c>
      <c r="G19" s="293">
        <v>0</v>
      </c>
    </row>
    <row r="20" spans="1:7" x14ac:dyDescent="0.2">
      <c r="A20" s="2545"/>
      <c r="B20" s="2546"/>
      <c r="C20" s="2547"/>
      <c r="D20" s="292">
        <v>0</v>
      </c>
      <c r="E20" s="292">
        <v>0</v>
      </c>
      <c r="F20" s="292">
        <v>0</v>
      </c>
      <c r="G20" s="293">
        <v>0</v>
      </c>
    </row>
    <row r="21" spans="1:7" x14ac:dyDescent="0.2">
      <c r="A21" s="2545"/>
      <c r="B21" s="2546"/>
      <c r="C21" s="2547"/>
      <c r="D21" s="292">
        <v>0</v>
      </c>
      <c r="E21" s="292">
        <v>0</v>
      </c>
      <c r="F21" s="292">
        <v>0</v>
      </c>
      <c r="G21" s="293">
        <v>0</v>
      </c>
    </row>
    <row r="22" spans="1:7" x14ac:dyDescent="0.2">
      <c r="A22" s="2545"/>
      <c r="B22" s="2546"/>
      <c r="C22" s="2547"/>
      <c r="D22" s="292">
        <v>0</v>
      </c>
      <c r="E22" s="292">
        <v>0</v>
      </c>
      <c r="F22" s="292">
        <v>0</v>
      </c>
      <c r="G22" s="293">
        <v>0</v>
      </c>
    </row>
    <row r="23" spans="1:7" x14ac:dyDescent="0.2">
      <c r="A23" s="2545"/>
      <c r="B23" s="2546"/>
      <c r="C23" s="2547"/>
      <c r="D23" s="292">
        <v>0</v>
      </c>
      <c r="E23" s="292">
        <v>0</v>
      </c>
      <c r="F23" s="292">
        <v>0</v>
      </c>
      <c r="G23" s="293">
        <v>0</v>
      </c>
    </row>
    <row r="24" spans="1:7" x14ac:dyDescent="0.2">
      <c r="A24" s="2545"/>
      <c r="B24" s="2546"/>
      <c r="C24" s="2547"/>
      <c r="D24" s="292">
        <v>0</v>
      </c>
      <c r="E24" s="292">
        <v>0</v>
      </c>
      <c r="F24" s="292">
        <v>0</v>
      </c>
      <c r="G24" s="293">
        <v>0</v>
      </c>
    </row>
    <row r="25" spans="1:7" x14ac:dyDescent="0.2">
      <c r="A25" s="2545"/>
      <c r="B25" s="2546"/>
      <c r="C25" s="2547"/>
      <c r="D25" s="292">
        <v>0</v>
      </c>
      <c r="E25" s="292">
        <v>0</v>
      </c>
      <c r="F25" s="292">
        <v>0</v>
      </c>
      <c r="G25" s="293">
        <v>0</v>
      </c>
    </row>
    <row r="26" spans="1:7" x14ac:dyDescent="0.2">
      <c r="A26" s="2545"/>
      <c r="B26" s="2546"/>
      <c r="C26" s="2547"/>
      <c r="D26" s="292">
        <v>0</v>
      </c>
      <c r="E26" s="292">
        <v>0</v>
      </c>
      <c r="F26" s="292">
        <v>0</v>
      </c>
      <c r="G26" s="293">
        <v>0</v>
      </c>
    </row>
    <row r="27" spans="1:7" x14ac:dyDescent="0.2">
      <c r="A27" s="2545"/>
      <c r="B27" s="2546"/>
      <c r="C27" s="2547"/>
      <c r="D27" s="292">
        <v>0</v>
      </c>
      <c r="E27" s="292">
        <v>0</v>
      </c>
      <c r="F27" s="292">
        <v>0</v>
      </c>
      <c r="G27" s="293">
        <v>0</v>
      </c>
    </row>
    <row r="28" spans="1:7" x14ac:dyDescent="0.2">
      <c r="A28" s="225" t="s">
        <v>1309</v>
      </c>
      <c r="B28" s="52"/>
      <c r="C28" s="52"/>
      <c r="D28" s="52"/>
      <c r="E28" s="52"/>
      <c r="F28" s="52"/>
      <c r="G28" s="213"/>
    </row>
    <row r="29" spans="1:7" x14ac:dyDescent="0.2">
      <c r="A29" s="2557" t="s">
        <v>1930</v>
      </c>
      <c r="B29" s="2558"/>
      <c r="C29" s="2558"/>
      <c r="D29" s="2558"/>
      <c r="E29" s="2558"/>
      <c r="F29" s="2558"/>
      <c r="G29" s="2559"/>
    </row>
    <row r="30" spans="1:7" x14ac:dyDescent="0.2">
      <c r="A30" s="2557"/>
      <c r="B30" s="2558"/>
      <c r="C30" s="2558"/>
      <c r="D30" s="2558"/>
      <c r="E30" s="2558"/>
      <c r="F30" s="2558"/>
      <c r="G30" s="2559"/>
    </row>
    <row r="31" spans="1:7" x14ac:dyDescent="0.2">
      <c r="A31" s="2557"/>
      <c r="B31" s="2558"/>
      <c r="C31" s="2558"/>
      <c r="D31" s="2558"/>
      <c r="E31" s="2558"/>
      <c r="F31" s="2558"/>
      <c r="G31" s="2559"/>
    </row>
    <row r="32" spans="1:7" x14ac:dyDescent="0.2">
      <c r="A32" s="2557"/>
      <c r="B32" s="2558"/>
      <c r="C32" s="2558"/>
      <c r="D32" s="2558"/>
      <c r="E32" s="2558"/>
      <c r="F32" s="2558"/>
      <c r="G32" s="2559"/>
    </row>
    <row r="33" spans="1:7" x14ac:dyDescent="0.2">
      <c r="A33" s="2557"/>
      <c r="B33" s="2558"/>
      <c r="C33" s="2558"/>
      <c r="D33" s="2558"/>
      <c r="E33" s="2558"/>
      <c r="F33" s="2558"/>
      <c r="G33" s="2559"/>
    </row>
    <row r="34" spans="1:7" ht="13.5" thickBot="1" x14ac:dyDescent="0.25">
      <c r="A34" s="2560"/>
      <c r="B34" s="2561"/>
      <c r="C34" s="2561"/>
      <c r="D34" s="2561"/>
      <c r="E34" s="2561"/>
      <c r="F34" s="2561"/>
      <c r="G34" s="2562"/>
    </row>
    <row r="35" spans="1:7" ht="13.5" thickTop="1" x14ac:dyDescent="0.2"/>
  </sheetData>
  <mergeCells count="18">
    <mergeCell ref="A21:C21"/>
    <mergeCell ref="A22:C22"/>
    <mergeCell ref="A27:C27"/>
    <mergeCell ref="A29:G34"/>
    <mergeCell ref="A23:C23"/>
    <mergeCell ref="A24:C24"/>
    <mergeCell ref="A25:C25"/>
    <mergeCell ref="A26:C26"/>
    <mergeCell ref="A18:C18"/>
    <mergeCell ref="A19:C19"/>
    <mergeCell ref="A20:C20"/>
    <mergeCell ref="B1:C1"/>
    <mergeCell ref="A9:C9"/>
    <mergeCell ref="A10:C10"/>
    <mergeCell ref="A5:G5"/>
    <mergeCell ref="C3:E3"/>
    <mergeCell ref="A12:C12"/>
    <mergeCell ref="A11:C11"/>
  </mergeCells>
  <phoneticPr fontId="51" type="noConversion"/>
  <printOptions horizontalCentered="1" verticalCentered="1" gridLines="1" gridLinesSet="0"/>
  <pageMargins left="0" right="0" top="0" bottom="0" header="0" footer="0"/>
  <pageSetup paperSize="9"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1">
    <tabColor indexed="10"/>
  </sheetPr>
  <dimension ref="A1:G35"/>
  <sheetViews>
    <sheetView workbookViewId="0">
      <selection activeCell="L44" sqref="L44"/>
    </sheetView>
  </sheetViews>
  <sheetFormatPr baseColWidth="10" defaultRowHeight="12.75" x14ac:dyDescent="0.2"/>
  <cols>
    <col min="4" max="7" width="14.7109375" customWidth="1"/>
  </cols>
  <sheetData>
    <row r="1" spans="1:7" ht="14.25" thickTop="1" thickBot="1" x14ac:dyDescent="0.25">
      <c r="A1" s="207" t="s">
        <v>1671</v>
      </c>
      <c r="B1" s="2548" t="str">
        <f>CLIENT</f>
        <v>SPECIMEN ECF</v>
      </c>
      <c r="C1" s="2548"/>
      <c r="D1" s="214"/>
      <c r="E1" s="214"/>
      <c r="F1" s="214"/>
      <c r="G1" s="215"/>
    </row>
    <row r="2" spans="1:7" ht="13.5" thickBot="1" x14ac:dyDescent="0.25">
      <c r="A2" s="208"/>
      <c r="B2" s="218"/>
      <c r="C2" s="218"/>
      <c r="D2" s="52"/>
      <c r="E2" s="216"/>
      <c r="F2" s="224" t="s">
        <v>734</v>
      </c>
      <c r="G2" s="217"/>
    </row>
    <row r="3" spans="1:7" ht="13.5" thickBot="1" x14ac:dyDescent="0.25">
      <c r="A3" s="208"/>
      <c r="B3" s="52" t="s">
        <v>724</v>
      </c>
      <c r="C3" s="2551">
        <f>+GA!O3</f>
        <v>41639</v>
      </c>
      <c r="D3" s="2551"/>
      <c r="E3" s="2552"/>
      <c r="F3" s="313" t="s">
        <v>711</v>
      </c>
      <c r="G3" s="213"/>
    </row>
    <row r="4" spans="1:7" ht="13.5" thickBot="1" x14ac:dyDescent="0.25">
      <c r="A4" s="276" t="s">
        <v>1457</v>
      </c>
      <c r="B4" s="279"/>
      <c r="C4" s="278" t="s">
        <v>725</v>
      </c>
      <c r="D4" s="280"/>
      <c r="E4" s="277"/>
      <c r="F4" s="277"/>
      <c r="G4" s="311"/>
    </row>
    <row r="5" spans="1:7" x14ac:dyDescent="0.2">
      <c r="A5" s="2555" t="s">
        <v>1183</v>
      </c>
      <c r="B5" s="2516"/>
      <c r="C5" s="2516"/>
      <c r="D5" s="2516"/>
      <c r="E5" s="2516"/>
      <c r="F5" s="2516"/>
      <c r="G5" s="2530"/>
    </row>
    <row r="6" spans="1:7" x14ac:dyDescent="0.2">
      <c r="A6" s="208"/>
      <c r="B6" s="52"/>
      <c r="C6" s="52"/>
      <c r="D6" s="52"/>
      <c r="E6" s="52"/>
      <c r="F6" s="52"/>
      <c r="G6" s="213"/>
    </row>
    <row r="7" spans="1:7" x14ac:dyDescent="0.2">
      <c r="A7" s="208"/>
      <c r="B7" s="314" t="s">
        <v>1502</v>
      </c>
      <c r="C7" s="52"/>
      <c r="D7" s="220" t="s">
        <v>712</v>
      </c>
      <c r="E7" s="220" t="s">
        <v>712</v>
      </c>
      <c r="F7" s="220" t="s">
        <v>713</v>
      </c>
      <c r="G7" s="221" t="s">
        <v>713</v>
      </c>
    </row>
    <row r="8" spans="1:7" x14ac:dyDescent="0.2">
      <c r="A8" s="208"/>
      <c r="B8" s="52"/>
      <c r="C8" s="52"/>
      <c r="D8" s="222" t="s">
        <v>714</v>
      </c>
      <c r="E8" s="222" t="s">
        <v>715</v>
      </c>
      <c r="F8" s="222" t="s">
        <v>716</v>
      </c>
      <c r="G8" s="223" t="s">
        <v>717</v>
      </c>
    </row>
    <row r="9" spans="1:7" x14ac:dyDescent="0.2">
      <c r="A9" s="2542" t="s">
        <v>1181</v>
      </c>
      <c r="B9" s="2543"/>
      <c r="C9" s="2544"/>
      <c r="D9" s="298">
        <v>0</v>
      </c>
      <c r="E9" s="298">
        <v>0</v>
      </c>
      <c r="F9" s="298">
        <v>0</v>
      </c>
      <c r="G9" s="299">
        <v>0</v>
      </c>
    </row>
    <row r="10" spans="1:7" x14ac:dyDescent="0.2">
      <c r="A10" s="2542" t="s">
        <v>1182</v>
      </c>
      <c r="B10" s="2543"/>
      <c r="C10" s="2544"/>
      <c r="D10" s="292">
        <f>'controle coherences 1'!D42</f>
        <v>0</v>
      </c>
      <c r="E10" s="292">
        <v>0</v>
      </c>
      <c r="F10" s="292">
        <v>0</v>
      </c>
      <c r="G10" s="293">
        <v>0</v>
      </c>
    </row>
    <row r="11" spans="1:7" s="1611" customFormat="1" x14ac:dyDescent="0.2">
      <c r="A11" s="2556" t="s">
        <v>1766</v>
      </c>
      <c r="B11" s="2543"/>
      <c r="C11" s="2544"/>
      <c r="D11" s="292"/>
      <c r="E11" s="292"/>
      <c r="F11" s="292"/>
      <c r="G11" s="293"/>
    </row>
    <row r="12" spans="1:7" ht="13.5" thickBot="1" x14ac:dyDescent="0.25">
      <c r="A12" s="2542" t="s">
        <v>722</v>
      </c>
      <c r="B12" s="2543"/>
      <c r="C12" s="2544"/>
      <c r="D12" s="587">
        <f>D9-D10</f>
        <v>0</v>
      </c>
      <c r="E12" s="587">
        <f>E9-E10</f>
        <v>0</v>
      </c>
      <c r="F12" s="587">
        <f>F9-F10</f>
        <v>0</v>
      </c>
      <c r="G12" s="588">
        <f>G9-G10</f>
        <v>0</v>
      </c>
    </row>
    <row r="13" spans="1:7" ht="13.5" thickTop="1" x14ac:dyDescent="0.2">
      <c r="A13" s="210"/>
      <c r="B13" s="211"/>
      <c r="C13" s="211"/>
      <c r="D13" s="294"/>
      <c r="E13" s="294"/>
      <c r="F13" s="294"/>
      <c r="G13" s="295"/>
    </row>
    <row r="14" spans="1:7" x14ac:dyDescent="0.2">
      <c r="A14" s="212" t="s">
        <v>727</v>
      </c>
      <c r="B14" s="52"/>
      <c r="C14" s="52"/>
      <c r="D14" s="296"/>
      <c r="E14" s="296"/>
      <c r="F14" s="297" t="str">
        <f>IF((D12)-(E12)=0,"OUI","NON")</f>
        <v>OUI</v>
      </c>
      <c r="G14" s="295"/>
    </row>
    <row r="15" spans="1:7" s="1902" customFormat="1" x14ac:dyDescent="0.2">
      <c r="A15" s="212" t="s">
        <v>728</v>
      </c>
      <c r="B15" s="52"/>
      <c r="C15" s="52"/>
      <c r="D15" s="296"/>
      <c r="E15" s="296"/>
      <c r="F15" s="297" t="str">
        <f>+IF(D11=D10,"OUI","NON")</f>
        <v>OUI</v>
      </c>
      <c r="G15" s="295"/>
    </row>
    <row r="16" spans="1:7" x14ac:dyDescent="0.2">
      <c r="A16" s="212"/>
      <c r="B16" s="52"/>
      <c r="C16" s="52"/>
      <c r="D16" s="296"/>
      <c r="E16" s="296"/>
      <c r="F16" s="312"/>
      <c r="G16" s="295"/>
    </row>
    <row r="17" spans="1:7" x14ac:dyDescent="0.2">
      <c r="A17" s="225" t="s">
        <v>723</v>
      </c>
      <c r="B17" s="52"/>
      <c r="C17" s="52"/>
      <c r="D17" s="296"/>
      <c r="E17" s="296"/>
      <c r="F17" s="296"/>
      <c r="G17" s="295"/>
    </row>
    <row r="18" spans="1:7" x14ac:dyDescent="0.2">
      <c r="A18" s="2545"/>
      <c r="B18" s="2546"/>
      <c r="C18" s="2547"/>
      <c r="D18" s="292">
        <v>0</v>
      </c>
      <c r="E18" s="292">
        <v>0</v>
      </c>
      <c r="F18" s="292">
        <v>0</v>
      </c>
      <c r="G18" s="293">
        <v>0</v>
      </c>
    </row>
    <row r="19" spans="1:7" x14ac:dyDescent="0.2">
      <c r="A19" s="2545"/>
      <c r="B19" s="2546"/>
      <c r="C19" s="2547"/>
      <c r="D19" s="292">
        <v>0</v>
      </c>
      <c r="E19" s="292">
        <v>0</v>
      </c>
      <c r="F19" s="292">
        <v>0</v>
      </c>
      <c r="G19" s="293">
        <v>0</v>
      </c>
    </row>
    <row r="20" spans="1:7" x14ac:dyDescent="0.2">
      <c r="A20" s="2545"/>
      <c r="B20" s="2546"/>
      <c r="C20" s="2547"/>
      <c r="D20" s="292">
        <v>0</v>
      </c>
      <c r="E20" s="292">
        <v>0</v>
      </c>
      <c r="F20" s="292">
        <v>0</v>
      </c>
      <c r="G20" s="293">
        <v>0</v>
      </c>
    </row>
    <row r="21" spans="1:7" x14ac:dyDescent="0.2">
      <c r="A21" s="2545"/>
      <c r="B21" s="2546"/>
      <c r="C21" s="2547"/>
      <c r="D21" s="292">
        <v>0</v>
      </c>
      <c r="E21" s="292">
        <v>0</v>
      </c>
      <c r="F21" s="292">
        <v>0</v>
      </c>
      <c r="G21" s="293">
        <v>0</v>
      </c>
    </row>
    <row r="22" spans="1:7" x14ac:dyDescent="0.2">
      <c r="A22" s="2545"/>
      <c r="B22" s="2546"/>
      <c r="C22" s="2547"/>
      <c r="D22" s="292">
        <v>0</v>
      </c>
      <c r="E22" s="292">
        <v>0</v>
      </c>
      <c r="F22" s="292">
        <v>0</v>
      </c>
      <c r="G22" s="293">
        <v>0</v>
      </c>
    </row>
    <row r="23" spans="1:7" x14ac:dyDescent="0.2">
      <c r="A23" s="2545"/>
      <c r="B23" s="2546"/>
      <c r="C23" s="2547"/>
      <c r="D23" s="292">
        <v>0</v>
      </c>
      <c r="E23" s="292">
        <v>0</v>
      </c>
      <c r="F23" s="292">
        <v>0</v>
      </c>
      <c r="G23" s="293">
        <v>0</v>
      </c>
    </row>
    <row r="24" spans="1:7" x14ac:dyDescent="0.2">
      <c r="A24" s="2545"/>
      <c r="B24" s="2546"/>
      <c r="C24" s="2547"/>
      <c r="D24" s="292">
        <v>0</v>
      </c>
      <c r="E24" s="292">
        <v>0</v>
      </c>
      <c r="F24" s="292">
        <v>0</v>
      </c>
      <c r="G24" s="293">
        <v>0</v>
      </c>
    </row>
    <row r="25" spans="1:7" x14ac:dyDescent="0.2">
      <c r="A25" s="2545"/>
      <c r="B25" s="2546"/>
      <c r="C25" s="2547"/>
      <c r="D25" s="292">
        <v>0</v>
      </c>
      <c r="E25" s="292">
        <v>0</v>
      </c>
      <c r="F25" s="292">
        <v>0</v>
      </c>
      <c r="G25" s="293">
        <v>0</v>
      </c>
    </row>
    <row r="26" spans="1:7" x14ac:dyDescent="0.2">
      <c r="A26" s="2545"/>
      <c r="B26" s="2546"/>
      <c r="C26" s="2547"/>
      <c r="D26" s="292">
        <v>0</v>
      </c>
      <c r="E26" s="292">
        <v>0</v>
      </c>
      <c r="F26" s="292">
        <v>0</v>
      </c>
      <c r="G26" s="293">
        <v>0</v>
      </c>
    </row>
    <row r="27" spans="1:7" x14ac:dyDescent="0.2">
      <c r="A27" s="2545"/>
      <c r="B27" s="2546"/>
      <c r="C27" s="2547"/>
      <c r="D27" s="292">
        <v>0</v>
      </c>
      <c r="E27" s="292">
        <v>0</v>
      </c>
      <c r="F27" s="292">
        <v>0</v>
      </c>
      <c r="G27" s="293">
        <v>0</v>
      </c>
    </row>
    <row r="28" spans="1:7" x14ac:dyDescent="0.2">
      <c r="A28" s="225" t="s">
        <v>1309</v>
      </c>
      <c r="B28" s="52"/>
      <c r="C28" s="52"/>
      <c r="D28" s="52"/>
      <c r="E28" s="52"/>
      <c r="F28" s="52"/>
      <c r="G28" s="213"/>
    </row>
    <row r="29" spans="1:7" x14ac:dyDescent="0.2">
      <c r="A29" s="2557" t="s">
        <v>1930</v>
      </c>
      <c r="B29" s="2558"/>
      <c r="C29" s="2558"/>
      <c r="D29" s="2558"/>
      <c r="E29" s="2558"/>
      <c r="F29" s="2558"/>
      <c r="G29" s="2559"/>
    </row>
    <row r="30" spans="1:7" x14ac:dyDescent="0.2">
      <c r="A30" s="2557"/>
      <c r="B30" s="2558"/>
      <c r="C30" s="2558"/>
      <c r="D30" s="2558"/>
      <c r="E30" s="2558"/>
      <c r="F30" s="2558"/>
      <c r="G30" s="2559"/>
    </row>
    <row r="31" spans="1:7" x14ac:dyDescent="0.2">
      <c r="A31" s="2557"/>
      <c r="B31" s="2558"/>
      <c r="C31" s="2558"/>
      <c r="D31" s="2558"/>
      <c r="E31" s="2558"/>
      <c r="F31" s="2558"/>
      <c r="G31" s="2559"/>
    </row>
    <row r="32" spans="1:7" x14ac:dyDescent="0.2">
      <c r="A32" s="2557"/>
      <c r="B32" s="2558"/>
      <c r="C32" s="2558"/>
      <c r="D32" s="2558"/>
      <c r="E32" s="2558"/>
      <c r="F32" s="2558"/>
      <c r="G32" s="2559"/>
    </row>
    <row r="33" spans="1:7" x14ac:dyDescent="0.2">
      <c r="A33" s="2557"/>
      <c r="B33" s="2558"/>
      <c r="C33" s="2558"/>
      <c r="D33" s="2558"/>
      <c r="E33" s="2558"/>
      <c r="F33" s="2558"/>
      <c r="G33" s="2559"/>
    </row>
    <row r="34" spans="1:7" ht="13.5" thickBot="1" x14ac:dyDescent="0.25">
      <c r="A34" s="2560"/>
      <c r="B34" s="2561"/>
      <c r="C34" s="2561"/>
      <c r="D34" s="2561"/>
      <c r="E34" s="2561"/>
      <c r="F34" s="2561"/>
      <c r="G34" s="2562"/>
    </row>
    <row r="35" spans="1:7" ht="13.5" thickTop="1" x14ac:dyDescent="0.2"/>
  </sheetData>
  <mergeCells count="18">
    <mergeCell ref="A18:C18"/>
    <mergeCell ref="A19:C19"/>
    <mergeCell ref="C3:E3"/>
    <mergeCell ref="B1:C1"/>
    <mergeCell ref="A5:G5"/>
    <mergeCell ref="A9:C9"/>
    <mergeCell ref="A10:C10"/>
    <mergeCell ref="A12:C12"/>
    <mergeCell ref="A11:C11"/>
    <mergeCell ref="A20:C20"/>
    <mergeCell ref="A21:C21"/>
    <mergeCell ref="A29:G34"/>
    <mergeCell ref="A23:C23"/>
    <mergeCell ref="A24:C24"/>
    <mergeCell ref="A25:C25"/>
    <mergeCell ref="A26:C26"/>
    <mergeCell ref="A22:C22"/>
    <mergeCell ref="A27:C27"/>
  </mergeCells>
  <phoneticPr fontId="51" type="noConversion"/>
  <printOptions horizontalCentered="1" verticalCentered="1" gridLines="1" gridLinesSet="0"/>
  <pageMargins left="0" right="0" top="0" bottom="0" header="0" footer="0"/>
  <pageSetup paperSize="9"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6">
    <tabColor indexed="10"/>
  </sheetPr>
  <dimension ref="A1:J24"/>
  <sheetViews>
    <sheetView workbookViewId="0">
      <selection activeCell="J13" sqref="J13"/>
    </sheetView>
  </sheetViews>
  <sheetFormatPr baseColWidth="10" defaultRowHeight="12.75" x14ac:dyDescent="0.2"/>
  <cols>
    <col min="4" max="6" width="14.7109375" customWidth="1"/>
    <col min="7" max="7" width="14.7109375" style="1902" customWidth="1"/>
    <col min="8" max="8" width="14.7109375" customWidth="1"/>
  </cols>
  <sheetData>
    <row r="1" spans="1:10" ht="14.25" thickTop="1" thickBot="1" x14ac:dyDescent="0.25">
      <c r="A1" s="207" t="s">
        <v>1671</v>
      </c>
      <c r="B1" s="2548" t="str">
        <f>CLIENT</f>
        <v>SPECIMEN ECF</v>
      </c>
      <c r="C1" s="2548"/>
      <c r="D1" s="214"/>
      <c r="E1" s="214"/>
      <c r="F1" s="214"/>
      <c r="G1" s="214"/>
      <c r="H1" s="215"/>
    </row>
    <row r="2" spans="1:10" ht="13.5" thickBot="1" x14ac:dyDescent="0.25">
      <c r="A2" s="208"/>
      <c r="B2" s="218"/>
      <c r="C2" s="218"/>
      <c r="D2" s="52"/>
      <c r="E2" s="216"/>
      <c r="F2" s="224" t="s">
        <v>318</v>
      </c>
      <c r="G2" s="1905"/>
      <c r="H2" s="217"/>
    </row>
    <row r="3" spans="1:10" ht="13.5" thickBot="1" x14ac:dyDescent="0.25">
      <c r="A3" s="208"/>
      <c r="B3" s="52" t="s">
        <v>724</v>
      </c>
      <c r="C3" s="2551">
        <f>+GA!O3</f>
        <v>41639</v>
      </c>
      <c r="D3" s="2551"/>
      <c r="E3" s="2552"/>
      <c r="F3" s="313" t="s">
        <v>711</v>
      </c>
      <c r="G3" s="186"/>
      <c r="H3" s="213"/>
    </row>
    <row r="4" spans="1:10" ht="13.5" thickBot="1" x14ac:dyDescent="0.25">
      <c r="A4" s="276" t="s">
        <v>1457</v>
      </c>
      <c r="B4" s="279"/>
      <c r="C4" s="278" t="s">
        <v>725</v>
      </c>
      <c r="D4" s="280"/>
      <c r="E4" s="277"/>
      <c r="F4" s="277"/>
      <c r="G4" s="277"/>
      <c r="H4" s="311"/>
    </row>
    <row r="5" spans="1:10" ht="25.5" customHeight="1" x14ac:dyDescent="0.2">
      <c r="A5" s="2563" t="s">
        <v>319</v>
      </c>
      <c r="B5" s="2493"/>
      <c r="C5" s="2493"/>
      <c r="D5" s="2493"/>
      <c r="E5" s="2493"/>
      <c r="F5" s="2493"/>
      <c r="G5" s="2493"/>
      <c r="H5" s="2538"/>
    </row>
    <row r="6" spans="1:10" x14ac:dyDescent="0.2">
      <c r="A6" s="208"/>
      <c r="B6" s="186"/>
      <c r="C6" s="186"/>
      <c r="D6" s="186"/>
      <c r="E6" s="186"/>
      <c r="F6" s="186"/>
      <c r="G6" s="186"/>
      <c r="H6" s="358"/>
    </row>
    <row r="7" spans="1:10" ht="25.5" x14ac:dyDescent="0.2">
      <c r="A7" s="208"/>
      <c r="B7" s="347"/>
      <c r="C7" s="2016" t="s">
        <v>1963</v>
      </c>
      <c r="D7" s="2016" t="s">
        <v>1964</v>
      </c>
      <c r="E7" s="2016" t="s">
        <v>1965</v>
      </c>
      <c r="F7" s="2016" t="s">
        <v>1966</v>
      </c>
      <c r="G7" s="2017" t="s">
        <v>354</v>
      </c>
      <c r="H7" s="902"/>
    </row>
    <row r="8" spans="1:10" x14ac:dyDescent="0.2">
      <c r="A8" s="2564" t="s">
        <v>375</v>
      </c>
      <c r="B8" s="2565"/>
      <c r="C8" s="1625"/>
      <c r="D8" s="1625"/>
      <c r="E8" s="1625"/>
      <c r="F8" s="1625"/>
      <c r="G8" s="2018">
        <f>SUM(C8:F8)</f>
        <v>0</v>
      </c>
      <c r="H8" s="902"/>
      <c r="J8">
        <f>+IF(G8&gt;15000000,1,0)</f>
        <v>0</v>
      </c>
    </row>
    <row r="9" spans="1:10" ht="6.75" customHeight="1" x14ac:dyDescent="0.2">
      <c r="A9" s="2564"/>
      <c r="B9" s="2565"/>
      <c r="C9" s="1596"/>
      <c r="D9" s="1596"/>
      <c r="E9" s="1596"/>
      <c r="F9" s="1596"/>
      <c r="G9" s="2019"/>
      <c r="H9" s="1552"/>
    </row>
    <row r="10" spans="1:10" x14ac:dyDescent="0.2">
      <c r="A10" s="2564" t="s">
        <v>320</v>
      </c>
      <c r="B10" s="2565"/>
      <c r="C10" s="1624"/>
      <c r="D10" s="1624"/>
      <c r="E10" s="1624"/>
      <c r="F10" s="1624"/>
      <c r="G10" s="2020">
        <f>SUM(C10:F10)</f>
        <v>0</v>
      </c>
      <c r="H10" s="1552"/>
      <c r="J10">
        <f>+IF(G10&gt;30000000,1,0)</f>
        <v>0</v>
      </c>
    </row>
    <row r="11" spans="1:10" ht="6.75" customHeight="1" x14ac:dyDescent="0.2">
      <c r="A11" s="2564"/>
      <c r="B11" s="2565"/>
      <c r="C11" s="354"/>
      <c r="D11" s="1904"/>
      <c r="E11" s="1904"/>
      <c r="F11" s="1904"/>
      <c r="G11" s="1906"/>
      <c r="H11" s="1552"/>
    </row>
    <row r="12" spans="1:10" x14ac:dyDescent="0.2">
      <c r="A12" s="2564" t="s">
        <v>321</v>
      </c>
      <c r="B12" s="2565"/>
      <c r="C12" s="1623"/>
      <c r="D12" s="1623"/>
      <c r="E12" s="1623"/>
      <c r="F12" s="1623"/>
      <c r="G12" s="2021">
        <f>SUM(C12:F12)</f>
        <v>0</v>
      </c>
      <c r="H12" s="1552"/>
      <c r="J12">
        <f>+IF(G12&gt;250,1,0)</f>
        <v>0</v>
      </c>
    </row>
    <row r="13" spans="1:10" x14ac:dyDescent="0.2">
      <c r="A13" s="208"/>
      <c r="B13" s="186"/>
      <c r="C13" s="186"/>
      <c r="D13" s="294"/>
      <c r="E13" s="294"/>
      <c r="F13" s="312"/>
      <c r="G13" s="312"/>
      <c r="H13" s="1552"/>
    </row>
    <row r="14" spans="1:10" x14ac:dyDescent="0.2">
      <c r="A14" s="208"/>
      <c r="B14" s="186"/>
      <c r="C14" s="186"/>
      <c r="D14" s="294"/>
      <c r="E14" s="294"/>
      <c r="F14" s="312"/>
      <c r="G14" s="312"/>
      <c r="H14" s="1552"/>
    </row>
    <row r="15" spans="1:10" x14ac:dyDescent="0.2">
      <c r="A15" s="1551"/>
      <c r="B15" s="218"/>
      <c r="C15" s="218"/>
      <c r="D15" s="294"/>
      <c r="E15" s="294"/>
      <c r="F15" s="294"/>
      <c r="G15" s="294"/>
      <c r="H15" s="1552"/>
    </row>
    <row r="16" spans="1:10" x14ac:dyDescent="0.2">
      <c r="A16" s="1551"/>
      <c r="B16" s="218"/>
      <c r="C16" s="218"/>
      <c r="D16" s="294"/>
      <c r="E16" s="294"/>
      <c r="F16" s="294"/>
      <c r="G16" s="294"/>
      <c r="H16" s="1552"/>
    </row>
    <row r="17" spans="1:8" x14ac:dyDescent="0.2">
      <c r="A17" s="225" t="s">
        <v>1309</v>
      </c>
      <c r="B17" s="52"/>
      <c r="C17" s="52"/>
      <c r="D17" s="52"/>
      <c r="E17" s="52"/>
      <c r="F17" s="52"/>
      <c r="G17" s="52"/>
      <c r="H17" s="213"/>
    </row>
    <row r="18" spans="1:8" x14ac:dyDescent="0.2">
      <c r="A18" s="1549"/>
      <c r="B18" s="1516"/>
      <c r="C18" s="1516"/>
      <c r="D18" s="1516"/>
      <c r="E18" s="1516"/>
      <c r="F18" s="1516"/>
      <c r="G18" s="1892"/>
      <c r="H18" s="1546"/>
    </row>
    <row r="19" spans="1:8" ht="12.75" customHeight="1" x14ac:dyDescent="0.2">
      <c r="A19" s="2566" t="str">
        <f>+IF(J8+J10+J12&gt;=2,"vérifier que le dépassement de ces seuils se fasse sur les 2 derniers exercices","RAS pas d'obligation d'établir des comptes consolidés")</f>
        <v>RAS pas d'obligation d'établir des comptes consolidés</v>
      </c>
      <c r="B19" s="2567"/>
      <c r="C19" s="2567"/>
      <c r="D19" s="2567"/>
      <c r="E19" s="2567"/>
      <c r="F19" s="2567"/>
      <c r="G19" s="2567"/>
      <c r="H19" s="2568"/>
    </row>
    <row r="20" spans="1:8" x14ac:dyDescent="0.2">
      <c r="A20" s="1549"/>
      <c r="B20" s="1516"/>
      <c r="C20" s="1516"/>
      <c r="D20" s="1516"/>
      <c r="E20" s="1516"/>
      <c r="F20" s="1516"/>
      <c r="G20" s="1892"/>
      <c r="H20" s="1546"/>
    </row>
    <row r="21" spans="1:8" x14ac:dyDescent="0.2">
      <c r="A21" s="1549"/>
      <c r="B21" s="1516"/>
      <c r="C21" s="1516"/>
      <c r="D21" s="1516"/>
      <c r="E21" s="1516"/>
      <c r="F21" s="1516"/>
      <c r="G21" s="1892"/>
      <c r="H21" s="1546"/>
    </row>
    <row r="22" spans="1:8" x14ac:dyDescent="0.2">
      <c r="A22" s="1549"/>
      <c r="B22" s="1516"/>
      <c r="C22" s="1516"/>
      <c r="D22" s="1516"/>
      <c r="E22" s="1516"/>
      <c r="F22" s="1516"/>
      <c r="G22" s="1892"/>
      <c r="H22" s="1546"/>
    </row>
    <row r="23" spans="1:8" ht="13.5" thickBot="1" x14ac:dyDescent="0.25">
      <c r="A23" s="1550"/>
      <c r="B23" s="1547"/>
      <c r="C23" s="1547"/>
      <c r="D23" s="1547"/>
      <c r="E23" s="1547"/>
      <c r="F23" s="1547"/>
      <c r="G23" s="1903"/>
      <c r="H23" s="1548"/>
    </row>
    <row r="24" spans="1:8" ht="13.5" thickTop="1" x14ac:dyDescent="0.2"/>
  </sheetData>
  <mergeCells count="9">
    <mergeCell ref="B1:C1"/>
    <mergeCell ref="A5:H5"/>
    <mergeCell ref="A8:B8"/>
    <mergeCell ref="A19:H19"/>
    <mergeCell ref="A9:B9"/>
    <mergeCell ref="A10:B10"/>
    <mergeCell ref="A11:B11"/>
    <mergeCell ref="A12:B12"/>
    <mergeCell ref="C3:E3"/>
  </mergeCells>
  <phoneticPr fontId="51" type="noConversion"/>
  <printOptions horizontalCentered="1" verticalCentered="1" gridLines="1" gridLinesSet="0"/>
  <pageMargins left="0" right="0" top="0" bottom="0" header="0" footer="0"/>
  <pageSetup paperSize="9"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7">
    <tabColor indexed="10"/>
  </sheetPr>
  <dimension ref="A1:I22"/>
  <sheetViews>
    <sheetView workbookViewId="0">
      <selection activeCell="I10" sqref="I10"/>
    </sheetView>
  </sheetViews>
  <sheetFormatPr baseColWidth="10" defaultRowHeight="12.75" x14ac:dyDescent="0.2"/>
  <cols>
    <col min="4" max="7" width="14.7109375" customWidth="1"/>
  </cols>
  <sheetData>
    <row r="1" spans="1:9" ht="14.25" thickTop="1" thickBot="1" x14ac:dyDescent="0.25">
      <c r="A1" s="207" t="s">
        <v>1671</v>
      </c>
      <c r="B1" s="2548" t="str">
        <f>CLIENT</f>
        <v>SPECIMEN ECF</v>
      </c>
      <c r="C1" s="2548"/>
      <c r="D1" s="214"/>
      <c r="E1" s="214"/>
      <c r="F1" s="214"/>
      <c r="G1" s="215"/>
    </row>
    <row r="2" spans="1:9" ht="13.5" thickBot="1" x14ac:dyDescent="0.25">
      <c r="A2" s="208"/>
      <c r="B2" s="218"/>
      <c r="C2" s="218"/>
      <c r="D2" s="52"/>
      <c r="E2" s="216"/>
      <c r="F2" s="224" t="s">
        <v>318</v>
      </c>
      <c r="G2" s="217"/>
    </row>
    <row r="3" spans="1:9" ht="13.5" thickBot="1" x14ac:dyDescent="0.25">
      <c r="A3" s="208"/>
      <c r="B3" s="52" t="s">
        <v>724</v>
      </c>
      <c r="C3" s="2551">
        <f>+GA!O3</f>
        <v>41639</v>
      </c>
      <c r="D3" s="2551"/>
      <c r="E3" s="2552"/>
      <c r="F3" s="313" t="s">
        <v>711</v>
      </c>
      <c r="G3" s="213"/>
    </row>
    <row r="4" spans="1:9" ht="13.5" thickBot="1" x14ac:dyDescent="0.25">
      <c r="A4" s="276" t="s">
        <v>1457</v>
      </c>
      <c r="B4" s="279"/>
      <c r="C4" s="278" t="s">
        <v>725</v>
      </c>
      <c r="D4" s="280"/>
      <c r="E4" s="277"/>
      <c r="F4" s="277"/>
      <c r="G4" s="311"/>
    </row>
    <row r="5" spans="1:9" ht="25.5" customHeight="1" x14ac:dyDescent="0.2">
      <c r="A5" s="2563" t="s">
        <v>322</v>
      </c>
      <c r="B5" s="2493"/>
      <c r="C5" s="2493"/>
      <c r="D5" s="2493"/>
      <c r="E5" s="2493"/>
      <c r="F5" s="2493"/>
      <c r="G5" s="2538"/>
    </row>
    <row r="6" spans="1:9" x14ac:dyDescent="0.2">
      <c r="A6" s="208"/>
      <c r="B6" s="186"/>
      <c r="C6" s="186"/>
      <c r="D6" s="186"/>
      <c r="E6" s="186"/>
      <c r="F6" s="186"/>
      <c r="G6" s="358"/>
    </row>
    <row r="7" spans="1:9" x14ac:dyDescent="0.2">
      <c r="A7" s="208"/>
      <c r="B7" s="347"/>
      <c r="C7" s="186"/>
      <c r="D7" s="345"/>
      <c r="E7" s="345"/>
      <c r="F7" s="345"/>
      <c r="G7" s="902"/>
    </row>
    <row r="8" spans="1:9" x14ac:dyDescent="0.2">
      <c r="A8" s="2564" t="s">
        <v>320</v>
      </c>
      <c r="B8" s="2565"/>
      <c r="C8" s="1624">
        <f>+'controle obligatoire bilan'!C10</f>
        <v>0</v>
      </c>
      <c r="D8" s="294"/>
      <c r="E8" s="294"/>
      <c r="F8" s="294"/>
      <c r="G8" s="1552"/>
      <c r="I8">
        <f>+IF(C8&gt;18000000,1,0)</f>
        <v>0</v>
      </c>
    </row>
    <row r="9" spans="1:9" ht="6.75" customHeight="1" x14ac:dyDescent="0.2">
      <c r="A9" s="2564"/>
      <c r="B9" s="2565"/>
      <c r="C9" s="354"/>
      <c r="D9" s="294"/>
      <c r="E9" s="294"/>
      <c r="F9" s="294"/>
      <c r="G9" s="1552"/>
    </row>
    <row r="10" spans="1:9" x14ac:dyDescent="0.2">
      <c r="A10" s="2564" t="s">
        <v>321</v>
      </c>
      <c r="B10" s="2565"/>
      <c r="C10" s="1623">
        <f>+'controle obligatoire bilan'!C12</f>
        <v>0</v>
      </c>
      <c r="D10" s="294"/>
      <c r="E10" s="294"/>
      <c r="F10" s="294"/>
      <c r="G10" s="1552"/>
      <c r="I10">
        <f>+IF(C10&gt;300,1,0)</f>
        <v>0</v>
      </c>
    </row>
    <row r="11" spans="1:9" x14ac:dyDescent="0.2">
      <c r="A11" s="208"/>
      <c r="B11" s="186"/>
      <c r="C11" s="186"/>
      <c r="D11" s="294"/>
      <c r="E11" s="294"/>
      <c r="F11" s="312"/>
      <c r="G11" s="1552"/>
    </row>
    <row r="12" spans="1:9" x14ac:dyDescent="0.2">
      <c r="A12" s="208"/>
      <c r="B12" s="186"/>
      <c r="C12" s="186"/>
      <c r="D12" s="294"/>
      <c r="E12" s="294"/>
      <c r="F12" s="312"/>
      <c r="G12" s="1552"/>
    </row>
    <row r="13" spans="1:9" x14ac:dyDescent="0.2">
      <c r="A13" s="1551"/>
      <c r="B13" s="218"/>
      <c r="C13" s="218"/>
      <c r="D13" s="294"/>
      <c r="E13" s="294"/>
      <c r="F13" s="294"/>
      <c r="G13" s="1552"/>
    </row>
    <row r="14" spans="1:9" x14ac:dyDescent="0.2">
      <c r="A14" s="1551"/>
      <c r="B14" s="218"/>
      <c r="C14" s="218"/>
      <c r="D14" s="294"/>
      <c r="E14" s="294"/>
      <c r="F14" s="294"/>
      <c r="G14" s="1552"/>
    </row>
    <row r="15" spans="1:9" x14ac:dyDescent="0.2">
      <c r="A15" s="225" t="s">
        <v>1309</v>
      </c>
      <c r="B15" s="52"/>
      <c r="C15" s="52"/>
      <c r="D15" s="52"/>
      <c r="E15" s="52"/>
      <c r="F15" s="52"/>
      <c r="G15" s="213"/>
    </row>
    <row r="16" spans="1:9" x14ac:dyDescent="0.2">
      <c r="A16" s="1549"/>
      <c r="B16" s="1516"/>
      <c r="C16" s="1516"/>
      <c r="D16" s="1516"/>
      <c r="E16" s="1516"/>
      <c r="F16" s="1516"/>
      <c r="G16" s="1546"/>
    </row>
    <row r="17" spans="1:7" ht="12.75" customHeight="1" x14ac:dyDescent="0.2">
      <c r="A17" s="2566" t="str">
        <f>+IF(I8+I10&gt;=1,"vérifier l'établissement de documents prévisionnels","RAS pas d'obligation d'établir des comptes prévisionnels")</f>
        <v>RAS pas d'obligation d'établir des comptes prévisionnels</v>
      </c>
      <c r="B17" s="2567"/>
      <c r="C17" s="2567"/>
      <c r="D17" s="2567"/>
      <c r="E17" s="2567"/>
      <c r="F17" s="2567"/>
      <c r="G17" s="2568"/>
    </row>
    <row r="18" spans="1:7" x14ac:dyDescent="0.2">
      <c r="A18" s="1549"/>
      <c r="B18" s="1516"/>
      <c r="C18" s="1516"/>
      <c r="D18" s="1516"/>
      <c r="E18" s="1516"/>
      <c r="F18" s="1516"/>
      <c r="G18" s="1546"/>
    </row>
    <row r="19" spans="1:7" x14ac:dyDescent="0.2">
      <c r="A19" s="1549"/>
      <c r="B19" s="1516"/>
      <c r="C19" s="1516"/>
      <c r="D19" s="1516"/>
      <c r="E19" s="1516"/>
      <c r="F19" s="1516"/>
      <c r="G19" s="1546"/>
    </row>
    <row r="20" spans="1:7" x14ac:dyDescent="0.2">
      <c r="A20" s="1549"/>
      <c r="B20" s="1516"/>
      <c r="C20" s="1516"/>
      <c r="D20" s="1516"/>
      <c r="E20" s="1516"/>
      <c r="F20" s="1516"/>
      <c r="G20" s="1546"/>
    </row>
    <row r="21" spans="1:7" ht="13.5" thickBot="1" x14ac:dyDescent="0.25">
      <c r="A21" s="1550"/>
      <c r="B21" s="1547"/>
      <c r="C21" s="1547"/>
      <c r="D21" s="1547"/>
      <c r="E21" s="1547"/>
      <c r="F21" s="1547"/>
      <c r="G21" s="1548"/>
    </row>
    <row r="22" spans="1:7" ht="13.5" thickTop="1" x14ac:dyDescent="0.2"/>
  </sheetData>
  <mergeCells count="7">
    <mergeCell ref="C3:E3"/>
    <mergeCell ref="B1:C1"/>
    <mergeCell ref="A5:G5"/>
    <mergeCell ref="A17:G17"/>
    <mergeCell ref="A8:B8"/>
    <mergeCell ref="A9:B9"/>
    <mergeCell ref="A10:B10"/>
  </mergeCells>
  <phoneticPr fontId="51" type="noConversion"/>
  <printOptions horizontalCentered="1" verticalCentered="1" gridLines="1" gridLinesSet="0"/>
  <pageMargins left="0" right="0" top="0" bottom="0" header="0" footer="0"/>
  <pageSetup paperSize="9"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5">
    <tabColor indexed="10"/>
  </sheetPr>
  <dimension ref="A1:H66"/>
  <sheetViews>
    <sheetView workbookViewId="0">
      <selection activeCell="B10" sqref="B10:G10"/>
    </sheetView>
  </sheetViews>
  <sheetFormatPr baseColWidth="10" defaultRowHeight="12.75" x14ac:dyDescent="0.2"/>
  <cols>
    <col min="8" max="8" width="15.5703125" bestFit="1" customWidth="1"/>
  </cols>
  <sheetData>
    <row r="1" spans="1:8" ht="16.5" thickBot="1" x14ac:dyDescent="0.25">
      <c r="A1" s="331" t="s">
        <v>220</v>
      </c>
      <c r="B1" s="2449" t="s">
        <v>1671</v>
      </c>
      <c r="C1" s="2450"/>
      <c r="D1" s="2451" t="s">
        <v>221</v>
      </c>
      <c r="E1" s="2452"/>
      <c r="F1" s="2452"/>
      <c r="G1" s="2450"/>
      <c r="H1" s="332" t="s">
        <v>671</v>
      </c>
    </row>
    <row r="2" spans="1:8" ht="19.5" thickBot="1" x14ac:dyDescent="0.25">
      <c r="A2" s="816">
        <f>Q!P5</f>
        <v>2014001</v>
      </c>
      <c r="B2" s="2455" t="str">
        <f>CLIENT</f>
        <v>SPECIMEN ECF</v>
      </c>
      <c r="C2" s="2456"/>
      <c r="D2" s="2457" t="s">
        <v>1199</v>
      </c>
      <c r="E2" s="2458"/>
      <c r="F2" s="2458"/>
      <c r="G2" s="2459"/>
      <c r="H2" s="333" t="s">
        <v>204</v>
      </c>
    </row>
    <row r="3" spans="1:8" ht="16.5" thickBot="1" x14ac:dyDescent="0.25">
      <c r="A3" s="334" t="s">
        <v>725</v>
      </c>
      <c r="B3" s="2449" t="s">
        <v>674</v>
      </c>
      <c r="C3" s="2450"/>
      <c r="D3" s="2451" t="s">
        <v>222</v>
      </c>
      <c r="E3" s="2452"/>
      <c r="F3" s="2452"/>
      <c r="G3" s="2450"/>
      <c r="H3" s="335" t="s">
        <v>1450</v>
      </c>
    </row>
    <row r="4" spans="1:8" ht="21" thickBot="1" x14ac:dyDescent="0.35">
      <c r="A4" s="817"/>
      <c r="B4" s="2466"/>
      <c r="C4" s="2467"/>
      <c r="D4" s="2453"/>
      <c r="E4" s="2454"/>
      <c r="F4" s="337"/>
      <c r="G4" s="337"/>
      <c r="H4" s="580">
        <f>+GA!O3</f>
        <v>41639</v>
      </c>
    </row>
    <row r="5" spans="1:8" x14ac:dyDescent="0.2">
      <c r="A5" s="2460" t="s">
        <v>1163</v>
      </c>
      <c r="B5" s="2461"/>
      <c r="C5" s="2461"/>
      <c r="D5" s="2461"/>
      <c r="E5" s="2461"/>
      <c r="F5" s="2461"/>
      <c r="G5" s="2461"/>
      <c r="H5" s="2462"/>
    </row>
    <row r="6" spans="1:8" x14ac:dyDescent="0.2">
      <c r="A6" s="2463"/>
      <c r="B6" s="2464"/>
      <c r="C6" s="2464"/>
      <c r="D6" s="2464"/>
      <c r="E6" s="2464"/>
      <c r="F6" s="2464"/>
      <c r="G6" s="2464"/>
      <c r="H6" s="2465"/>
    </row>
    <row r="7" spans="1:8" x14ac:dyDescent="0.2">
      <c r="A7" s="818"/>
      <c r="B7" s="2472"/>
      <c r="C7" s="2471"/>
      <c r="D7" s="2471"/>
      <c r="E7" s="2471"/>
      <c r="F7" s="2471"/>
      <c r="G7" s="2471"/>
      <c r="H7" s="819"/>
    </row>
    <row r="8" spans="1:8" x14ac:dyDescent="0.2">
      <c r="A8" s="818"/>
      <c r="B8" s="2472"/>
      <c r="C8" s="2472"/>
      <c r="D8" s="2472"/>
      <c r="E8" s="2472"/>
      <c r="F8" s="2472"/>
      <c r="G8" s="2472"/>
      <c r="H8" s="820"/>
    </row>
    <row r="9" spans="1:8" s="1924" customFormat="1" x14ac:dyDescent="0.2">
      <c r="A9" s="818"/>
      <c r="B9" s="2472"/>
      <c r="C9" s="2472"/>
      <c r="D9" s="2472"/>
      <c r="E9" s="2472"/>
      <c r="F9" s="2472"/>
      <c r="G9" s="2472"/>
      <c r="H9" s="820"/>
    </row>
    <row r="10" spans="1:8" s="1924" customFormat="1" x14ac:dyDescent="0.2">
      <c r="A10" s="818"/>
      <c r="B10" s="2472">
        <f>+'Plan de mission'!M82</f>
        <v>0</v>
      </c>
      <c r="C10" s="2472"/>
      <c r="D10" s="2472"/>
      <c r="E10" s="2472"/>
      <c r="F10" s="2472"/>
      <c r="G10" s="2472"/>
      <c r="H10" s="820"/>
    </row>
    <row r="11" spans="1:8" s="1924" customFormat="1" x14ac:dyDescent="0.2">
      <c r="A11" s="818"/>
      <c r="B11" s="2472"/>
      <c r="C11" s="2472"/>
      <c r="D11" s="2472"/>
      <c r="E11" s="2472"/>
      <c r="F11" s="2472"/>
      <c r="G11" s="2472"/>
      <c r="H11" s="820"/>
    </row>
    <row r="12" spans="1:8" s="1924" customFormat="1" x14ac:dyDescent="0.2">
      <c r="A12" s="818"/>
      <c r="B12" s="2472"/>
      <c r="C12" s="2472"/>
      <c r="D12" s="2472"/>
      <c r="E12" s="2472"/>
      <c r="F12" s="2472"/>
      <c r="G12" s="2472"/>
      <c r="H12" s="820"/>
    </row>
    <row r="13" spans="1:8" s="1924" customFormat="1" x14ac:dyDescent="0.2">
      <c r="A13" s="818"/>
      <c r="B13" s="2472"/>
      <c r="C13" s="2472"/>
      <c r="D13" s="2472"/>
      <c r="E13" s="2472"/>
      <c r="F13" s="2472"/>
      <c r="G13" s="2472"/>
      <c r="H13" s="820"/>
    </row>
    <row r="14" spans="1:8" x14ac:dyDescent="0.2">
      <c r="A14" s="821"/>
      <c r="B14" s="2472"/>
      <c r="C14" s="2471"/>
      <c r="D14" s="2471"/>
      <c r="E14" s="2471"/>
      <c r="F14" s="2471"/>
      <c r="G14" s="2471"/>
      <c r="H14" s="819"/>
    </row>
    <row r="15" spans="1:8" x14ac:dyDescent="0.2">
      <c r="A15" s="821"/>
      <c r="B15" s="2468" t="s">
        <v>1775</v>
      </c>
      <c r="C15" s="2469"/>
      <c r="D15" s="2469"/>
      <c r="E15" s="2469"/>
      <c r="F15" s="2469"/>
      <c r="G15" s="2469"/>
      <c r="H15" s="820"/>
    </row>
    <row r="16" spans="1:8" x14ac:dyDescent="0.2">
      <c r="A16" s="821"/>
      <c r="B16" s="2472"/>
      <c r="C16" s="2471"/>
      <c r="D16" s="2471"/>
      <c r="E16" s="2471"/>
      <c r="F16" s="2471"/>
      <c r="G16" s="2471"/>
      <c r="H16" s="819"/>
    </row>
    <row r="17" spans="1:8" x14ac:dyDescent="0.2">
      <c r="A17" s="821"/>
      <c r="B17" s="2472"/>
      <c r="C17" s="2471"/>
      <c r="D17" s="2471"/>
      <c r="E17" s="2471"/>
      <c r="F17" s="2471"/>
      <c r="G17" s="2471"/>
      <c r="H17" s="819"/>
    </row>
    <row r="18" spans="1:8" x14ac:dyDescent="0.2">
      <c r="A18" s="821"/>
      <c r="B18" s="2472"/>
      <c r="C18" s="2471"/>
      <c r="D18" s="2471"/>
      <c r="E18" s="2471"/>
      <c r="F18" s="2471"/>
      <c r="G18" s="2471"/>
      <c r="H18" s="819"/>
    </row>
    <row r="19" spans="1:8" x14ac:dyDescent="0.2">
      <c r="A19" s="821"/>
      <c r="B19" s="2472"/>
      <c r="C19" s="2471"/>
      <c r="D19" s="2471"/>
      <c r="E19" s="2471"/>
      <c r="F19" s="2471"/>
      <c r="G19" s="2471"/>
      <c r="H19" s="819"/>
    </row>
    <row r="20" spans="1:8" x14ac:dyDescent="0.2">
      <c r="A20" s="821"/>
      <c r="B20" s="2472"/>
      <c r="C20" s="2471"/>
      <c r="D20" s="2471"/>
      <c r="E20" s="2471"/>
      <c r="F20" s="2471"/>
      <c r="G20" s="2471"/>
      <c r="H20" s="819"/>
    </row>
    <row r="21" spans="1:8" x14ac:dyDescent="0.2">
      <c r="A21" s="821"/>
      <c r="B21" s="2472"/>
      <c r="C21" s="2471"/>
      <c r="D21" s="2471"/>
      <c r="E21" s="2471"/>
      <c r="F21" s="2471"/>
      <c r="G21" s="2471"/>
      <c r="H21" s="819"/>
    </row>
    <row r="22" spans="1:8" x14ac:dyDescent="0.2">
      <c r="A22" s="821"/>
      <c r="B22" s="2468" t="s">
        <v>1776</v>
      </c>
      <c r="C22" s="2469"/>
      <c r="D22" s="2469"/>
      <c r="E22" s="2469"/>
      <c r="F22" s="2469"/>
      <c r="G22" s="2469"/>
      <c r="H22" s="819"/>
    </row>
    <row r="23" spans="1:8" x14ac:dyDescent="0.2">
      <c r="A23" s="821"/>
      <c r="B23" s="2472"/>
      <c r="C23" s="2471"/>
      <c r="D23" s="2471"/>
      <c r="E23" s="2471"/>
      <c r="F23" s="2471"/>
      <c r="G23" s="2471"/>
      <c r="H23" s="819"/>
    </row>
    <row r="24" spans="1:8" x14ac:dyDescent="0.2">
      <c r="A24" s="821"/>
      <c r="B24" s="2472"/>
      <c r="C24" s="2471"/>
      <c r="D24" s="2471"/>
      <c r="E24" s="2471"/>
      <c r="F24" s="2471"/>
      <c r="G24" s="2471"/>
      <c r="H24" s="819"/>
    </row>
    <row r="25" spans="1:8" x14ac:dyDescent="0.2">
      <c r="A25" s="821"/>
      <c r="B25" s="2472"/>
      <c r="C25" s="2471"/>
      <c r="D25" s="2471"/>
      <c r="E25" s="2471"/>
      <c r="F25" s="2471"/>
      <c r="G25" s="2471"/>
      <c r="H25" s="819"/>
    </row>
    <row r="26" spans="1:8" x14ac:dyDescent="0.2">
      <c r="A26" s="821"/>
      <c r="B26" s="2472"/>
      <c r="C26" s="2471"/>
      <c r="D26" s="2471"/>
      <c r="E26" s="2471"/>
      <c r="F26" s="2471"/>
      <c r="G26" s="2471"/>
      <c r="H26" s="819"/>
    </row>
    <row r="27" spans="1:8" x14ac:dyDescent="0.2">
      <c r="A27" s="821"/>
      <c r="B27" s="2472"/>
      <c r="C27" s="2471"/>
      <c r="D27" s="2471"/>
      <c r="E27" s="2471"/>
      <c r="F27" s="2471"/>
      <c r="G27" s="2471"/>
      <c r="H27" s="819"/>
    </row>
    <row r="28" spans="1:8" x14ac:dyDescent="0.2">
      <c r="A28" s="821"/>
      <c r="B28" s="2472"/>
      <c r="C28" s="2471"/>
      <c r="D28" s="2471"/>
      <c r="E28" s="2471"/>
      <c r="F28" s="2471"/>
      <c r="G28" s="2471"/>
      <c r="H28" s="819"/>
    </row>
    <row r="29" spans="1:8" x14ac:dyDescent="0.2">
      <c r="A29" s="821"/>
      <c r="B29" s="2472"/>
      <c r="C29" s="2471"/>
      <c r="D29" s="2471"/>
      <c r="E29" s="2471"/>
      <c r="F29" s="2471"/>
      <c r="G29" s="2471"/>
      <c r="H29" s="819"/>
    </row>
    <row r="30" spans="1:8" x14ac:dyDescent="0.2">
      <c r="A30" s="821"/>
      <c r="B30" s="2472"/>
      <c r="C30" s="2471"/>
      <c r="D30" s="2471"/>
      <c r="E30" s="2471"/>
      <c r="F30" s="2471"/>
      <c r="G30" s="2471"/>
      <c r="H30" s="819"/>
    </row>
    <row r="31" spans="1:8" x14ac:dyDescent="0.2">
      <c r="A31" s="821"/>
      <c r="B31" s="2472"/>
      <c r="C31" s="2471"/>
      <c r="D31" s="2471"/>
      <c r="E31" s="2471"/>
      <c r="F31" s="2471"/>
      <c r="G31" s="2471"/>
      <c r="H31" s="819"/>
    </row>
    <row r="32" spans="1:8" x14ac:dyDescent="0.2">
      <c r="A32" s="821"/>
      <c r="B32" s="2472"/>
      <c r="C32" s="2471"/>
      <c r="D32" s="2471"/>
      <c r="E32" s="2471"/>
      <c r="F32" s="2471"/>
      <c r="G32" s="2471"/>
      <c r="H32" s="819"/>
    </row>
    <row r="33" spans="1:8" x14ac:dyDescent="0.2">
      <c r="A33" s="821"/>
      <c r="B33" s="2472"/>
      <c r="C33" s="2471"/>
      <c r="D33" s="2471"/>
      <c r="E33" s="2471"/>
      <c r="F33" s="2471"/>
      <c r="G33" s="2471"/>
      <c r="H33" s="819"/>
    </row>
    <row r="34" spans="1:8" x14ac:dyDescent="0.2">
      <c r="A34" s="821"/>
      <c r="B34" s="2468" t="s">
        <v>228</v>
      </c>
      <c r="C34" s="2469"/>
      <c r="D34" s="2469"/>
      <c r="E34" s="2469"/>
      <c r="F34" s="2469"/>
      <c r="G34" s="2469"/>
      <c r="H34" s="819"/>
    </row>
    <row r="35" spans="1:8" x14ac:dyDescent="0.2">
      <c r="A35" s="821"/>
      <c r="B35" s="2569" t="s">
        <v>1778</v>
      </c>
      <c r="C35" s="2569"/>
      <c r="D35" s="2569"/>
      <c r="E35" s="2569"/>
      <c r="F35" s="2569"/>
      <c r="G35" s="2569"/>
      <c r="H35" s="819"/>
    </row>
    <row r="36" spans="1:8" x14ac:dyDescent="0.2">
      <c r="A36" s="821"/>
      <c r="B36" s="2569"/>
      <c r="C36" s="2569"/>
      <c r="D36" s="2569"/>
      <c r="E36" s="2569"/>
      <c r="F36" s="2569"/>
      <c r="G36" s="2569"/>
      <c r="H36" s="819"/>
    </row>
    <row r="37" spans="1:8" x14ac:dyDescent="0.2">
      <c r="A37" s="821"/>
      <c r="B37" s="2569" t="s">
        <v>1777</v>
      </c>
      <c r="C37" s="2569"/>
      <c r="D37" s="2569"/>
      <c r="E37" s="2569"/>
      <c r="F37" s="2569"/>
      <c r="G37" s="2569"/>
      <c r="H37" s="819"/>
    </row>
    <row r="38" spans="1:8" x14ac:dyDescent="0.2">
      <c r="A38" s="821"/>
      <c r="B38" s="2569"/>
      <c r="C38" s="2569"/>
      <c r="D38" s="2569"/>
      <c r="E38" s="2569"/>
      <c r="F38" s="2569"/>
      <c r="G38" s="2569"/>
      <c r="H38" s="819"/>
    </row>
    <row r="39" spans="1:8" x14ac:dyDescent="0.2">
      <c r="A39" s="821"/>
      <c r="B39" s="2472"/>
      <c r="C39" s="2471"/>
      <c r="D39" s="2471"/>
      <c r="E39" s="2471"/>
      <c r="F39" s="2471"/>
      <c r="G39" s="2471"/>
      <c r="H39" s="819"/>
    </row>
    <row r="40" spans="1:8" x14ac:dyDescent="0.2">
      <c r="A40" s="821"/>
      <c r="B40" s="2472"/>
      <c r="C40" s="2471"/>
      <c r="D40" s="2471"/>
      <c r="E40" s="2471"/>
      <c r="F40" s="2471"/>
      <c r="G40" s="2471"/>
      <c r="H40" s="819"/>
    </row>
    <row r="41" spans="1:8" x14ac:dyDescent="0.2">
      <c r="A41" s="821"/>
      <c r="B41" s="2472"/>
      <c r="C41" s="2471"/>
      <c r="D41" s="2471"/>
      <c r="E41" s="2471"/>
      <c r="F41" s="2471"/>
      <c r="G41" s="2471"/>
      <c r="H41" s="819"/>
    </row>
    <row r="42" spans="1:8" x14ac:dyDescent="0.2">
      <c r="A42" s="821"/>
      <c r="B42" s="2472"/>
      <c r="C42" s="2471"/>
      <c r="D42" s="2471"/>
      <c r="E42" s="2471"/>
      <c r="F42" s="2471"/>
      <c r="G42" s="2471"/>
      <c r="H42" s="819"/>
    </row>
    <row r="43" spans="1:8" x14ac:dyDescent="0.2">
      <c r="A43" s="821"/>
      <c r="B43" s="2472"/>
      <c r="C43" s="2471"/>
      <c r="D43" s="2471"/>
      <c r="E43" s="2471"/>
      <c r="F43" s="2471"/>
      <c r="G43" s="2471"/>
      <c r="H43" s="819"/>
    </row>
    <row r="44" spans="1:8" x14ac:dyDescent="0.2">
      <c r="A44" s="821"/>
      <c r="B44" s="2472"/>
      <c r="C44" s="2471"/>
      <c r="D44" s="2471"/>
      <c r="E44" s="2471"/>
      <c r="F44" s="2471"/>
      <c r="G44" s="2471"/>
      <c r="H44" s="819"/>
    </row>
    <row r="45" spans="1:8" x14ac:dyDescent="0.2">
      <c r="A45" s="821"/>
      <c r="B45" s="2472"/>
      <c r="C45" s="2471"/>
      <c r="D45" s="2471"/>
      <c r="E45" s="2471"/>
      <c r="F45" s="2471"/>
      <c r="G45" s="2471"/>
      <c r="H45" s="819"/>
    </row>
    <row r="46" spans="1:8" x14ac:dyDescent="0.2">
      <c r="A46" s="821"/>
      <c r="B46" s="2472"/>
      <c r="C46" s="2471"/>
      <c r="D46" s="2471"/>
      <c r="E46" s="2471"/>
      <c r="F46" s="2471"/>
      <c r="G46" s="2471"/>
      <c r="H46" s="819"/>
    </row>
    <row r="47" spans="1:8" x14ac:dyDescent="0.2">
      <c r="A47" s="821"/>
      <c r="B47" s="2472"/>
      <c r="C47" s="2471"/>
      <c r="D47" s="2471"/>
      <c r="E47" s="2471"/>
      <c r="F47" s="2471"/>
      <c r="G47" s="2471"/>
      <c r="H47" s="819"/>
    </row>
    <row r="48" spans="1:8" x14ac:dyDescent="0.2">
      <c r="A48" s="821"/>
      <c r="B48" s="2472"/>
      <c r="C48" s="2471"/>
      <c r="D48" s="2471"/>
      <c r="E48" s="2471"/>
      <c r="F48" s="2471"/>
      <c r="G48" s="2471"/>
      <c r="H48" s="819"/>
    </row>
    <row r="49" spans="1:8" x14ac:dyDescent="0.2">
      <c r="A49" s="821"/>
      <c r="B49" s="2472"/>
      <c r="C49" s="2471"/>
      <c r="D49" s="2471"/>
      <c r="E49" s="2471"/>
      <c r="F49" s="2471"/>
      <c r="G49" s="2471"/>
      <c r="H49" s="819"/>
    </row>
    <row r="50" spans="1:8" x14ac:dyDescent="0.2">
      <c r="A50" s="821"/>
      <c r="B50" s="2472"/>
      <c r="C50" s="2471"/>
      <c r="D50" s="2471"/>
      <c r="E50" s="2471"/>
      <c r="F50" s="2471"/>
      <c r="G50" s="2471"/>
      <c r="H50" s="819"/>
    </row>
    <row r="51" spans="1:8" x14ac:dyDescent="0.2">
      <c r="A51" s="821"/>
      <c r="B51" s="2472"/>
      <c r="C51" s="2471"/>
      <c r="D51" s="2471"/>
      <c r="E51" s="2471"/>
      <c r="F51" s="2471"/>
      <c r="G51" s="2471"/>
      <c r="H51" s="819"/>
    </row>
    <row r="52" spans="1:8" x14ac:dyDescent="0.2">
      <c r="A52" s="821"/>
      <c r="B52" s="2472"/>
      <c r="C52" s="2471"/>
      <c r="D52" s="2471"/>
      <c r="E52" s="2471"/>
      <c r="F52" s="2471"/>
      <c r="G52" s="2471"/>
      <c r="H52" s="819"/>
    </row>
    <row r="53" spans="1:8" x14ac:dyDescent="0.2">
      <c r="A53" s="821"/>
      <c r="B53" s="2472"/>
      <c r="C53" s="2471"/>
      <c r="D53" s="2471"/>
      <c r="E53" s="2471"/>
      <c r="F53" s="2471"/>
      <c r="G53" s="2471"/>
      <c r="H53" s="819"/>
    </row>
    <row r="54" spans="1:8" x14ac:dyDescent="0.2">
      <c r="A54" s="821"/>
      <c r="B54" s="2472"/>
      <c r="C54" s="2471"/>
      <c r="D54" s="2471"/>
      <c r="E54" s="2471"/>
      <c r="F54" s="2471"/>
      <c r="G54" s="2471"/>
      <c r="H54" s="819"/>
    </row>
    <row r="55" spans="1:8" ht="13.5" thickBot="1" x14ac:dyDescent="0.25">
      <c r="A55" s="822"/>
      <c r="B55" s="2473"/>
      <c r="C55" s="2474"/>
      <c r="D55" s="2474"/>
      <c r="E55" s="2474"/>
      <c r="F55" s="2474"/>
      <c r="G55" s="2474"/>
      <c r="H55" s="823"/>
    </row>
    <row r="56" spans="1:8" x14ac:dyDescent="0.2">
      <c r="A56" s="11"/>
      <c r="B56" s="2"/>
      <c r="C56" s="2"/>
      <c r="D56" s="2"/>
      <c r="E56" s="11"/>
      <c r="F56" s="11"/>
      <c r="G56" s="11"/>
      <c r="H56" s="11"/>
    </row>
    <row r="57" spans="1:8" x14ac:dyDescent="0.2">
      <c r="A57" s="11"/>
      <c r="B57" s="2"/>
      <c r="C57" s="2"/>
      <c r="D57" s="2"/>
      <c r="E57" s="11"/>
      <c r="F57" s="11"/>
      <c r="G57" s="11"/>
      <c r="H57" s="11"/>
    </row>
    <row r="58" spans="1:8" x14ac:dyDescent="0.2">
      <c r="A58" s="11"/>
      <c r="B58" s="2"/>
      <c r="C58" s="2"/>
      <c r="D58" s="2"/>
      <c r="E58" s="11"/>
      <c r="F58" s="11"/>
      <c r="G58" s="11"/>
      <c r="H58" s="11"/>
    </row>
    <row r="59" spans="1:8" x14ac:dyDescent="0.2">
      <c r="A59" s="11"/>
      <c r="B59" s="2"/>
      <c r="C59" s="2"/>
      <c r="D59" s="2"/>
      <c r="E59" s="11"/>
      <c r="F59" s="11"/>
      <c r="G59" s="11"/>
      <c r="H59" s="11"/>
    </row>
    <row r="60" spans="1:8" x14ac:dyDescent="0.2">
      <c r="A60" s="11"/>
      <c r="B60" s="2"/>
      <c r="C60" s="2"/>
      <c r="D60" s="2"/>
      <c r="E60" s="11"/>
      <c r="F60" s="11"/>
      <c r="G60" s="11"/>
      <c r="H60" s="11"/>
    </row>
    <row r="61" spans="1:8" x14ac:dyDescent="0.2">
      <c r="A61" s="11"/>
      <c r="B61" s="2"/>
      <c r="C61" s="2"/>
      <c r="D61" s="2"/>
      <c r="E61" s="11"/>
      <c r="F61" s="11"/>
      <c r="G61" s="11"/>
      <c r="H61" s="11"/>
    </row>
    <row r="62" spans="1:8" x14ac:dyDescent="0.2">
      <c r="A62" s="11"/>
      <c r="B62" s="2"/>
      <c r="C62" s="2"/>
      <c r="D62" s="2"/>
      <c r="E62" s="11"/>
      <c r="F62" s="11"/>
      <c r="G62" s="11"/>
      <c r="H62" s="11"/>
    </row>
    <row r="63" spans="1:8" x14ac:dyDescent="0.2">
      <c r="A63" s="11"/>
      <c r="B63" s="2"/>
      <c r="C63" s="2"/>
      <c r="D63" s="2"/>
      <c r="E63" s="11"/>
      <c r="F63" s="11"/>
      <c r="G63" s="11"/>
      <c r="H63" s="11"/>
    </row>
    <row r="64" spans="1:8" x14ac:dyDescent="0.2">
      <c r="A64" s="11"/>
      <c r="B64" s="2"/>
      <c r="C64" s="2"/>
      <c r="D64" s="2"/>
      <c r="E64" s="11"/>
      <c r="F64" s="11"/>
      <c r="G64" s="11"/>
      <c r="H64" s="11"/>
    </row>
    <row r="65" spans="1:8" x14ac:dyDescent="0.2">
      <c r="A65" s="11"/>
      <c r="B65" s="2"/>
      <c r="C65" s="2"/>
      <c r="D65" s="2"/>
      <c r="E65" s="11"/>
      <c r="F65" s="11"/>
      <c r="G65" s="11"/>
      <c r="H65" s="11"/>
    </row>
    <row r="66" spans="1:8" x14ac:dyDescent="0.2">
      <c r="A66" s="11"/>
      <c r="B66" s="2"/>
      <c r="C66" s="2"/>
      <c r="D66" s="2"/>
      <c r="E66" s="11"/>
      <c r="F66" s="11"/>
      <c r="G66" s="11"/>
      <c r="H66" s="11"/>
    </row>
  </sheetData>
  <mergeCells count="56">
    <mergeCell ref="A5:H6"/>
    <mergeCell ref="B4:C4"/>
    <mergeCell ref="B1:C1"/>
    <mergeCell ref="D1:G1"/>
    <mergeCell ref="D4:E4"/>
    <mergeCell ref="B3:C3"/>
    <mergeCell ref="B2:C2"/>
    <mergeCell ref="D3:G3"/>
    <mergeCell ref="D2:G2"/>
    <mergeCell ref="B22:G22"/>
    <mergeCell ref="B23:G23"/>
    <mergeCell ref="B7:G7"/>
    <mergeCell ref="B8:G8"/>
    <mergeCell ref="B14:G14"/>
    <mergeCell ref="B15:G15"/>
    <mergeCell ref="B16:G16"/>
    <mergeCell ref="B17:G17"/>
    <mergeCell ref="B18:G18"/>
    <mergeCell ref="B19:G19"/>
    <mergeCell ref="B20:G20"/>
    <mergeCell ref="B21:G21"/>
    <mergeCell ref="B9:G9"/>
    <mergeCell ref="B10:G10"/>
    <mergeCell ref="B11:G11"/>
    <mergeCell ref="B12:G12"/>
    <mergeCell ref="B29:G29"/>
    <mergeCell ref="B30:G30"/>
    <mergeCell ref="B31:G31"/>
    <mergeCell ref="B32:G32"/>
    <mergeCell ref="B33:G33"/>
    <mergeCell ref="B24:G24"/>
    <mergeCell ref="B25:G25"/>
    <mergeCell ref="B26:G26"/>
    <mergeCell ref="B27:G27"/>
    <mergeCell ref="B28:G28"/>
    <mergeCell ref="B44:G44"/>
    <mergeCell ref="B45:G45"/>
    <mergeCell ref="B35:G36"/>
    <mergeCell ref="B37:G38"/>
    <mergeCell ref="B34:G34"/>
    <mergeCell ref="B13:G13"/>
    <mergeCell ref="B54:G54"/>
    <mergeCell ref="B55:G55"/>
    <mergeCell ref="B48:G48"/>
    <mergeCell ref="B49:G49"/>
    <mergeCell ref="B50:G50"/>
    <mergeCell ref="B51:G51"/>
    <mergeCell ref="B52:G52"/>
    <mergeCell ref="B53:G53"/>
    <mergeCell ref="B46:G46"/>
    <mergeCell ref="B47:G47"/>
    <mergeCell ref="B39:G39"/>
    <mergeCell ref="B40:G40"/>
    <mergeCell ref="B41:G41"/>
    <mergeCell ref="B42:G42"/>
    <mergeCell ref="B43:G43"/>
  </mergeCells>
  <phoneticPr fontId="51" type="noConversion"/>
  <printOptions horizontalCentered="1" verticalCentered="1"/>
  <pageMargins left="0.39370078740157483" right="0" top="0" bottom="0" header="0" footer="0"/>
  <pageSetup paperSize="9" orientation="portrait" blackAndWhite="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8">
    <tabColor indexed="10"/>
  </sheetPr>
  <dimension ref="A1:K68"/>
  <sheetViews>
    <sheetView workbookViewId="0">
      <selection activeCell="H43" sqref="A43:XFD48"/>
    </sheetView>
  </sheetViews>
  <sheetFormatPr baseColWidth="10" defaultRowHeight="12.75" x14ac:dyDescent="0.2"/>
  <cols>
    <col min="5" max="6" width="14.7109375" customWidth="1"/>
  </cols>
  <sheetData>
    <row r="1" spans="1:11" ht="13.5" thickBot="1" x14ac:dyDescent="0.25">
      <c r="A1" s="209" t="s">
        <v>1671</v>
      </c>
      <c r="B1" s="2263" t="str">
        <f>CLIENT</f>
        <v>SPECIMEN ECF</v>
      </c>
      <c r="C1" s="2263"/>
      <c r="D1" s="355"/>
      <c r="E1" s="355"/>
      <c r="F1" s="288"/>
      <c r="G1" s="356"/>
    </row>
    <row r="2" spans="1:11" ht="13.5" thickBot="1" x14ac:dyDescent="0.25">
      <c r="A2" s="208"/>
      <c r="B2" s="218"/>
      <c r="C2" s="218"/>
      <c r="D2" s="186"/>
      <c r="E2" s="346"/>
      <c r="F2" s="224" t="s">
        <v>1286</v>
      </c>
      <c r="G2" s="358"/>
    </row>
    <row r="3" spans="1:11" ht="13.5" thickBot="1" x14ac:dyDescent="0.25">
      <c r="A3" s="208"/>
      <c r="B3" s="186" t="s">
        <v>724</v>
      </c>
      <c r="C3" s="2264">
        <f>+GA!O3</f>
        <v>41639</v>
      </c>
      <c r="D3" s="2264"/>
      <c r="E3" s="2552"/>
      <c r="F3" s="313" t="s">
        <v>711</v>
      </c>
      <c r="G3" s="358"/>
    </row>
    <row r="4" spans="1:11" ht="13.5" thickBot="1" x14ac:dyDescent="0.25">
      <c r="A4" s="276" t="s">
        <v>1457</v>
      </c>
      <c r="B4" s="279"/>
      <c r="C4" s="278" t="s">
        <v>725</v>
      </c>
      <c r="D4" s="280"/>
      <c r="E4" s="277"/>
      <c r="F4" s="288"/>
      <c r="G4" s="358"/>
    </row>
    <row r="5" spans="1:11" ht="13.5" thickBot="1" x14ac:dyDescent="0.25">
      <c r="A5" s="208"/>
      <c r="B5" s="797" t="s">
        <v>1271</v>
      </c>
      <c r="C5" s="186"/>
      <c r="D5" s="186"/>
      <c r="E5" s="186"/>
      <c r="F5" s="286"/>
      <c r="G5" s="358"/>
    </row>
    <row r="6" spans="1:11" x14ac:dyDescent="0.2">
      <c r="A6" s="208"/>
      <c r="B6" s="186"/>
      <c r="C6" s="186"/>
      <c r="D6" s="2572" t="s">
        <v>725</v>
      </c>
      <c r="E6" s="281" t="s">
        <v>1273</v>
      </c>
      <c r="F6" s="282" t="s">
        <v>1275</v>
      </c>
      <c r="G6" s="2572" t="s">
        <v>1285</v>
      </c>
      <c r="I6" s="41" t="s">
        <v>891</v>
      </c>
      <c r="J6" s="41"/>
      <c r="K6" s="41"/>
    </row>
    <row r="7" spans="1:11" ht="13.5" thickBot="1" x14ac:dyDescent="0.25">
      <c r="A7" s="846" t="s">
        <v>1272</v>
      </c>
      <c r="B7" s="1217"/>
      <c r="C7" s="186"/>
      <c r="D7" s="2573"/>
      <c r="E7" s="283" t="s">
        <v>1274</v>
      </c>
      <c r="F7" s="284" t="s">
        <v>1276</v>
      </c>
      <c r="G7" s="2583"/>
      <c r="I7" s="41" t="s">
        <v>892</v>
      </c>
      <c r="J7" s="41"/>
      <c r="K7" s="41"/>
    </row>
    <row r="8" spans="1:11" x14ac:dyDescent="0.2">
      <c r="A8" s="2574" t="s">
        <v>1277</v>
      </c>
      <c r="B8" s="2575"/>
      <c r="C8" s="2575"/>
      <c r="D8" s="289"/>
      <c r="E8" s="1208"/>
      <c r="F8" s="1208"/>
      <c r="G8" s="847"/>
      <c r="I8" s="41" t="s">
        <v>443</v>
      </c>
      <c r="J8" s="41"/>
      <c r="K8" s="41"/>
    </row>
    <row r="9" spans="1:11" x14ac:dyDescent="0.2">
      <c r="A9" s="2579" t="s">
        <v>1278</v>
      </c>
      <c r="B9" s="2580"/>
      <c r="C9" s="2580"/>
      <c r="D9" s="290"/>
      <c r="E9" s="1209"/>
      <c r="F9" s="1210"/>
      <c r="G9" s="848"/>
      <c r="I9" s="41" t="s">
        <v>444</v>
      </c>
      <c r="J9" s="41"/>
      <c r="K9" s="41"/>
    </row>
    <row r="10" spans="1:11" x14ac:dyDescent="0.2">
      <c r="A10" s="2581"/>
      <c r="B10" s="2582"/>
      <c r="C10" s="2582"/>
      <c r="D10" s="290"/>
      <c r="E10" s="1209"/>
      <c r="F10" s="1210"/>
      <c r="G10" s="848"/>
      <c r="I10" s="41"/>
      <c r="J10" s="41"/>
      <c r="K10" s="41"/>
    </row>
    <row r="11" spans="1:11" x14ac:dyDescent="0.2">
      <c r="A11" s="2584"/>
      <c r="B11" s="2577"/>
      <c r="C11" s="2577"/>
      <c r="D11" s="291"/>
      <c r="E11" s="1211"/>
      <c r="F11" s="1212"/>
      <c r="G11" s="849"/>
      <c r="I11" s="41" t="s">
        <v>1701</v>
      </c>
      <c r="J11" s="41"/>
      <c r="K11" s="41"/>
    </row>
    <row r="12" spans="1:11" x14ac:dyDescent="0.2">
      <c r="A12" s="2584"/>
      <c r="B12" s="2577"/>
      <c r="C12" s="2577"/>
      <c r="D12" s="291"/>
      <c r="E12" s="1211"/>
      <c r="F12" s="1212"/>
      <c r="G12" s="849"/>
      <c r="I12" s="41" t="s">
        <v>1702</v>
      </c>
      <c r="J12" s="41"/>
      <c r="K12" s="41"/>
    </row>
    <row r="13" spans="1:11" x14ac:dyDescent="0.2">
      <c r="A13" s="2584"/>
      <c r="B13" s="2577"/>
      <c r="C13" s="2577"/>
      <c r="D13" s="291"/>
      <c r="E13" s="1211"/>
      <c r="F13" s="1212"/>
      <c r="G13" s="849"/>
      <c r="I13" s="41" t="s">
        <v>1703</v>
      </c>
      <c r="J13" s="41"/>
      <c r="K13" s="41"/>
    </row>
    <row r="14" spans="1:11" x14ac:dyDescent="0.2">
      <c r="A14" s="2584"/>
      <c r="B14" s="2577"/>
      <c r="C14" s="2577"/>
      <c r="D14" s="291"/>
      <c r="E14" s="1211"/>
      <c r="F14" s="1212"/>
      <c r="G14" s="849"/>
      <c r="I14" s="41" t="s">
        <v>1704</v>
      </c>
      <c r="J14" s="41"/>
      <c r="K14" s="41"/>
    </row>
    <row r="15" spans="1:11" x14ac:dyDescent="0.2">
      <c r="A15" s="2584"/>
      <c r="B15" s="2577"/>
      <c r="C15" s="2577"/>
      <c r="D15" s="291"/>
      <c r="E15" s="1211"/>
      <c r="F15" s="1212"/>
      <c r="G15" s="849"/>
      <c r="I15" s="41" t="s">
        <v>890</v>
      </c>
      <c r="J15" s="41"/>
      <c r="K15" s="41"/>
    </row>
    <row r="16" spans="1:11" x14ac:dyDescent="0.2">
      <c r="A16" s="2584"/>
      <c r="B16" s="2577"/>
      <c r="C16" s="2577"/>
      <c r="D16" s="291"/>
      <c r="E16" s="1211"/>
      <c r="F16" s="1212"/>
      <c r="G16" s="849"/>
    </row>
    <row r="17" spans="1:7" x14ac:dyDescent="0.2">
      <c r="A17" s="2579" t="s">
        <v>1279</v>
      </c>
      <c r="B17" s="2580"/>
      <c r="C17" s="2580"/>
      <c r="D17" s="290"/>
      <c r="E17" s="1209"/>
      <c r="F17" s="1210"/>
      <c r="G17" s="848"/>
    </row>
    <row r="18" spans="1:7" x14ac:dyDescent="0.2">
      <c r="A18" s="2581"/>
      <c r="B18" s="2582"/>
      <c r="C18" s="2582"/>
      <c r="D18" s="290"/>
      <c r="E18" s="1209"/>
      <c r="F18" s="1210"/>
      <c r="G18" s="848"/>
    </row>
    <row r="19" spans="1:7" x14ac:dyDescent="0.2">
      <c r="A19" s="2576"/>
      <c r="B19" s="2577"/>
      <c r="C19" s="2578"/>
      <c r="D19" s="291"/>
      <c r="E19" s="1213"/>
      <c r="F19" s="1211"/>
      <c r="G19" s="849"/>
    </row>
    <row r="20" spans="1:7" x14ac:dyDescent="0.2">
      <c r="A20" s="2576"/>
      <c r="B20" s="2577"/>
      <c r="C20" s="2578"/>
      <c r="D20" s="291"/>
      <c r="E20" s="1213"/>
      <c r="F20" s="1211"/>
      <c r="G20" s="849"/>
    </row>
    <row r="21" spans="1:7" x14ac:dyDescent="0.2">
      <c r="A21" s="2576"/>
      <c r="B21" s="2577"/>
      <c r="C21" s="2578"/>
      <c r="D21" s="291"/>
      <c r="E21" s="1213"/>
      <c r="F21" s="1211"/>
      <c r="G21" s="849"/>
    </row>
    <row r="22" spans="1:7" x14ac:dyDescent="0.2">
      <c r="A22" s="2576"/>
      <c r="B22" s="2577"/>
      <c r="C22" s="2578"/>
      <c r="D22" s="291"/>
      <c r="E22" s="1213"/>
      <c r="F22" s="1211"/>
      <c r="G22" s="849"/>
    </row>
    <row r="23" spans="1:7" x14ac:dyDescent="0.2">
      <c r="A23" s="2576"/>
      <c r="B23" s="2577"/>
      <c r="C23" s="2578"/>
      <c r="D23" s="291"/>
      <c r="E23" s="1213"/>
      <c r="F23" s="1211"/>
      <c r="G23" s="849"/>
    </row>
    <row r="24" spans="1:7" x14ac:dyDescent="0.2">
      <c r="A24" s="2576"/>
      <c r="B24" s="2577"/>
      <c r="C24" s="2578"/>
      <c r="D24" s="291"/>
      <c r="E24" s="1213"/>
      <c r="F24" s="1211"/>
      <c r="G24" s="849"/>
    </row>
    <row r="25" spans="1:7" x14ac:dyDescent="0.2">
      <c r="A25" s="2579" t="s">
        <v>1280</v>
      </c>
      <c r="B25" s="2580"/>
      <c r="C25" s="2580"/>
      <c r="D25" s="290"/>
      <c r="E25" s="1209"/>
      <c r="F25" s="1210"/>
      <c r="G25" s="848"/>
    </row>
    <row r="26" spans="1:7" x14ac:dyDescent="0.2">
      <c r="A26" s="2581"/>
      <c r="B26" s="2582"/>
      <c r="C26" s="2582"/>
      <c r="D26" s="290"/>
      <c r="E26" s="1209"/>
      <c r="F26" s="1210"/>
      <c r="G26" s="848"/>
    </row>
    <row r="27" spans="1:7" x14ac:dyDescent="0.2">
      <c r="A27" s="2576"/>
      <c r="B27" s="2577"/>
      <c r="C27" s="2578"/>
      <c r="D27" s="291"/>
      <c r="E27" s="1211"/>
      <c r="F27" s="1212"/>
      <c r="G27" s="849"/>
    </row>
    <row r="28" spans="1:7" x14ac:dyDescent="0.2">
      <c r="A28" s="2576"/>
      <c r="B28" s="2577"/>
      <c r="C28" s="2578"/>
      <c r="D28" s="291"/>
      <c r="E28" s="1211"/>
      <c r="F28" s="1212"/>
      <c r="G28" s="849"/>
    </row>
    <row r="29" spans="1:7" x14ac:dyDescent="0.2">
      <c r="A29" s="2576"/>
      <c r="B29" s="2577"/>
      <c r="C29" s="2578"/>
      <c r="D29" s="291"/>
      <c r="E29" s="1211"/>
      <c r="F29" s="1212"/>
      <c r="G29" s="849"/>
    </row>
    <row r="30" spans="1:7" x14ac:dyDescent="0.2">
      <c r="A30" s="2576"/>
      <c r="B30" s="2577"/>
      <c r="C30" s="2578"/>
      <c r="D30" s="291"/>
      <c r="E30" s="1211"/>
      <c r="F30" s="1212"/>
      <c r="G30" s="849"/>
    </row>
    <row r="31" spans="1:7" x14ac:dyDescent="0.2">
      <c r="A31" s="2576"/>
      <c r="B31" s="2577"/>
      <c r="C31" s="2578"/>
      <c r="D31" s="291"/>
      <c r="E31" s="1211"/>
      <c r="F31" s="1212"/>
      <c r="G31" s="849"/>
    </row>
    <row r="32" spans="1:7" x14ac:dyDescent="0.2">
      <c r="A32" s="2576"/>
      <c r="B32" s="2577"/>
      <c r="C32" s="2578"/>
      <c r="D32" s="291"/>
      <c r="E32" s="1211"/>
      <c r="F32" s="1212"/>
      <c r="G32" s="849"/>
    </row>
    <row r="33" spans="1:7" x14ac:dyDescent="0.2">
      <c r="A33" s="2579" t="s">
        <v>1281</v>
      </c>
      <c r="B33" s="2580"/>
      <c r="C33" s="2580"/>
      <c r="D33" s="290"/>
      <c r="E33" s="1209"/>
      <c r="F33" s="1210"/>
      <c r="G33" s="848"/>
    </row>
    <row r="34" spans="1:7" x14ac:dyDescent="0.2">
      <c r="A34" s="2581"/>
      <c r="B34" s="2582"/>
      <c r="C34" s="2582"/>
      <c r="D34" s="290"/>
      <c r="E34" s="1209"/>
      <c r="F34" s="1210"/>
      <c r="G34" s="848"/>
    </row>
    <row r="35" spans="1:7" x14ac:dyDescent="0.2">
      <c r="A35" s="2576"/>
      <c r="B35" s="2577"/>
      <c r="C35" s="2578"/>
      <c r="D35" s="291"/>
      <c r="E35" s="1213"/>
      <c r="F35" s="1211"/>
      <c r="G35" s="849"/>
    </row>
    <row r="36" spans="1:7" x14ac:dyDescent="0.2">
      <c r="A36" s="2576"/>
      <c r="B36" s="2577"/>
      <c r="C36" s="2578"/>
      <c r="D36" s="291"/>
      <c r="E36" s="1213"/>
      <c r="F36" s="1211"/>
      <c r="G36" s="849"/>
    </row>
    <row r="37" spans="1:7" x14ac:dyDescent="0.2">
      <c r="A37" s="2576"/>
      <c r="B37" s="2577"/>
      <c r="C37" s="2578"/>
      <c r="D37" s="291"/>
      <c r="E37" s="1213"/>
      <c r="F37" s="1211"/>
      <c r="G37" s="849"/>
    </row>
    <row r="38" spans="1:7" x14ac:dyDescent="0.2">
      <c r="A38" s="2576"/>
      <c r="B38" s="2577"/>
      <c r="C38" s="2578"/>
      <c r="D38" s="291"/>
      <c r="E38" s="1213"/>
      <c r="F38" s="1211"/>
      <c r="G38" s="849"/>
    </row>
    <row r="39" spans="1:7" x14ac:dyDescent="0.2">
      <c r="A39" s="2576"/>
      <c r="B39" s="2577"/>
      <c r="C39" s="2578"/>
      <c r="D39" s="291"/>
      <c r="E39" s="1213"/>
      <c r="F39" s="1211"/>
      <c r="G39" s="849"/>
    </row>
    <row r="40" spans="1:7" x14ac:dyDescent="0.2">
      <c r="A40" s="2574" t="s">
        <v>1282</v>
      </c>
      <c r="B40" s="2575"/>
      <c r="C40" s="2575"/>
      <c r="D40" s="330">
        <f>+C3</f>
        <v>41639</v>
      </c>
      <c r="E40" s="1214">
        <f>IF(SUM(E8:E32)&gt;SUM(F8:F39),(SUM(E8:E39)-SUM(F8:F39)),0)</f>
        <v>0</v>
      </c>
      <c r="F40" s="1214">
        <f>IF(SUM(F8:F39)&gt;SUM(E8:E32),SUM(F8:F39)-SUM(E8:E32),0)</f>
        <v>0</v>
      </c>
      <c r="G40" s="848"/>
    </row>
    <row r="41" spans="1:7" ht="13.5" thickBot="1" x14ac:dyDescent="0.25">
      <c r="A41" s="276"/>
      <c r="B41" s="277"/>
      <c r="C41" s="277"/>
      <c r="D41" s="850"/>
      <c r="E41" s="1215" t="s">
        <v>1283</v>
      </c>
      <c r="F41" s="1215" t="s">
        <v>1284</v>
      </c>
      <c r="G41" s="851"/>
    </row>
    <row r="42" spans="1:7" ht="13.5" thickBot="1" x14ac:dyDescent="0.25">
      <c r="E42" s="1216"/>
      <c r="F42" s="1216"/>
    </row>
    <row r="43" spans="1:7" x14ac:dyDescent="0.2">
      <c r="A43" s="2570" t="s">
        <v>1774</v>
      </c>
      <c r="B43" s="2570"/>
      <c r="C43" s="2570"/>
      <c r="D43" s="2570"/>
      <c r="E43" s="2570"/>
      <c r="F43" s="2570"/>
      <c r="G43" s="2570"/>
    </row>
    <row r="44" spans="1:7" x14ac:dyDescent="0.2">
      <c r="A44" s="2571"/>
      <c r="B44" s="2571"/>
      <c r="C44" s="2571"/>
      <c r="D44" s="2571"/>
      <c r="E44" s="2571"/>
      <c r="F44" s="2571"/>
      <c r="G44" s="2571"/>
    </row>
    <row r="45" spans="1:7" x14ac:dyDescent="0.2">
      <c r="A45" s="2571"/>
      <c r="B45" s="2571"/>
      <c r="C45" s="2571"/>
      <c r="D45" s="2571"/>
      <c r="E45" s="2571"/>
      <c r="F45" s="2571"/>
      <c r="G45" s="2571"/>
    </row>
    <row r="46" spans="1:7" x14ac:dyDescent="0.2">
      <c r="A46" s="2571"/>
      <c r="B46" s="2571"/>
      <c r="C46" s="2571"/>
      <c r="D46" s="2571"/>
      <c r="E46" s="2571"/>
      <c r="F46" s="2571"/>
      <c r="G46" s="2571"/>
    </row>
    <row r="47" spans="1:7" x14ac:dyDescent="0.2">
      <c r="A47" s="2571"/>
      <c r="B47" s="2571"/>
      <c r="C47" s="2571"/>
      <c r="D47" s="2571"/>
      <c r="E47" s="2571"/>
      <c r="F47" s="2571"/>
      <c r="G47" s="2571"/>
    </row>
    <row r="48" spans="1:7" x14ac:dyDescent="0.2">
      <c r="A48" s="2571"/>
      <c r="B48" s="2571"/>
      <c r="C48" s="2571"/>
      <c r="D48" s="2571"/>
      <c r="E48" s="2571"/>
      <c r="F48" s="2571"/>
      <c r="G48" s="2571"/>
    </row>
    <row r="49" spans="5:6" x14ac:dyDescent="0.2">
      <c r="E49" s="1216"/>
      <c r="F49" s="1216"/>
    </row>
    <row r="50" spans="5:6" x14ac:dyDescent="0.2">
      <c r="E50" s="1216"/>
      <c r="F50" s="1216"/>
    </row>
    <row r="51" spans="5:6" x14ac:dyDescent="0.2">
      <c r="E51" s="1216"/>
      <c r="F51" s="1216"/>
    </row>
    <row r="52" spans="5:6" x14ac:dyDescent="0.2">
      <c r="E52" s="1216"/>
      <c r="F52" s="1216"/>
    </row>
    <row r="53" spans="5:6" x14ac:dyDescent="0.2">
      <c r="E53" s="1216"/>
      <c r="F53" s="1216"/>
    </row>
    <row r="54" spans="5:6" x14ac:dyDescent="0.2">
      <c r="E54" s="1216"/>
      <c r="F54" s="1216"/>
    </row>
    <row r="55" spans="5:6" x14ac:dyDescent="0.2">
      <c r="E55" s="1216"/>
      <c r="F55" s="1216"/>
    </row>
    <row r="56" spans="5:6" x14ac:dyDescent="0.2">
      <c r="E56" s="1216"/>
      <c r="F56" s="1216"/>
    </row>
    <row r="57" spans="5:6" x14ac:dyDescent="0.2">
      <c r="E57" s="1216"/>
      <c r="F57" s="1216"/>
    </row>
    <row r="58" spans="5:6" x14ac:dyDescent="0.2">
      <c r="E58" s="1216"/>
      <c r="F58" s="1216"/>
    </row>
    <row r="59" spans="5:6" x14ac:dyDescent="0.2">
      <c r="E59" s="1216"/>
      <c r="F59" s="1216"/>
    </row>
    <row r="60" spans="5:6" x14ac:dyDescent="0.2">
      <c r="E60" s="1216"/>
      <c r="F60" s="1216"/>
    </row>
    <row r="61" spans="5:6" x14ac:dyDescent="0.2">
      <c r="E61" s="1216"/>
      <c r="F61" s="1216"/>
    </row>
    <row r="62" spans="5:6" x14ac:dyDescent="0.2">
      <c r="E62" s="1216"/>
      <c r="F62" s="1216"/>
    </row>
    <row r="63" spans="5:6" x14ac:dyDescent="0.2">
      <c r="E63" s="1216"/>
      <c r="F63" s="1216"/>
    </row>
    <row r="64" spans="5:6" x14ac:dyDescent="0.2">
      <c r="E64" s="1216"/>
      <c r="F64" s="1216"/>
    </row>
    <row r="65" spans="5:6" x14ac:dyDescent="0.2">
      <c r="E65" s="1216"/>
      <c r="F65" s="1216"/>
    </row>
    <row r="66" spans="5:6" x14ac:dyDescent="0.2">
      <c r="E66" s="1216"/>
      <c r="F66" s="1216"/>
    </row>
    <row r="67" spans="5:6" x14ac:dyDescent="0.2">
      <c r="E67" s="1216"/>
      <c r="F67" s="1216"/>
    </row>
    <row r="68" spans="5:6" x14ac:dyDescent="0.2">
      <c r="E68" s="1216"/>
      <c r="F68" s="1216"/>
    </row>
  </sheetData>
  <mergeCells count="34">
    <mergeCell ref="A38:C38"/>
    <mergeCell ref="A39:C39"/>
    <mergeCell ref="A24:C24"/>
    <mergeCell ref="A27:C27"/>
    <mergeCell ref="A37:C37"/>
    <mergeCell ref="A25:C26"/>
    <mergeCell ref="A28:C28"/>
    <mergeCell ref="A30:C30"/>
    <mergeCell ref="A31:C31"/>
    <mergeCell ref="A32:C32"/>
    <mergeCell ref="A35:C35"/>
    <mergeCell ref="A36:C36"/>
    <mergeCell ref="A33:C34"/>
    <mergeCell ref="A15:C15"/>
    <mergeCell ref="A16:C16"/>
    <mergeCell ref="A19:C19"/>
    <mergeCell ref="A20:C20"/>
    <mergeCell ref="A29:C29"/>
    <mergeCell ref="A43:G48"/>
    <mergeCell ref="B1:C1"/>
    <mergeCell ref="D6:D7"/>
    <mergeCell ref="A8:C8"/>
    <mergeCell ref="A21:C21"/>
    <mergeCell ref="C3:E3"/>
    <mergeCell ref="A17:C18"/>
    <mergeCell ref="G6:G7"/>
    <mergeCell ref="A11:C11"/>
    <mergeCell ref="A9:C10"/>
    <mergeCell ref="A22:C22"/>
    <mergeCell ref="A23:C23"/>
    <mergeCell ref="A40:C40"/>
    <mergeCell ref="A12:C12"/>
    <mergeCell ref="A13:C13"/>
    <mergeCell ref="A14:C14"/>
  </mergeCells>
  <phoneticPr fontId="51" type="noConversion"/>
  <printOptions horizontalCentered="1" verticalCentered="1" gridLines="1" gridLinesSet="0"/>
  <pageMargins left="0" right="0" top="0" bottom="0" header="0" footer="0"/>
  <pageSetup paperSize="9"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0">
    <tabColor indexed="10"/>
  </sheetPr>
  <dimension ref="A1:K68"/>
  <sheetViews>
    <sheetView workbookViewId="0">
      <selection activeCell="A43" sqref="A43:XFD48"/>
    </sheetView>
  </sheetViews>
  <sheetFormatPr baseColWidth="10" defaultRowHeight="12.75" x14ac:dyDescent="0.2"/>
  <cols>
    <col min="5" max="6" width="14.7109375" customWidth="1"/>
  </cols>
  <sheetData>
    <row r="1" spans="1:11" ht="13.5" thickBot="1" x14ac:dyDescent="0.25">
      <c r="A1" s="209" t="s">
        <v>1671</v>
      </c>
      <c r="B1" s="2263" t="str">
        <f>CLIENT</f>
        <v>SPECIMEN ECF</v>
      </c>
      <c r="C1" s="2263"/>
      <c r="D1" s="355"/>
      <c r="E1" s="355"/>
      <c r="F1" s="288"/>
      <c r="G1" s="356"/>
    </row>
    <row r="2" spans="1:11" ht="13.5" thickBot="1" x14ac:dyDescent="0.25">
      <c r="A2" s="208"/>
      <c r="B2" s="218"/>
      <c r="C2" s="218"/>
      <c r="D2" s="186"/>
      <c r="E2" s="346"/>
      <c r="F2" s="224" t="s">
        <v>491</v>
      </c>
      <c r="G2" s="358"/>
    </row>
    <row r="3" spans="1:11" ht="13.5" thickBot="1" x14ac:dyDescent="0.25">
      <c r="A3" s="208"/>
      <c r="B3" s="186" t="s">
        <v>724</v>
      </c>
      <c r="C3" s="2264">
        <f>+GA!O3</f>
        <v>41639</v>
      </c>
      <c r="D3" s="2264"/>
      <c r="E3" s="2552"/>
      <c r="F3" s="313" t="s">
        <v>711</v>
      </c>
      <c r="G3" s="358"/>
    </row>
    <row r="4" spans="1:11" ht="13.5" thickBot="1" x14ac:dyDescent="0.25">
      <c r="A4" s="276" t="s">
        <v>1457</v>
      </c>
      <c r="B4" s="279"/>
      <c r="C4" s="278" t="s">
        <v>725</v>
      </c>
      <c r="D4" s="280"/>
      <c r="E4" s="277"/>
      <c r="F4" s="288"/>
      <c r="G4" s="358"/>
    </row>
    <row r="5" spans="1:11" ht="13.5" thickBot="1" x14ac:dyDescent="0.25">
      <c r="A5" s="208"/>
      <c r="B5" s="797" t="s">
        <v>1271</v>
      </c>
      <c r="C5" s="186"/>
      <c r="D5" s="186"/>
      <c r="E5" s="186"/>
      <c r="F5" s="286"/>
      <c r="G5" s="358"/>
    </row>
    <row r="6" spans="1:11" x14ac:dyDescent="0.2">
      <c r="A6" s="208"/>
      <c r="B6" s="186"/>
      <c r="C6" s="186"/>
      <c r="D6" s="2572" t="s">
        <v>725</v>
      </c>
      <c r="E6" s="281" t="s">
        <v>1273</v>
      </c>
      <c r="F6" s="282" t="s">
        <v>1275</v>
      </c>
      <c r="G6" s="2572" t="s">
        <v>1285</v>
      </c>
      <c r="I6" s="41" t="s">
        <v>891</v>
      </c>
      <c r="J6" s="41"/>
      <c r="K6" s="41"/>
    </row>
    <row r="7" spans="1:11" ht="13.5" thickBot="1" x14ac:dyDescent="0.25">
      <c r="A7" s="846" t="s">
        <v>1272</v>
      </c>
      <c r="B7" s="1360"/>
      <c r="C7" s="186"/>
      <c r="D7" s="2573"/>
      <c r="E7" s="283" t="s">
        <v>1274</v>
      </c>
      <c r="F7" s="284" t="s">
        <v>1276</v>
      </c>
      <c r="G7" s="2583"/>
      <c r="I7" s="41" t="s">
        <v>892</v>
      </c>
      <c r="J7" s="41"/>
      <c r="K7" s="41"/>
    </row>
    <row r="8" spans="1:11" x14ac:dyDescent="0.2">
      <c r="A8" s="2574" t="s">
        <v>1277</v>
      </c>
      <c r="B8" s="2575"/>
      <c r="C8" s="2575"/>
      <c r="D8" s="289"/>
      <c r="E8" s="1361"/>
      <c r="F8" s="1361"/>
      <c r="G8" s="847"/>
      <c r="I8" s="41" t="s">
        <v>443</v>
      </c>
      <c r="J8" s="41"/>
      <c r="K8" s="41"/>
    </row>
    <row r="9" spans="1:11" x14ac:dyDescent="0.2">
      <c r="A9" s="2579" t="s">
        <v>1278</v>
      </c>
      <c r="B9" s="2580"/>
      <c r="C9" s="2580"/>
      <c r="D9" s="290"/>
      <c r="E9" s="1362"/>
      <c r="F9" s="1363"/>
      <c r="G9" s="848"/>
      <c r="I9" s="41" t="s">
        <v>444</v>
      </c>
      <c r="J9" s="41"/>
      <c r="K9" s="41"/>
    </row>
    <row r="10" spans="1:11" x14ac:dyDescent="0.2">
      <c r="A10" s="2581"/>
      <c r="B10" s="2582"/>
      <c r="C10" s="2582"/>
      <c r="D10" s="290"/>
      <c r="E10" s="1362"/>
      <c r="F10" s="1363"/>
      <c r="G10" s="848"/>
      <c r="I10" s="41"/>
      <c r="J10" s="41"/>
      <c r="K10" s="41"/>
    </row>
    <row r="11" spans="1:11" x14ac:dyDescent="0.2">
      <c r="A11" s="2584"/>
      <c r="B11" s="2577"/>
      <c r="C11" s="2577"/>
      <c r="D11" s="291"/>
      <c r="E11" s="1364"/>
      <c r="F11" s="1212"/>
      <c r="G11" s="849"/>
      <c r="I11" s="41" t="s">
        <v>1701</v>
      </c>
      <c r="J11" s="41"/>
      <c r="K11" s="41"/>
    </row>
    <row r="12" spans="1:11" x14ac:dyDescent="0.2">
      <c r="A12" s="2584"/>
      <c r="B12" s="2577"/>
      <c r="C12" s="2577"/>
      <c r="D12" s="291"/>
      <c r="E12" s="1364"/>
      <c r="F12" s="1212"/>
      <c r="G12" s="849"/>
      <c r="I12" s="41" t="s">
        <v>1702</v>
      </c>
      <c r="J12" s="41"/>
      <c r="K12" s="41"/>
    </row>
    <row r="13" spans="1:11" x14ac:dyDescent="0.2">
      <c r="A13" s="2584"/>
      <c r="B13" s="2577"/>
      <c r="C13" s="2577"/>
      <c r="D13" s="291"/>
      <c r="E13" s="1364"/>
      <c r="F13" s="1212"/>
      <c r="G13" s="849"/>
      <c r="I13" s="41" t="s">
        <v>1703</v>
      </c>
      <c r="J13" s="41"/>
      <c r="K13" s="41"/>
    </row>
    <row r="14" spans="1:11" x14ac:dyDescent="0.2">
      <c r="A14" s="2584"/>
      <c r="B14" s="2577"/>
      <c r="C14" s="2577"/>
      <c r="D14" s="291"/>
      <c r="E14" s="1364"/>
      <c r="F14" s="1212"/>
      <c r="G14" s="849"/>
      <c r="I14" s="41" t="s">
        <v>1704</v>
      </c>
      <c r="J14" s="41"/>
      <c r="K14" s="41"/>
    </row>
    <row r="15" spans="1:11" x14ac:dyDescent="0.2">
      <c r="A15" s="2584"/>
      <c r="B15" s="2577"/>
      <c r="C15" s="2577"/>
      <c r="D15" s="291"/>
      <c r="E15" s="1364"/>
      <c r="F15" s="1212"/>
      <c r="G15" s="849"/>
      <c r="I15" s="41" t="s">
        <v>890</v>
      </c>
      <c r="J15" s="41"/>
      <c r="K15" s="41"/>
    </row>
    <row r="16" spans="1:11" x14ac:dyDescent="0.2">
      <c r="A16" s="2584"/>
      <c r="B16" s="2577"/>
      <c r="C16" s="2577"/>
      <c r="D16" s="291"/>
      <c r="E16" s="1364"/>
      <c r="F16" s="1212"/>
      <c r="G16" s="849"/>
    </row>
    <row r="17" spans="1:7" x14ac:dyDescent="0.2">
      <c r="A17" s="2579" t="s">
        <v>1279</v>
      </c>
      <c r="B17" s="2580"/>
      <c r="C17" s="2580"/>
      <c r="D17" s="290"/>
      <c r="E17" s="1362"/>
      <c r="F17" s="1363"/>
      <c r="G17" s="848"/>
    </row>
    <row r="18" spans="1:7" x14ac:dyDescent="0.2">
      <c r="A18" s="2581"/>
      <c r="B18" s="2582"/>
      <c r="C18" s="2582"/>
      <c r="D18" s="290"/>
      <c r="E18" s="1362"/>
      <c r="F18" s="1363"/>
      <c r="G18" s="848"/>
    </row>
    <row r="19" spans="1:7" x14ac:dyDescent="0.2">
      <c r="A19" s="2576"/>
      <c r="B19" s="2577"/>
      <c r="C19" s="2578"/>
      <c r="D19" s="291"/>
      <c r="E19" s="1213"/>
      <c r="F19" s="1364"/>
      <c r="G19" s="849"/>
    </row>
    <row r="20" spans="1:7" x14ac:dyDescent="0.2">
      <c r="A20" s="2576"/>
      <c r="B20" s="2577"/>
      <c r="C20" s="2578"/>
      <c r="D20" s="291"/>
      <c r="E20" s="1213"/>
      <c r="F20" s="1364"/>
      <c r="G20" s="849"/>
    </row>
    <row r="21" spans="1:7" x14ac:dyDescent="0.2">
      <c r="A21" s="2576"/>
      <c r="B21" s="2577"/>
      <c r="C21" s="2578"/>
      <c r="D21" s="291"/>
      <c r="E21" s="1213"/>
      <c r="F21" s="1364"/>
      <c r="G21" s="849"/>
    </row>
    <row r="22" spans="1:7" x14ac:dyDescent="0.2">
      <c r="A22" s="2576"/>
      <c r="B22" s="2577"/>
      <c r="C22" s="2578"/>
      <c r="D22" s="291"/>
      <c r="E22" s="1213"/>
      <c r="F22" s="1364"/>
      <c r="G22" s="849"/>
    </row>
    <row r="23" spans="1:7" x14ac:dyDescent="0.2">
      <c r="A23" s="2576"/>
      <c r="B23" s="2577"/>
      <c r="C23" s="2578"/>
      <c r="D23" s="291"/>
      <c r="E23" s="1213"/>
      <c r="F23" s="1364"/>
      <c r="G23" s="849"/>
    </row>
    <row r="24" spans="1:7" x14ac:dyDescent="0.2">
      <c r="A24" s="2576"/>
      <c r="B24" s="2577"/>
      <c r="C24" s="2578"/>
      <c r="D24" s="291"/>
      <c r="E24" s="1213"/>
      <c r="F24" s="1364"/>
      <c r="G24" s="849"/>
    </row>
    <row r="25" spans="1:7" x14ac:dyDescent="0.2">
      <c r="A25" s="2579" t="s">
        <v>1280</v>
      </c>
      <c r="B25" s="2580"/>
      <c r="C25" s="2580"/>
      <c r="D25" s="290"/>
      <c r="E25" s="1362"/>
      <c r="F25" s="1363"/>
      <c r="G25" s="848"/>
    </row>
    <row r="26" spans="1:7" x14ac:dyDescent="0.2">
      <c r="A26" s="2581"/>
      <c r="B26" s="2582"/>
      <c r="C26" s="2582"/>
      <c r="D26" s="290"/>
      <c r="E26" s="1362"/>
      <c r="F26" s="1363"/>
      <c r="G26" s="848"/>
    </row>
    <row r="27" spans="1:7" x14ac:dyDescent="0.2">
      <c r="A27" s="2576"/>
      <c r="B27" s="2577"/>
      <c r="C27" s="2578"/>
      <c r="D27" s="291"/>
      <c r="E27" s="1364"/>
      <c r="F27" s="1212"/>
      <c r="G27" s="849"/>
    </row>
    <row r="28" spans="1:7" x14ac:dyDescent="0.2">
      <c r="A28" s="2576"/>
      <c r="B28" s="2577"/>
      <c r="C28" s="2578"/>
      <c r="D28" s="291"/>
      <c r="E28" s="1364"/>
      <c r="F28" s="1212"/>
      <c r="G28" s="849"/>
    </row>
    <row r="29" spans="1:7" x14ac:dyDescent="0.2">
      <c r="A29" s="2576"/>
      <c r="B29" s="2577"/>
      <c r="C29" s="2578"/>
      <c r="D29" s="291"/>
      <c r="E29" s="1364"/>
      <c r="F29" s="1212"/>
      <c r="G29" s="849"/>
    </row>
    <row r="30" spans="1:7" x14ac:dyDescent="0.2">
      <c r="A30" s="2576"/>
      <c r="B30" s="2577"/>
      <c r="C30" s="2578"/>
      <c r="D30" s="291"/>
      <c r="E30" s="1364"/>
      <c r="F30" s="1212"/>
      <c r="G30" s="849"/>
    </row>
    <row r="31" spans="1:7" x14ac:dyDescent="0.2">
      <c r="A31" s="2576"/>
      <c r="B31" s="2577"/>
      <c r="C31" s="2578"/>
      <c r="D31" s="291"/>
      <c r="E31" s="1364"/>
      <c r="F31" s="1212"/>
      <c r="G31" s="849"/>
    </row>
    <row r="32" spans="1:7" x14ac:dyDescent="0.2">
      <c r="A32" s="2576"/>
      <c r="B32" s="2577"/>
      <c r="C32" s="2578"/>
      <c r="D32" s="291"/>
      <c r="E32" s="1364"/>
      <c r="F32" s="1212"/>
      <c r="G32" s="849"/>
    </row>
    <row r="33" spans="1:7" x14ac:dyDescent="0.2">
      <c r="A33" s="2579" t="s">
        <v>1281</v>
      </c>
      <c r="B33" s="2580"/>
      <c r="C33" s="2580"/>
      <c r="D33" s="290"/>
      <c r="E33" s="1362"/>
      <c r="F33" s="1363"/>
      <c r="G33" s="848"/>
    </row>
    <row r="34" spans="1:7" x14ac:dyDescent="0.2">
      <c r="A34" s="2581"/>
      <c r="B34" s="2582"/>
      <c r="C34" s="2582"/>
      <c r="D34" s="290"/>
      <c r="E34" s="1362"/>
      <c r="F34" s="1363"/>
      <c r="G34" s="848"/>
    </row>
    <row r="35" spans="1:7" x14ac:dyDescent="0.2">
      <c r="A35" s="2576"/>
      <c r="B35" s="2577"/>
      <c r="C35" s="2578"/>
      <c r="D35" s="291"/>
      <c r="E35" s="1213"/>
      <c r="F35" s="1364"/>
      <c r="G35" s="849"/>
    </row>
    <row r="36" spans="1:7" x14ac:dyDescent="0.2">
      <c r="A36" s="2576"/>
      <c r="B36" s="2577"/>
      <c r="C36" s="2578"/>
      <c r="D36" s="291"/>
      <c r="E36" s="1213"/>
      <c r="F36" s="1364"/>
      <c r="G36" s="849"/>
    </row>
    <row r="37" spans="1:7" x14ac:dyDescent="0.2">
      <c r="A37" s="2576"/>
      <c r="B37" s="2577"/>
      <c r="C37" s="2578"/>
      <c r="D37" s="291"/>
      <c r="E37" s="1213"/>
      <c r="F37" s="1364"/>
      <c r="G37" s="849"/>
    </row>
    <row r="38" spans="1:7" x14ac:dyDescent="0.2">
      <c r="A38" s="2576"/>
      <c r="B38" s="2577"/>
      <c r="C38" s="2578"/>
      <c r="D38" s="291"/>
      <c r="E38" s="1213"/>
      <c r="F38" s="1364"/>
      <c r="G38" s="849"/>
    </row>
    <row r="39" spans="1:7" x14ac:dyDescent="0.2">
      <c r="A39" s="2576"/>
      <c r="B39" s="2577"/>
      <c r="C39" s="2578"/>
      <c r="D39" s="291"/>
      <c r="E39" s="1213"/>
      <c r="F39" s="1364"/>
      <c r="G39" s="849"/>
    </row>
    <row r="40" spans="1:7" x14ac:dyDescent="0.2">
      <c r="A40" s="2574" t="s">
        <v>1282</v>
      </c>
      <c r="B40" s="2575"/>
      <c r="C40" s="2575"/>
      <c r="D40" s="330">
        <f>+C3</f>
        <v>41639</v>
      </c>
      <c r="E40" s="1365">
        <f>IF(SUM(E8:E32)&gt;SUM(F8:F39),(SUM(E8:E39)-SUM(F8:F39)),0)</f>
        <v>0</v>
      </c>
      <c r="F40" s="1365">
        <f>IF(SUM(F8:F39)&gt;SUM(E8:E32),SUM(F8:F39)-SUM(E8:E32),0)</f>
        <v>0</v>
      </c>
      <c r="G40" s="848"/>
    </row>
    <row r="41" spans="1:7" ht="13.5" thickBot="1" x14ac:dyDescent="0.25">
      <c r="A41" s="276"/>
      <c r="B41" s="277"/>
      <c r="C41" s="277"/>
      <c r="D41" s="850"/>
      <c r="E41" s="1215" t="s">
        <v>1283</v>
      </c>
      <c r="F41" s="1215" t="s">
        <v>1284</v>
      </c>
      <c r="G41" s="851"/>
    </row>
    <row r="42" spans="1:7" ht="13.5" thickBot="1" x14ac:dyDescent="0.25">
      <c r="E42" s="1366"/>
      <c r="F42" s="1366"/>
    </row>
    <row r="43" spans="1:7" s="1611" customFormat="1" x14ac:dyDescent="0.2">
      <c r="A43" s="2570" t="s">
        <v>1774</v>
      </c>
      <c r="B43" s="2570"/>
      <c r="C43" s="2570"/>
      <c r="D43" s="2570"/>
      <c r="E43" s="2570"/>
      <c r="F43" s="2570"/>
      <c r="G43" s="2570"/>
    </row>
    <row r="44" spans="1:7" s="1611" customFormat="1" x14ac:dyDescent="0.2">
      <c r="A44" s="2571"/>
      <c r="B44" s="2571"/>
      <c r="C44" s="2571"/>
      <c r="D44" s="2571"/>
      <c r="E44" s="2571"/>
      <c r="F44" s="2571"/>
      <c r="G44" s="2571"/>
    </row>
    <row r="45" spans="1:7" s="1611" customFormat="1" x14ac:dyDescent="0.2">
      <c r="A45" s="2571"/>
      <c r="B45" s="2571"/>
      <c r="C45" s="2571"/>
      <c r="D45" s="2571"/>
      <c r="E45" s="2571"/>
      <c r="F45" s="2571"/>
      <c r="G45" s="2571"/>
    </row>
    <row r="46" spans="1:7" s="1611" customFormat="1" x14ac:dyDescent="0.2">
      <c r="A46" s="2571"/>
      <c r="B46" s="2571"/>
      <c r="C46" s="2571"/>
      <c r="D46" s="2571"/>
      <c r="E46" s="2571"/>
      <c r="F46" s="2571"/>
      <c r="G46" s="2571"/>
    </row>
    <row r="47" spans="1:7" s="1611" customFormat="1" x14ac:dyDescent="0.2">
      <c r="A47" s="2571"/>
      <c r="B47" s="2571"/>
      <c r="C47" s="2571"/>
      <c r="D47" s="2571"/>
      <c r="E47" s="2571"/>
      <c r="F47" s="2571"/>
      <c r="G47" s="2571"/>
    </row>
    <row r="48" spans="1:7" s="1611" customFormat="1" x14ac:dyDescent="0.2">
      <c r="A48" s="2571"/>
      <c r="B48" s="2571"/>
      <c r="C48" s="2571"/>
      <c r="D48" s="2571"/>
      <c r="E48" s="2571"/>
      <c r="F48" s="2571"/>
      <c r="G48" s="2571"/>
    </row>
    <row r="49" spans="5:6" x14ac:dyDescent="0.2">
      <c r="E49" s="1366"/>
      <c r="F49" s="1366"/>
    </row>
    <row r="50" spans="5:6" x14ac:dyDescent="0.2">
      <c r="E50" s="1366"/>
      <c r="F50" s="1366"/>
    </row>
    <row r="51" spans="5:6" x14ac:dyDescent="0.2">
      <c r="E51" s="1366"/>
      <c r="F51" s="1366"/>
    </row>
    <row r="52" spans="5:6" x14ac:dyDescent="0.2">
      <c r="E52" s="1366"/>
      <c r="F52" s="1366"/>
    </row>
    <row r="53" spans="5:6" x14ac:dyDescent="0.2">
      <c r="E53" s="1366"/>
      <c r="F53" s="1366"/>
    </row>
    <row r="54" spans="5:6" x14ac:dyDescent="0.2">
      <c r="E54" s="1366"/>
      <c r="F54" s="1366"/>
    </row>
    <row r="55" spans="5:6" x14ac:dyDescent="0.2">
      <c r="E55" s="1366"/>
      <c r="F55" s="1366"/>
    </row>
    <row r="56" spans="5:6" x14ac:dyDescent="0.2">
      <c r="E56" s="1366"/>
      <c r="F56" s="1366"/>
    </row>
    <row r="57" spans="5:6" x14ac:dyDescent="0.2">
      <c r="E57" s="1366"/>
      <c r="F57" s="1366"/>
    </row>
    <row r="58" spans="5:6" x14ac:dyDescent="0.2">
      <c r="E58" s="1366"/>
      <c r="F58" s="1366"/>
    </row>
    <row r="59" spans="5:6" x14ac:dyDescent="0.2">
      <c r="E59" s="1366"/>
      <c r="F59" s="1366"/>
    </row>
    <row r="60" spans="5:6" x14ac:dyDescent="0.2">
      <c r="E60" s="1366"/>
      <c r="F60" s="1366"/>
    </row>
    <row r="61" spans="5:6" x14ac:dyDescent="0.2">
      <c r="E61" s="1366"/>
      <c r="F61" s="1366"/>
    </row>
    <row r="62" spans="5:6" x14ac:dyDescent="0.2">
      <c r="E62" s="1366"/>
      <c r="F62" s="1366"/>
    </row>
    <row r="63" spans="5:6" x14ac:dyDescent="0.2">
      <c r="E63" s="1366"/>
      <c r="F63" s="1366"/>
    </row>
    <row r="64" spans="5:6" x14ac:dyDescent="0.2">
      <c r="E64" s="1366"/>
      <c r="F64" s="1366"/>
    </row>
    <row r="65" spans="5:6" x14ac:dyDescent="0.2">
      <c r="E65" s="1366"/>
      <c r="F65" s="1366"/>
    </row>
    <row r="66" spans="5:6" x14ac:dyDescent="0.2">
      <c r="E66" s="1366"/>
      <c r="F66" s="1366"/>
    </row>
    <row r="67" spans="5:6" x14ac:dyDescent="0.2">
      <c r="E67" s="1366"/>
      <c r="F67" s="1366"/>
    </row>
    <row r="68" spans="5:6" x14ac:dyDescent="0.2">
      <c r="E68" s="1366"/>
      <c r="F68" s="1366"/>
    </row>
  </sheetData>
  <mergeCells count="34">
    <mergeCell ref="G6:G7"/>
    <mergeCell ref="A11:C11"/>
    <mergeCell ref="A9:C10"/>
    <mergeCell ref="A27:C27"/>
    <mergeCell ref="A25:C26"/>
    <mergeCell ref="A28:C28"/>
    <mergeCell ref="A23:C23"/>
    <mergeCell ref="A24:C24"/>
    <mergeCell ref="A12:C12"/>
    <mergeCell ref="A13:C13"/>
    <mergeCell ref="A14:C14"/>
    <mergeCell ref="A15:C15"/>
    <mergeCell ref="B1:C1"/>
    <mergeCell ref="D6:D7"/>
    <mergeCell ref="A8:C8"/>
    <mergeCell ref="C3:E3"/>
    <mergeCell ref="A40:C40"/>
    <mergeCell ref="A38:C38"/>
    <mergeCell ref="A39:C39"/>
    <mergeCell ref="A22:C22"/>
    <mergeCell ref="A16:C16"/>
    <mergeCell ref="A19:C19"/>
    <mergeCell ref="A20:C20"/>
    <mergeCell ref="A17:C18"/>
    <mergeCell ref="A21:C21"/>
    <mergeCell ref="A29:C29"/>
    <mergeCell ref="A30:C30"/>
    <mergeCell ref="A31:C31"/>
    <mergeCell ref="A43:G48"/>
    <mergeCell ref="A32:C32"/>
    <mergeCell ref="A35:C35"/>
    <mergeCell ref="A36:C36"/>
    <mergeCell ref="A37:C37"/>
    <mergeCell ref="A33:C34"/>
  </mergeCells>
  <phoneticPr fontId="51" type="noConversion"/>
  <printOptions horizontalCentered="1" verticalCentered="1" gridLines="1" gridLinesSet="0"/>
  <pageMargins left="0" right="0" top="0" bottom="0" header="0" footer="0"/>
  <pageSetup paperSize="9"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1">
    <tabColor indexed="10"/>
  </sheetPr>
  <dimension ref="A1:K68"/>
  <sheetViews>
    <sheetView workbookViewId="0">
      <selection activeCell="A43" sqref="A43:XFD48"/>
    </sheetView>
  </sheetViews>
  <sheetFormatPr baseColWidth="10" defaultRowHeight="12.75" x14ac:dyDescent="0.2"/>
  <cols>
    <col min="5" max="6" width="14.7109375" customWidth="1"/>
  </cols>
  <sheetData>
    <row r="1" spans="1:11" ht="13.5" thickBot="1" x14ac:dyDescent="0.25">
      <c r="A1" s="209" t="s">
        <v>1671</v>
      </c>
      <c r="B1" s="2263" t="str">
        <f>CLIENT</f>
        <v>SPECIMEN ECF</v>
      </c>
      <c r="C1" s="2263"/>
      <c r="D1" s="355"/>
      <c r="E1" s="355"/>
      <c r="F1" s="288"/>
      <c r="G1" s="356"/>
    </row>
    <row r="2" spans="1:11" ht="13.5" thickBot="1" x14ac:dyDescent="0.25">
      <c r="A2" s="208"/>
      <c r="B2" s="218"/>
      <c r="C2" s="218"/>
      <c r="D2" s="186"/>
      <c r="E2" s="346"/>
      <c r="F2" s="224" t="s">
        <v>1360</v>
      </c>
      <c r="G2" s="358"/>
    </row>
    <row r="3" spans="1:11" ht="13.5" thickBot="1" x14ac:dyDescent="0.25">
      <c r="A3" s="208"/>
      <c r="B3" s="186" t="s">
        <v>724</v>
      </c>
      <c r="C3" s="2264">
        <f>+GA!O3</f>
        <v>41639</v>
      </c>
      <c r="D3" s="2264"/>
      <c r="E3" s="2552"/>
      <c r="F3" s="313" t="s">
        <v>711</v>
      </c>
      <c r="G3" s="358"/>
    </row>
    <row r="4" spans="1:11" ht="13.5" thickBot="1" x14ac:dyDescent="0.25">
      <c r="A4" s="276" t="s">
        <v>1457</v>
      </c>
      <c r="B4" s="279"/>
      <c r="C4" s="278" t="s">
        <v>725</v>
      </c>
      <c r="D4" s="280"/>
      <c r="E4" s="277"/>
      <c r="F4" s="288"/>
      <c r="G4" s="358"/>
    </row>
    <row r="5" spans="1:11" ht="13.5" thickBot="1" x14ac:dyDescent="0.25">
      <c r="A5" s="208"/>
      <c r="B5" s="797" t="s">
        <v>1271</v>
      </c>
      <c r="C5" s="186"/>
      <c r="D5" s="186"/>
      <c r="E5" s="186"/>
      <c r="F5" s="286"/>
      <c r="G5" s="358"/>
    </row>
    <row r="6" spans="1:11" x14ac:dyDescent="0.2">
      <c r="A6" s="208"/>
      <c r="B6" s="186"/>
      <c r="C6" s="186"/>
      <c r="D6" s="2572" t="s">
        <v>725</v>
      </c>
      <c r="E6" s="281" t="s">
        <v>1273</v>
      </c>
      <c r="F6" s="282" t="s">
        <v>1275</v>
      </c>
      <c r="G6" s="2572" t="s">
        <v>1285</v>
      </c>
      <c r="I6" s="41" t="s">
        <v>891</v>
      </c>
      <c r="J6" s="41"/>
      <c r="K6" s="41"/>
    </row>
    <row r="7" spans="1:11" ht="13.5" thickBot="1" x14ac:dyDescent="0.25">
      <c r="A7" s="846" t="s">
        <v>1272</v>
      </c>
      <c r="B7" s="1360"/>
      <c r="C7" s="186"/>
      <c r="D7" s="2573"/>
      <c r="E7" s="283" t="s">
        <v>1274</v>
      </c>
      <c r="F7" s="284" t="s">
        <v>1276</v>
      </c>
      <c r="G7" s="2583"/>
      <c r="I7" s="41" t="s">
        <v>892</v>
      </c>
      <c r="J7" s="41"/>
      <c r="K7" s="41"/>
    </row>
    <row r="8" spans="1:11" x14ac:dyDescent="0.2">
      <c r="A8" s="2574" t="s">
        <v>1277</v>
      </c>
      <c r="B8" s="2575"/>
      <c r="C8" s="2575"/>
      <c r="D8" s="289"/>
      <c r="E8" s="1361"/>
      <c r="F8" s="1361"/>
      <c r="G8" s="847"/>
      <c r="I8" s="41" t="s">
        <v>443</v>
      </c>
      <c r="J8" s="41"/>
      <c r="K8" s="41"/>
    </row>
    <row r="9" spans="1:11" x14ac:dyDescent="0.2">
      <c r="A9" s="2579" t="s">
        <v>1278</v>
      </c>
      <c r="B9" s="2580"/>
      <c r="C9" s="2580"/>
      <c r="D9" s="290"/>
      <c r="E9" s="1362"/>
      <c r="F9" s="1363"/>
      <c r="G9" s="848"/>
      <c r="I9" s="41" t="s">
        <v>444</v>
      </c>
      <c r="J9" s="41"/>
      <c r="K9" s="41"/>
    </row>
    <row r="10" spans="1:11" x14ac:dyDescent="0.2">
      <c r="A10" s="2581"/>
      <c r="B10" s="2582"/>
      <c r="C10" s="2582"/>
      <c r="D10" s="290"/>
      <c r="E10" s="1362"/>
      <c r="F10" s="1363"/>
      <c r="G10" s="848"/>
      <c r="I10" s="41"/>
      <c r="J10" s="41"/>
      <c r="K10" s="41"/>
    </row>
    <row r="11" spans="1:11" x14ac:dyDescent="0.2">
      <c r="A11" s="2584"/>
      <c r="B11" s="2577"/>
      <c r="C11" s="2577"/>
      <c r="D11" s="291"/>
      <c r="E11" s="1364"/>
      <c r="F11" s="1212"/>
      <c r="G11" s="849"/>
      <c r="I11" s="41" t="s">
        <v>1701</v>
      </c>
      <c r="J11" s="41"/>
      <c r="K11" s="41"/>
    </row>
    <row r="12" spans="1:11" x14ac:dyDescent="0.2">
      <c r="A12" s="2584"/>
      <c r="B12" s="2577"/>
      <c r="C12" s="2577"/>
      <c r="D12" s="291"/>
      <c r="E12" s="1364"/>
      <c r="F12" s="1212"/>
      <c r="G12" s="849"/>
      <c r="I12" s="41" t="s">
        <v>1702</v>
      </c>
      <c r="J12" s="41"/>
      <c r="K12" s="41"/>
    </row>
    <row r="13" spans="1:11" x14ac:dyDescent="0.2">
      <c r="A13" s="2584"/>
      <c r="B13" s="2577"/>
      <c r="C13" s="2577"/>
      <c r="D13" s="291"/>
      <c r="E13" s="1364"/>
      <c r="F13" s="1212"/>
      <c r="G13" s="849"/>
      <c r="I13" s="41" t="s">
        <v>1703</v>
      </c>
      <c r="J13" s="41"/>
      <c r="K13" s="41"/>
    </row>
    <row r="14" spans="1:11" x14ac:dyDescent="0.2">
      <c r="A14" s="2584"/>
      <c r="B14" s="2577"/>
      <c r="C14" s="2577"/>
      <c r="D14" s="291"/>
      <c r="E14" s="1364"/>
      <c r="F14" s="1212"/>
      <c r="G14" s="849"/>
      <c r="I14" s="41" t="s">
        <v>1704</v>
      </c>
      <c r="J14" s="41"/>
      <c r="K14" s="41"/>
    </row>
    <row r="15" spans="1:11" x14ac:dyDescent="0.2">
      <c r="A15" s="2584"/>
      <c r="B15" s="2577"/>
      <c r="C15" s="2577"/>
      <c r="D15" s="291"/>
      <c r="E15" s="1364"/>
      <c r="F15" s="1212"/>
      <c r="G15" s="849"/>
      <c r="I15" s="41" t="s">
        <v>890</v>
      </c>
      <c r="J15" s="41"/>
      <c r="K15" s="41"/>
    </row>
    <row r="16" spans="1:11" x14ac:dyDescent="0.2">
      <c r="A16" s="2584"/>
      <c r="B16" s="2577"/>
      <c r="C16" s="2577"/>
      <c r="D16" s="291"/>
      <c r="E16" s="1364"/>
      <c r="F16" s="1212"/>
      <c r="G16" s="849"/>
    </row>
    <row r="17" spans="1:7" x14ac:dyDescent="0.2">
      <c r="A17" s="2579" t="s">
        <v>1279</v>
      </c>
      <c r="B17" s="2580"/>
      <c r="C17" s="2580"/>
      <c r="D17" s="290"/>
      <c r="E17" s="1362"/>
      <c r="F17" s="1363"/>
      <c r="G17" s="848"/>
    </row>
    <row r="18" spans="1:7" x14ac:dyDescent="0.2">
      <c r="A18" s="2581"/>
      <c r="B18" s="2582"/>
      <c r="C18" s="2582"/>
      <c r="D18" s="290"/>
      <c r="E18" s="1362"/>
      <c r="F18" s="1363"/>
      <c r="G18" s="848"/>
    </row>
    <row r="19" spans="1:7" x14ac:dyDescent="0.2">
      <c r="A19" s="2576"/>
      <c r="B19" s="2577"/>
      <c r="C19" s="2578"/>
      <c r="D19" s="291"/>
      <c r="E19" s="1213"/>
      <c r="F19" s="1364"/>
      <c r="G19" s="849"/>
    </row>
    <row r="20" spans="1:7" x14ac:dyDescent="0.2">
      <c r="A20" s="2576"/>
      <c r="B20" s="2577"/>
      <c r="C20" s="2578"/>
      <c r="D20" s="291"/>
      <c r="E20" s="1213"/>
      <c r="F20" s="1364"/>
      <c r="G20" s="849"/>
    </row>
    <row r="21" spans="1:7" x14ac:dyDescent="0.2">
      <c r="A21" s="2576"/>
      <c r="B21" s="2577"/>
      <c r="C21" s="2578"/>
      <c r="D21" s="291"/>
      <c r="E21" s="1213"/>
      <c r="F21" s="1364"/>
      <c r="G21" s="849"/>
    </row>
    <row r="22" spans="1:7" x14ac:dyDescent="0.2">
      <c r="A22" s="2576"/>
      <c r="B22" s="2577"/>
      <c r="C22" s="2578"/>
      <c r="D22" s="291"/>
      <c r="E22" s="1213"/>
      <c r="F22" s="1364"/>
      <c r="G22" s="849"/>
    </row>
    <row r="23" spans="1:7" x14ac:dyDescent="0.2">
      <c r="A23" s="2576"/>
      <c r="B23" s="2577"/>
      <c r="C23" s="2578"/>
      <c r="D23" s="291"/>
      <c r="E23" s="1213"/>
      <c r="F23" s="1364"/>
      <c r="G23" s="849"/>
    </row>
    <row r="24" spans="1:7" x14ac:dyDescent="0.2">
      <c r="A24" s="2576"/>
      <c r="B24" s="2577"/>
      <c r="C24" s="2578"/>
      <c r="D24" s="291"/>
      <c r="E24" s="1213"/>
      <c r="F24" s="1364"/>
      <c r="G24" s="849"/>
    </row>
    <row r="25" spans="1:7" x14ac:dyDescent="0.2">
      <c r="A25" s="2579" t="s">
        <v>1280</v>
      </c>
      <c r="B25" s="2580"/>
      <c r="C25" s="2580"/>
      <c r="D25" s="290"/>
      <c r="E25" s="1362"/>
      <c r="F25" s="1363"/>
      <c r="G25" s="848"/>
    </row>
    <row r="26" spans="1:7" x14ac:dyDescent="0.2">
      <c r="A26" s="2581"/>
      <c r="B26" s="2582"/>
      <c r="C26" s="2582"/>
      <c r="D26" s="290"/>
      <c r="E26" s="1362"/>
      <c r="F26" s="1363"/>
      <c r="G26" s="848"/>
    </row>
    <row r="27" spans="1:7" x14ac:dyDescent="0.2">
      <c r="A27" s="2576"/>
      <c r="B27" s="2577"/>
      <c r="C27" s="2578"/>
      <c r="D27" s="291"/>
      <c r="E27" s="1364"/>
      <c r="F27" s="1212"/>
      <c r="G27" s="849"/>
    </row>
    <row r="28" spans="1:7" x14ac:dyDescent="0.2">
      <c r="A28" s="2576"/>
      <c r="B28" s="2577"/>
      <c r="C28" s="2578"/>
      <c r="D28" s="291"/>
      <c r="E28" s="1364"/>
      <c r="F28" s="1212"/>
      <c r="G28" s="849"/>
    </row>
    <row r="29" spans="1:7" x14ac:dyDescent="0.2">
      <c r="A29" s="2576"/>
      <c r="B29" s="2577"/>
      <c r="C29" s="2578"/>
      <c r="D29" s="291"/>
      <c r="E29" s="1364"/>
      <c r="F29" s="1212"/>
      <c r="G29" s="849"/>
    </row>
    <row r="30" spans="1:7" x14ac:dyDescent="0.2">
      <c r="A30" s="2576"/>
      <c r="B30" s="2577"/>
      <c r="C30" s="2578"/>
      <c r="D30" s="291"/>
      <c r="E30" s="1364"/>
      <c r="F30" s="1212"/>
      <c r="G30" s="849"/>
    </row>
    <row r="31" spans="1:7" x14ac:dyDescent="0.2">
      <c r="A31" s="2576"/>
      <c r="B31" s="2577"/>
      <c r="C31" s="2578"/>
      <c r="D31" s="291"/>
      <c r="E31" s="1364"/>
      <c r="F31" s="1212"/>
      <c r="G31" s="849"/>
    </row>
    <row r="32" spans="1:7" x14ac:dyDescent="0.2">
      <c r="A32" s="2576"/>
      <c r="B32" s="2577"/>
      <c r="C32" s="2578"/>
      <c r="D32" s="291"/>
      <c r="E32" s="1364"/>
      <c r="F32" s="1212"/>
      <c r="G32" s="849"/>
    </row>
    <row r="33" spans="1:7" x14ac:dyDescent="0.2">
      <c r="A33" s="2579" t="s">
        <v>1281</v>
      </c>
      <c r="B33" s="2580"/>
      <c r="C33" s="2580"/>
      <c r="D33" s="290"/>
      <c r="E33" s="1362"/>
      <c r="F33" s="1363"/>
      <c r="G33" s="848"/>
    </row>
    <row r="34" spans="1:7" x14ac:dyDescent="0.2">
      <c r="A34" s="2581"/>
      <c r="B34" s="2582"/>
      <c r="C34" s="2582"/>
      <c r="D34" s="290"/>
      <c r="E34" s="1362"/>
      <c r="F34" s="1363"/>
      <c r="G34" s="848"/>
    </row>
    <row r="35" spans="1:7" x14ac:dyDescent="0.2">
      <c r="A35" s="2576"/>
      <c r="B35" s="2577"/>
      <c r="C35" s="2578"/>
      <c r="D35" s="291"/>
      <c r="E35" s="1213"/>
      <c r="F35" s="1364"/>
      <c r="G35" s="849"/>
    </row>
    <row r="36" spans="1:7" x14ac:dyDescent="0.2">
      <c r="A36" s="2576"/>
      <c r="B36" s="2577"/>
      <c r="C36" s="2578"/>
      <c r="D36" s="291"/>
      <c r="E36" s="1213"/>
      <c r="F36" s="1364"/>
      <c r="G36" s="849"/>
    </row>
    <row r="37" spans="1:7" x14ac:dyDescent="0.2">
      <c r="A37" s="2576"/>
      <c r="B37" s="2577"/>
      <c r="C37" s="2578"/>
      <c r="D37" s="291"/>
      <c r="E37" s="1213"/>
      <c r="F37" s="1364"/>
      <c r="G37" s="849"/>
    </row>
    <row r="38" spans="1:7" x14ac:dyDescent="0.2">
      <c r="A38" s="2576"/>
      <c r="B38" s="2577"/>
      <c r="C38" s="2578"/>
      <c r="D38" s="291"/>
      <c r="E38" s="1213"/>
      <c r="F38" s="1364"/>
      <c r="G38" s="849"/>
    </row>
    <row r="39" spans="1:7" x14ac:dyDescent="0.2">
      <c r="A39" s="2576"/>
      <c r="B39" s="2577"/>
      <c r="C39" s="2578"/>
      <c r="D39" s="291"/>
      <c r="E39" s="1213"/>
      <c r="F39" s="1364"/>
      <c r="G39" s="849"/>
    </row>
    <row r="40" spans="1:7" x14ac:dyDescent="0.2">
      <c r="A40" s="2574" t="s">
        <v>1282</v>
      </c>
      <c r="B40" s="2575"/>
      <c r="C40" s="2575"/>
      <c r="D40" s="330">
        <f>+C3</f>
        <v>41639</v>
      </c>
      <c r="E40" s="1365">
        <f>IF(SUM(E8:E32)&gt;SUM(F8:F39),(SUM(E8:E39)-SUM(F8:F39)),0)</f>
        <v>0</v>
      </c>
      <c r="F40" s="1365">
        <f>IF(SUM(F8:F39)&gt;SUM(E8:E32),SUM(F8:F39)-SUM(E8:E32),0)</f>
        <v>0</v>
      </c>
      <c r="G40" s="848"/>
    </row>
    <row r="41" spans="1:7" ht="13.5" thickBot="1" x14ac:dyDescent="0.25">
      <c r="A41" s="276"/>
      <c r="B41" s="277"/>
      <c r="C41" s="277"/>
      <c r="D41" s="850"/>
      <c r="E41" s="1215" t="s">
        <v>1283</v>
      </c>
      <c r="F41" s="1215" t="s">
        <v>1284</v>
      </c>
      <c r="G41" s="851"/>
    </row>
    <row r="42" spans="1:7" ht="13.5" thickBot="1" x14ac:dyDescent="0.25">
      <c r="E42" s="1366"/>
      <c r="F42" s="1366"/>
    </row>
    <row r="43" spans="1:7" s="1611" customFormat="1" x14ac:dyDescent="0.2">
      <c r="A43" s="2570" t="s">
        <v>1774</v>
      </c>
      <c r="B43" s="2570"/>
      <c r="C43" s="2570"/>
      <c r="D43" s="2570"/>
      <c r="E43" s="2570"/>
      <c r="F43" s="2570"/>
      <c r="G43" s="2570"/>
    </row>
    <row r="44" spans="1:7" s="1611" customFormat="1" x14ac:dyDescent="0.2">
      <c r="A44" s="2571"/>
      <c r="B44" s="2571"/>
      <c r="C44" s="2571"/>
      <c r="D44" s="2571"/>
      <c r="E44" s="2571"/>
      <c r="F44" s="2571"/>
      <c r="G44" s="2571"/>
    </row>
    <row r="45" spans="1:7" s="1611" customFormat="1" x14ac:dyDescent="0.2">
      <c r="A45" s="2571"/>
      <c r="B45" s="2571"/>
      <c r="C45" s="2571"/>
      <c r="D45" s="2571"/>
      <c r="E45" s="2571"/>
      <c r="F45" s="2571"/>
      <c r="G45" s="2571"/>
    </row>
    <row r="46" spans="1:7" s="1611" customFormat="1" x14ac:dyDescent="0.2">
      <c r="A46" s="2571"/>
      <c r="B46" s="2571"/>
      <c r="C46" s="2571"/>
      <c r="D46" s="2571"/>
      <c r="E46" s="2571"/>
      <c r="F46" s="2571"/>
      <c r="G46" s="2571"/>
    </row>
    <row r="47" spans="1:7" s="1611" customFormat="1" x14ac:dyDescent="0.2">
      <c r="A47" s="2571"/>
      <c r="B47" s="2571"/>
      <c r="C47" s="2571"/>
      <c r="D47" s="2571"/>
      <c r="E47" s="2571"/>
      <c r="F47" s="2571"/>
      <c r="G47" s="2571"/>
    </row>
    <row r="48" spans="1:7" s="1611" customFormat="1" x14ac:dyDescent="0.2">
      <c r="A48" s="2571"/>
      <c r="B48" s="2571"/>
      <c r="C48" s="2571"/>
      <c r="D48" s="2571"/>
      <c r="E48" s="2571"/>
      <c r="F48" s="2571"/>
      <c r="G48" s="2571"/>
    </row>
    <row r="49" spans="5:6" x14ac:dyDescent="0.2">
      <c r="E49" s="1366"/>
      <c r="F49" s="1366"/>
    </row>
    <row r="50" spans="5:6" x14ac:dyDescent="0.2">
      <c r="E50" s="1366"/>
      <c r="F50" s="1366"/>
    </row>
    <row r="51" spans="5:6" x14ac:dyDescent="0.2">
      <c r="E51" s="1366"/>
      <c r="F51" s="1366"/>
    </row>
    <row r="52" spans="5:6" x14ac:dyDescent="0.2">
      <c r="E52" s="1366"/>
      <c r="F52" s="1366"/>
    </row>
    <row r="53" spans="5:6" x14ac:dyDescent="0.2">
      <c r="E53" s="1366"/>
      <c r="F53" s="1366"/>
    </row>
    <row r="54" spans="5:6" x14ac:dyDescent="0.2">
      <c r="E54" s="1366"/>
      <c r="F54" s="1366"/>
    </row>
    <row r="55" spans="5:6" x14ac:dyDescent="0.2">
      <c r="E55" s="1366"/>
      <c r="F55" s="1366"/>
    </row>
    <row r="56" spans="5:6" x14ac:dyDescent="0.2">
      <c r="E56" s="1366"/>
      <c r="F56" s="1366"/>
    </row>
    <row r="57" spans="5:6" x14ac:dyDescent="0.2">
      <c r="E57" s="1366"/>
      <c r="F57" s="1366"/>
    </row>
    <row r="58" spans="5:6" x14ac:dyDescent="0.2">
      <c r="E58" s="1366"/>
      <c r="F58" s="1366"/>
    </row>
    <row r="59" spans="5:6" x14ac:dyDescent="0.2">
      <c r="E59" s="1366"/>
      <c r="F59" s="1366"/>
    </row>
    <row r="60" spans="5:6" x14ac:dyDescent="0.2">
      <c r="E60" s="1366"/>
      <c r="F60" s="1366"/>
    </row>
    <row r="61" spans="5:6" x14ac:dyDescent="0.2">
      <c r="E61" s="1366"/>
      <c r="F61" s="1366"/>
    </row>
    <row r="62" spans="5:6" x14ac:dyDescent="0.2">
      <c r="E62" s="1366"/>
      <c r="F62" s="1366"/>
    </row>
    <row r="63" spans="5:6" x14ac:dyDescent="0.2">
      <c r="E63" s="1366"/>
      <c r="F63" s="1366"/>
    </row>
    <row r="64" spans="5:6" x14ac:dyDescent="0.2">
      <c r="E64" s="1366"/>
      <c r="F64" s="1366"/>
    </row>
    <row r="65" spans="5:6" x14ac:dyDescent="0.2">
      <c r="E65" s="1366"/>
      <c r="F65" s="1366"/>
    </row>
    <row r="66" spans="5:6" x14ac:dyDescent="0.2">
      <c r="E66" s="1366"/>
      <c r="F66" s="1366"/>
    </row>
    <row r="67" spans="5:6" x14ac:dyDescent="0.2">
      <c r="E67" s="1366"/>
      <c r="F67" s="1366"/>
    </row>
    <row r="68" spans="5:6" x14ac:dyDescent="0.2">
      <c r="E68" s="1366"/>
      <c r="F68" s="1366"/>
    </row>
  </sheetData>
  <mergeCells count="34">
    <mergeCell ref="A38:C38"/>
    <mergeCell ref="A39:C39"/>
    <mergeCell ref="A24:C24"/>
    <mergeCell ref="A27:C27"/>
    <mergeCell ref="A37:C37"/>
    <mergeCell ref="A25:C26"/>
    <mergeCell ref="A28:C28"/>
    <mergeCell ref="A30:C30"/>
    <mergeCell ref="A31:C31"/>
    <mergeCell ref="A32:C32"/>
    <mergeCell ref="A35:C35"/>
    <mergeCell ref="A36:C36"/>
    <mergeCell ref="A33:C34"/>
    <mergeCell ref="A15:C15"/>
    <mergeCell ref="A16:C16"/>
    <mergeCell ref="A19:C19"/>
    <mergeCell ref="A20:C20"/>
    <mergeCell ref="A29:C29"/>
    <mergeCell ref="A43:G48"/>
    <mergeCell ref="B1:C1"/>
    <mergeCell ref="D6:D7"/>
    <mergeCell ref="A8:C8"/>
    <mergeCell ref="A21:C21"/>
    <mergeCell ref="C3:E3"/>
    <mergeCell ref="A17:C18"/>
    <mergeCell ref="G6:G7"/>
    <mergeCell ref="A11:C11"/>
    <mergeCell ref="A9:C10"/>
    <mergeCell ref="A22:C22"/>
    <mergeCell ref="A23:C23"/>
    <mergeCell ref="A40:C40"/>
    <mergeCell ref="A12:C12"/>
    <mergeCell ref="A13:C13"/>
    <mergeCell ref="A14:C14"/>
  </mergeCells>
  <phoneticPr fontId="51" type="noConversion"/>
  <printOptions horizontalCentered="1" verticalCentered="1" gridLines="1" gridLinesSet="0"/>
  <pageMargins left="0" right="0" top="0" bottom="0" header="0" footer="0"/>
  <pageSetup paperSize="9"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5">
    <tabColor indexed="10"/>
  </sheetPr>
  <dimension ref="A1:K68"/>
  <sheetViews>
    <sheetView workbookViewId="0">
      <selection activeCell="M42" sqref="M42"/>
    </sheetView>
  </sheetViews>
  <sheetFormatPr baseColWidth="10" defaultRowHeight="12.75" x14ac:dyDescent="0.2"/>
  <cols>
    <col min="5" max="6" width="14.7109375" customWidth="1"/>
  </cols>
  <sheetData>
    <row r="1" spans="1:11" ht="13.5" thickBot="1" x14ac:dyDescent="0.25">
      <c r="A1" s="209" t="s">
        <v>1671</v>
      </c>
      <c r="B1" s="2263" t="str">
        <f>CLIENT</f>
        <v>SPECIMEN ECF</v>
      </c>
      <c r="C1" s="2263"/>
      <c r="D1" s="355"/>
      <c r="E1" s="355"/>
      <c r="F1" s="288"/>
      <c r="G1" s="356"/>
    </row>
    <row r="2" spans="1:11" ht="13.5" thickBot="1" x14ac:dyDescent="0.25">
      <c r="A2" s="208"/>
      <c r="B2" s="218"/>
      <c r="C2" s="218"/>
      <c r="D2" s="186"/>
      <c r="E2" s="346"/>
      <c r="F2" s="224" t="s">
        <v>1359</v>
      </c>
      <c r="G2" s="358"/>
    </row>
    <row r="3" spans="1:11" ht="13.5" thickBot="1" x14ac:dyDescent="0.25">
      <c r="A3" s="208"/>
      <c r="B3" s="186" t="s">
        <v>724</v>
      </c>
      <c r="C3" s="2264">
        <f>+GA!O3</f>
        <v>41639</v>
      </c>
      <c r="D3" s="2264"/>
      <c r="E3" s="2552"/>
      <c r="F3" s="313" t="s">
        <v>711</v>
      </c>
      <c r="G3" s="358"/>
    </row>
    <row r="4" spans="1:11" ht="13.5" thickBot="1" x14ac:dyDescent="0.25">
      <c r="A4" s="276" t="s">
        <v>1457</v>
      </c>
      <c r="B4" s="279"/>
      <c r="C4" s="278" t="s">
        <v>725</v>
      </c>
      <c r="D4" s="280"/>
      <c r="E4" s="277"/>
      <c r="F4" s="288"/>
      <c r="G4" s="358"/>
    </row>
    <row r="5" spans="1:11" ht="13.5" thickBot="1" x14ac:dyDescent="0.25">
      <c r="A5" s="208"/>
      <c r="B5" s="797" t="s">
        <v>1271</v>
      </c>
      <c r="C5" s="186"/>
      <c r="D5" s="186"/>
      <c r="E5" s="186"/>
      <c r="F5" s="286"/>
      <c r="G5" s="358"/>
    </row>
    <row r="6" spans="1:11" x14ac:dyDescent="0.2">
      <c r="A6" s="208"/>
      <c r="B6" s="186"/>
      <c r="C6" s="186"/>
      <c r="D6" s="2572" t="s">
        <v>725</v>
      </c>
      <c r="E6" s="281" t="s">
        <v>1273</v>
      </c>
      <c r="F6" s="282" t="s">
        <v>1275</v>
      </c>
      <c r="G6" s="2572" t="s">
        <v>1285</v>
      </c>
      <c r="I6" s="41" t="s">
        <v>891</v>
      </c>
      <c r="J6" s="41"/>
      <c r="K6" s="41"/>
    </row>
    <row r="7" spans="1:11" ht="13.5" thickBot="1" x14ac:dyDescent="0.25">
      <c r="A7" s="846" t="s">
        <v>1272</v>
      </c>
      <c r="B7" s="1360"/>
      <c r="C7" s="186"/>
      <c r="D7" s="2573"/>
      <c r="E7" s="283" t="s">
        <v>1274</v>
      </c>
      <c r="F7" s="284" t="s">
        <v>1276</v>
      </c>
      <c r="G7" s="2583"/>
      <c r="I7" s="41" t="s">
        <v>892</v>
      </c>
      <c r="J7" s="41"/>
      <c r="K7" s="41"/>
    </row>
    <row r="8" spans="1:11" x14ac:dyDescent="0.2">
      <c r="A8" s="2574" t="s">
        <v>1277</v>
      </c>
      <c r="B8" s="2575"/>
      <c r="C8" s="2575"/>
      <c r="D8" s="289"/>
      <c r="E8" s="1361"/>
      <c r="F8" s="1361"/>
      <c r="G8" s="847"/>
      <c r="I8" s="41" t="s">
        <v>443</v>
      </c>
      <c r="J8" s="41"/>
      <c r="K8" s="41"/>
    </row>
    <row r="9" spans="1:11" x14ac:dyDescent="0.2">
      <c r="A9" s="2579" t="s">
        <v>1278</v>
      </c>
      <c r="B9" s="2580"/>
      <c r="C9" s="2580"/>
      <c r="D9" s="290"/>
      <c r="E9" s="1362"/>
      <c r="F9" s="1363"/>
      <c r="G9" s="848"/>
      <c r="I9" s="41" t="s">
        <v>444</v>
      </c>
      <c r="J9" s="41"/>
      <c r="K9" s="41"/>
    </row>
    <row r="10" spans="1:11" x14ac:dyDescent="0.2">
      <c r="A10" s="2581"/>
      <c r="B10" s="2582"/>
      <c r="C10" s="2582"/>
      <c r="D10" s="290"/>
      <c r="E10" s="1362"/>
      <c r="F10" s="1363"/>
      <c r="G10" s="848"/>
      <c r="I10" s="41"/>
      <c r="J10" s="41"/>
      <c r="K10" s="41"/>
    </row>
    <row r="11" spans="1:11" x14ac:dyDescent="0.2">
      <c r="A11" s="2584"/>
      <c r="B11" s="2577"/>
      <c r="C11" s="2577"/>
      <c r="D11" s="291"/>
      <c r="E11" s="1364"/>
      <c r="F11" s="1212"/>
      <c r="G11" s="849"/>
      <c r="I11" s="41" t="s">
        <v>1701</v>
      </c>
      <c r="J11" s="41"/>
      <c r="K11" s="41"/>
    </row>
    <row r="12" spans="1:11" x14ac:dyDescent="0.2">
      <c r="A12" s="2584"/>
      <c r="B12" s="2577"/>
      <c r="C12" s="2577"/>
      <c r="D12" s="291"/>
      <c r="E12" s="1364"/>
      <c r="F12" s="1212"/>
      <c r="G12" s="849"/>
      <c r="I12" s="41" t="s">
        <v>1702</v>
      </c>
      <c r="J12" s="41"/>
      <c r="K12" s="41"/>
    </row>
    <row r="13" spans="1:11" x14ac:dyDescent="0.2">
      <c r="A13" s="2584"/>
      <c r="B13" s="2577"/>
      <c r="C13" s="2577"/>
      <c r="D13" s="291"/>
      <c r="E13" s="1364"/>
      <c r="F13" s="1212"/>
      <c r="G13" s="849"/>
      <c r="I13" s="41" t="s">
        <v>1703</v>
      </c>
      <c r="J13" s="41"/>
      <c r="K13" s="41"/>
    </row>
    <row r="14" spans="1:11" x14ac:dyDescent="0.2">
      <c r="A14" s="2584"/>
      <c r="B14" s="2577"/>
      <c r="C14" s="2577"/>
      <c r="D14" s="291"/>
      <c r="E14" s="1364"/>
      <c r="F14" s="1212"/>
      <c r="G14" s="849"/>
      <c r="I14" s="41" t="s">
        <v>1704</v>
      </c>
      <c r="J14" s="41"/>
      <c r="K14" s="41"/>
    </row>
    <row r="15" spans="1:11" x14ac:dyDescent="0.2">
      <c r="A15" s="2584"/>
      <c r="B15" s="2577"/>
      <c r="C15" s="2577"/>
      <c r="D15" s="291"/>
      <c r="E15" s="1364"/>
      <c r="F15" s="1212"/>
      <c r="G15" s="849"/>
      <c r="I15" s="41" t="s">
        <v>890</v>
      </c>
      <c r="J15" s="41"/>
      <c r="K15" s="41"/>
    </row>
    <row r="16" spans="1:11" x14ac:dyDescent="0.2">
      <c r="A16" s="2584"/>
      <c r="B16" s="2577"/>
      <c r="C16" s="2577"/>
      <c r="D16" s="291"/>
      <c r="E16" s="1364"/>
      <c r="F16" s="1212"/>
      <c r="G16" s="849"/>
    </row>
    <row r="17" spans="1:7" x14ac:dyDescent="0.2">
      <c r="A17" s="2579" t="s">
        <v>1279</v>
      </c>
      <c r="B17" s="2580"/>
      <c r="C17" s="2580"/>
      <c r="D17" s="290"/>
      <c r="E17" s="1362"/>
      <c r="F17" s="1363"/>
      <c r="G17" s="848"/>
    </row>
    <row r="18" spans="1:7" x14ac:dyDescent="0.2">
      <c r="A18" s="2581"/>
      <c r="B18" s="2582"/>
      <c r="C18" s="2582"/>
      <c r="D18" s="290"/>
      <c r="E18" s="1362"/>
      <c r="F18" s="1363"/>
      <c r="G18" s="848"/>
    </row>
    <row r="19" spans="1:7" x14ac:dyDescent="0.2">
      <c r="A19" s="2576"/>
      <c r="B19" s="2577"/>
      <c r="C19" s="2578"/>
      <c r="D19" s="291"/>
      <c r="E19" s="1213"/>
      <c r="F19" s="1364"/>
      <c r="G19" s="849"/>
    </row>
    <row r="20" spans="1:7" x14ac:dyDescent="0.2">
      <c r="A20" s="2576"/>
      <c r="B20" s="2577"/>
      <c r="C20" s="2578"/>
      <c r="D20" s="291"/>
      <c r="E20" s="1213"/>
      <c r="F20" s="1364"/>
      <c r="G20" s="849"/>
    </row>
    <row r="21" spans="1:7" x14ac:dyDescent="0.2">
      <c r="A21" s="2576"/>
      <c r="B21" s="2577"/>
      <c r="C21" s="2578"/>
      <c r="D21" s="291"/>
      <c r="E21" s="1213"/>
      <c r="F21" s="1364"/>
      <c r="G21" s="849"/>
    </row>
    <row r="22" spans="1:7" x14ac:dyDescent="0.2">
      <c r="A22" s="2576"/>
      <c r="B22" s="2577"/>
      <c r="C22" s="2578"/>
      <c r="D22" s="291"/>
      <c r="E22" s="1213"/>
      <c r="F22" s="1364"/>
      <c r="G22" s="849"/>
    </row>
    <row r="23" spans="1:7" x14ac:dyDescent="0.2">
      <c r="A23" s="2576"/>
      <c r="B23" s="2577"/>
      <c r="C23" s="2578"/>
      <c r="D23" s="291"/>
      <c r="E23" s="1213"/>
      <c r="F23" s="1364"/>
      <c r="G23" s="849"/>
    </row>
    <row r="24" spans="1:7" x14ac:dyDescent="0.2">
      <c r="A24" s="2576"/>
      <c r="B24" s="2577"/>
      <c r="C24" s="2578"/>
      <c r="D24" s="291"/>
      <c r="E24" s="1213"/>
      <c r="F24" s="1364"/>
      <c r="G24" s="849"/>
    </row>
    <row r="25" spans="1:7" x14ac:dyDescent="0.2">
      <c r="A25" s="2579" t="s">
        <v>1280</v>
      </c>
      <c r="B25" s="2580"/>
      <c r="C25" s="2580"/>
      <c r="D25" s="290"/>
      <c r="E25" s="1362"/>
      <c r="F25" s="1363"/>
      <c r="G25" s="848"/>
    </row>
    <row r="26" spans="1:7" x14ac:dyDescent="0.2">
      <c r="A26" s="2581"/>
      <c r="B26" s="2582"/>
      <c r="C26" s="2582"/>
      <c r="D26" s="290"/>
      <c r="E26" s="1362"/>
      <c r="F26" s="1363"/>
      <c r="G26" s="848"/>
    </row>
    <row r="27" spans="1:7" x14ac:dyDescent="0.2">
      <c r="A27" s="2576"/>
      <c r="B27" s="2577"/>
      <c r="C27" s="2578"/>
      <c r="D27" s="291"/>
      <c r="E27" s="1364"/>
      <c r="F27" s="1212"/>
      <c r="G27" s="849"/>
    </row>
    <row r="28" spans="1:7" x14ac:dyDescent="0.2">
      <c r="A28" s="2576"/>
      <c r="B28" s="2577"/>
      <c r="C28" s="2578"/>
      <c r="D28" s="291"/>
      <c r="E28" s="1364"/>
      <c r="F28" s="1212"/>
      <c r="G28" s="849"/>
    </row>
    <row r="29" spans="1:7" x14ac:dyDescent="0.2">
      <c r="A29" s="2576"/>
      <c r="B29" s="2577"/>
      <c r="C29" s="2578"/>
      <c r="D29" s="291"/>
      <c r="E29" s="1364"/>
      <c r="F29" s="1212"/>
      <c r="G29" s="849"/>
    </row>
    <row r="30" spans="1:7" x14ac:dyDescent="0.2">
      <c r="A30" s="2576"/>
      <c r="B30" s="2577"/>
      <c r="C30" s="2578"/>
      <c r="D30" s="291"/>
      <c r="E30" s="1364"/>
      <c r="F30" s="1212"/>
      <c r="G30" s="849"/>
    </row>
    <row r="31" spans="1:7" x14ac:dyDescent="0.2">
      <c r="A31" s="2576"/>
      <c r="B31" s="2577"/>
      <c r="C31" s="2578"/>
      <c r="D31" s="291"/>
      <c r="E31" s="1364"/>
      <c r="F31" s="1212"/>
      <c r="G31" s="849"/>
    </row>
    <row r="32" spans="1:7" x14ac:dyDescent="0.2">
      <c r="A32" s="2576"/>
      <c r="B32" s="2577"/>
      <c r="C32" s="2578"/>
      <c r="D32" s="291"/>
      <c r="E32" s="1364"/>
      <c r="F32" s="1212"/>
      <c r="G32" s="849"/>
    </row>
    <row r="33" spans="1:7" x14ac:dyDescent="0.2">
      <c r="A33" s="2579" t="s">
        <v>1281</v>
      </c>
      <c r="B33" s="2580"/>
      <c r="C33" s="2580"/>
      <c r="D33" s="290"/>
      <c r="E33" s="1362"/>
      <c r="F33" s="1363"/>
      <c r="G33" s="848"/>
    </row>
    <row r="34" spans="1:7" x14ac:dyDescent="0.2">
      <c r="A34" s="2581"/>
      <c r="B34" s="2582"/>
      <c r="C34" s="2582"/>
      <c r="D34" s="290"/>
      <c r="E34" s="1362"/>
      <c r="F34" s="1363"/>
      <c r="G34" s="848"/>
    </row>
    <row r="35" spans="1:7" x14ac:dyDescent="0.2">
      <c r="A35" s="2576"/>
      <c r="B35" s="2577"/>
      <c r="C35" s="2578"/>
      <c r="D35" s="291"/>
      <c r="E35" s="1213"/>
      <c r="F35" s="1364"/>
      <c r="G35" s="849"/>
    </row>
    <row r="36" spans="1:7" x14ac:dyDescent="0.2">
      <c r="A36" s="2576"/>
      <c r="B36" s="2577"/>
      <c r="C36" s="2578"/>
      <c r="D36" s="291"/>
      <c r="E36" s="1213"/>
      <c r="F36" s="1364"/>
      <c r="G36" s="849"/>
    </row>
    <row r="37" spans="1:7" x14ac:dyDescent="0.2">
      <c r="A37" s="2576"/>
      <c r="B37" s="2577"/>
      <c r="C37" s="2578"/>
      <c r="D37" s="291"/>
      <c r="E37" s="1213"/>
      <c r="F37" s="1364"/>
      <c r="G37" s="849"/>
    </row>
    <row r="38" spans="1:7" x14ac:dyDescent="0.2">
      <c r="A38" s="2576"/>
      <c r="B38" s="2577"/>
      <c r="C38" s="2578"/>
      <c r="D38" s="291"/>
      <c r="E38" s="1213"/>
      <c r="F38" s="1364"/>
      <c r="G38" s="849"/>
    </row>
    <row r="39" spans="1:7" x14ac:dyDescent="0.2">
      <c r="A39" s="2576"/>
      <c r="B39" s="2577"/>
      <c r="C39" s="2578"/>
      <c r="D39" s="291"/>
      <c r="E39" s="1213"/>
      <c r="F39" s="1364"/>
      <c r="G39" s="849"/>
    </row>
    <row r="40" spans="1:7" x14ac:dyDescent="0.2">
      <c r="A40" s="2574" t="s">
        <v>1282</v>
      </c>
      <c r="B40" s="2575"/>
      <c r="C40" s="2575"/>
      <c r="D40" s="330">
        <f>+C3</f>
        <v>41639</v>
      </c>
      <c r="E40" s="1365">
        <f>IF(SUM(E8:E32)&gt;SUM(F8:F39),(SUM(E8:E39)-SUM(F8:F39)),0)</f>
        <v>0</v>
      </c>
      <c r="F40" s="1365">
        <f>IF(SUM(F8:F39)&gt;SUM(E8:E32),SUM(F8:F39)-SUM(E8:E32),0)</f>
        <v>0</v>
      </c>
      <c r="G40" s="848"/>
    </row>
    <row r="41" spans="1:7" ht="13.5" thickBot="1" x14ac:dyDescent="0.25">
      <c r="A41" s="276"/>
      <c r="B41" s="277"/>
      <c r="C41" s="277"/>
      <c r="D41" s="850"/>
      <c r="E41" s="1215" t="s">
        <v>1283</v>
      </c>
      <c r="F41" s="1215" t="s">
        <v>1284</v>
      </c>
      <c r="G41" s="851"/>
    </row>
    <row r="42" spans="1:7" ht="13.5" thickBot="1" x14ac:dyDescent="0.25">
      <c r="E42" s="1366"/>
      <c r="F42" s="1366"/>
    </row>
    <row r="43" spans="1:7" s="1611" customFormat="1" x14ac:dyDescent="0.2">
      <c r="A43" s="2570" t="s">
        <v>1774</v>
      </c>
      <c r="B43" s="2570"/>
      <c r="C43" s="2570"/>
      <c r="D43" s="2570"/>
      <c r="E43" s="2570"/>
      <c r="F43" s="2570"/>
      <c r="G43" s="2570"/>
    </row>
    <row r="44" spans="1:7" s="1611" customFormat="1" x14ac:dyDescent="0.2">
      <c r="A44" s="2571"/>
      <c r="B44" s="2571"/>
      <c r="C44" s="2571"/>
      <c r="D44" s="2571"/>
      <c r="E44" s="2571"/>
      <c r="F44" s="2571"/>
      <c r="G44" s="2571"/>
    </row>
    <row r="45" spans="1:7" s="1611" customFormat="1" x14ac:dyDescent="0.2">
      <c r="A45" s="2571"/>
      <c r="B45" s="2571"/>
      <c r="C45" s="2571"/>
      <c r="D45" s="2571"/>
      <c r="E45" s="2571"/>
      <c r="F45" s="2571"/>
      <c r="G45" s="2571"/>
    </row>
    <row r="46" spans="1:7" s="1611" customFormat="1" x14ac:dyDescent="0.2">
      <c r="A46" s="2571"/>
      <c r="B46" s="2571"/>
      <c r="C46" s="2571"/>
      <c r="D46" s="2571"/>
      <c r="E46" s="2571"/>
      <c r="F46" s="2571"/>
      <c r="G46" s="2571"/>
    </row>
    <row r="47" spans="1:7" s="1611" customFormat="1" x14ac:dyDescent="0.2">
      <c r="A47" s="2571"/>
      <c r="B47" s="2571"/>
      <c r="C47" s="2571"/>
      <c r="D47" s="2571"/>
      <c r="E47" s="2571"/>
      <c r="F47" s="2571"/>
      <c r="G47" s="2571"/>
    </row>
    <row r="48" spans="1:7" s="1611" customFormat="1" x14ac:dyDescent="0.2">
      <c r="A48" s="2571"/>
      <c r="B48" s="2571"/>
      <c r="C48" s="2571"/>
      <c r="D48" s="2571"/>
      <c r="E48" s="2571"/>
      <c r="F48" s="2571"/>
      <c r="G48" s="2571"/>
    </row>
    <row r="49" spans="5:6" x14ac:dyDescent="0.2">
      <c r="E49" s="1366"/>
      <c r="F49" s="1366"/>
    </row>
    <row r="50" spans="5:6" x14ac:dyDescent="0.2">
      <c r="E50" s="1366"/>
      <c r="F50" s="1366"/>
    </row>
    <row r="51" spans="5:6" x14ac:dyDescent="0.2">
      <c r="E51" s="1366"/>
      <c r="F51" s="1366"/>
    </row>
    <row r="52" spans="5:6" x14ac:dyDescent="0.2">
      <c r="E52" s="1366"/>
      <c r="F52" s="1366"/>
    </row>
    <row r="53" spans="5:6" x14ac:dyDescent="0.2">
      <c r="E53" s="1366"/>
      <c r="F53" s="1366"/>
    </row>
    <row r="54" spans="5:6" x14ac:dyDescent="0.2">
      <c r="E54" s="1366"/>
      <c r="F54" s="1366"/>
    </row>
    <row r="55" spans="5:6" x14ac:dyDescent="0.2">
      <c r="E55" s="1366"/>
      <c r="F55" s="1366"/>
    </row>
    <row r="56" spans="5:6" x14ac:dyDescent="0.2">
      <c r="E56" s="1366"/>
      <c r="F56" s="1366"/>
    </row>
    <row r="57" spans="5:6" x14ac:dyDescent="0.2">
      <c r="E57" s="1366"/>
      <c r="F57" s="1366"/>
    </row>
    <row r="58" spans="5:6" x14ac:dyDescent="0.2">
      <c r="E58" s="1366"/>
      <c r="F58" s="1366"/>
    </row>
    <row r="59" spans="5:6" x14ac:dyDescent="0.2">
      <c r="E59" s="1366"/>
      <c r="F59" s="1366"/>
    </row>
    <row r="60" spans="5:6" x14ac:dyDescent="0.2">
      <c r="E60" s="1366"/>
      <c r="F60" s="1366"/>
    </row>
    <row r="61" spans="5:6" x14ac:dyDescent="0.2">
      <c r="E61" s="1366"/>
      <c r="F61" s="1366"/>
    </row>
    <row r="62" spans="5:6" x14ac:dyDescent="0.2">
      <c r="E62" s="1366"/>
      <c r="F62" s="1366"/>
    </row>
    <row r="63" spans="5:6" x14ac:dyDescent="0.2">
      <c r="E63" s="1366"/>
      <c r="F63" s="1366"/>
    </row>
    <row r="64" spans="5:6" x14ac:dyDescent="0.2">
      <c r="E64" s="1366"/>
      <c r="F64" s="1366"/>
    </row>
    <row r="65" spans="5:6" x14ac:dyDescent="0.2">
      <c r="E65" s="1366"/>
      <c r="F65" s="1366"/>
    </row>
    <row r="66" spans="5:6" x14ac:dyDescent="0.2">
      <c r="E66" s="1366"/>
      <c r="F66" s="1366"/>
    </row>
    <row r="67" spans="5:6" x14ac:dyDescent="0.2">
      <c r="E67" s="1366"/>
      <c r="F67" s="1366"/>
    </row>
    <row r="68" spans="5:6" x14ac:dyDescent="0.2">
      <c r="E68" s="1366"/>
      <c r="F68" s="1366"/>
    </row>
  </sheetData>
  <mergeCells count="34">
    <mergeCell ref="G6:G7"/>
    <mergeCell ref="A11:C11"/>
    <mergeCell ref="A9:C10"/>
    <mergeCell ref="A27:C27"/>
    <mergeCell ref="A25:C26"/>
    <mergeCell ref="A28:C28"/>
    <mergeCell ref="A23:C23"/>
    <mergeCell ref="A24:C24"/>
    <mergeCell ref="A12:C12"/>
    <mergeCell ref="A13:C13"/>
    <mergeCell ref="A14:C14"/>
    <mergeCell ref="A15:C15"/>
    <mergeCell ref="B1:C1"/>
    <mergeCell ref="D6:D7"/>
    <mergeCell ref="A8:C8"/>
    <mergeCell ref="C3:E3"/>
    <mergeCell ref="A40:C40"/>
    <mergeCell ref="A38:C38"/>
    <mergeCell ref="A39:C39"/>
    <mergeCell ref="A22:C22"/>
    <mergeCell ref="A16:C16"/>
    <mergeCell ref="A19:C19"/>
    <mergeCell ref="A20:C20"/>
    <mergeCell ref="A17:C18"/>
    <mergeCell ref="A21:C21"/>
    <mergeCell ref="A29:C29"/>
    <mergeCell ref="A30:C30"/>
    <mergeCell ref="A31:C31"/>
    <mergeCell ref="A43:G48"/>
    <mergeCell ref="A32:C32"/>
    <mergeCell ref="A35:C35"/>
    <mergeCell ref="A36:C36"/>
    <mergeCell ref="A37:C37"/>
    <mergeCell ref="A33:C34"/>
  </mergeCells>
  <phoneticPr fontId="51" type="noConversion"/>
  <printOptions horizontalCentered="1" verticalCentered="1" gridLines="1" gridLinesSet="0"/>
  <pageMargins left="0" right="0" top="0" bottom="0" header="0" footer="0"/>
  <pageSetup paperSize="9"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tabColor rgb="FFFF0000"/>
  </sheetPr>
  <dimension ref="A1:S59"/>
  <sheetViews>
    <sheetView workbookViewId="0">
      <selection activeCell="E2" sqref="E2:K2"/>
    </sheetView>
  </sheetViews>
  <sheetFormatPr baseColWidth="10" defaultColWidth="10.7109375" defaultRowHeight="12.75" x14ac:dyDescent="0.2"/>
  <cols>
    <col min="1" max="1" width="1.7109375" style="1" customWidth="1"/>
    <col min="2" max="2" width="6.7109375" style="1" customWidth="1"/>
    <col min="3" max="3" width="10.7109375" style="1" customWidth="1"/>
    <col min="4" max="4" width="1.7109375" style="1" customWidth="1"/>
    <col min="5" max="5" width="6.7109375" style="1" customWidth="1"/>
    <col min="6" max="6" width="1.7109375" style="1" customWidth="1"/>
    <col min="7" max="7" width="6.7109375" style="1" customWidth="1"/>
    <col min="8" max="8" width="1.7109375" style="1" customWidth="1"/>
    <col min="9" max="11" width="6.7109375" style="1" customWidth="1"/>
    <col min="12" max="12" width="1.7109375" style="1" customWidth="1"/>
    <col min="13" max="13" width="6.7109375" style="1" customWidth="1"/>
    <col min="14" max="14" width="1.7109375" style="1" customWidth="1"/>
    <col min="15" max="15" width="6.7109375" style="1" customWidth="1"/>
    <col min="16" max="16" width="1.7109375" style="1" customWidth="1"/>
    <col min="17" max="17" width="10.7109375" style="1" customWidth="1"/>
    <col min="18" max="18" width="1.7109375" style="1" customWidth="1"/>
    <col min="19" max="19" width="5.7109375" style="1" customWidth="1"/>
    <col min="20" max="16384" width="10.7109375" style="1"/>
  </cols>
  <sheetData>
    <row r="1" spans="1:19" x14ac:dyDescent="0.2">
      <c r="A1" s="751"/>
      <c r="B1" s="752"/>
      <c r="C1" s="752"/>
      <c r="D1" s="752"/>
      <c r="E1" s="752"/>
      <c r="F1" s="752"/>
      <c r="G1" s="752"/>
      <c r="H1" s="752"/>
      <c r="I1" s="752"/>
      <c r="J1" s="752"/>
      <c r="K1" s="752"/>
      <c r="L1" s="752"/>
      <c r="M1" s="752"/>
      <c r="N1" s="753"/>
      <c r="O1" s="754" t="s">
        <v>1455</v>
      </c>
      <c r="P1" s="755"/>
      <c r="Q1" s="756" t="s">
        <v>1451</v>
      </c>
      <c r="R1" s="752"/>
      <c r="S1" s="757"/>
    </row>
    <row r="2" spans="1:19" ht="23.25" x14ac:dyDescent="0.35">
      <c r="A2" s="758"/>
      <c r="B2" s="759" t="s">
        <v>691</v>
      </c>
      <c r="C2" s="760"/>
      <c r="D2" s="760"/>
      <c r="E2" s="2192" t="str">
        <f>CLIENT</f>
        <v>SPECIMEN ECF</v>
      </c>
      <c r="F2" s="2193"/>
      <c r="G2" s="2193"/>
      <c r="H2" s="2193"/>
      <c r="I2" s="2193"/>
      <c r="J2" s="2193"/>
      <c r="K2" s="2193"/>
      <c r="L2" s="340"/>
      <c r="M2" s="761"/>
      <c r="N2" s="762"/>
      <c r="O2" s="309" t="s">
        <v>1456</v>
      </c>
      <c r="P2" s="2194"/>
      <c r="Q2" s="2195"/>
      <c r="R2" s="340"/>
      <c r="S2" s="763"/>
    </row>
    <row r="3" spans="1:19" ht="15.75" x14ac:dyDescent="0.25">
      <c r="A3" s="764" t="s">
        <v>1450</v>
      </c>
      <c r="B3" s="495"/>
      <c r="C3" s="2200">
        <f>+GA!O3</f>
        <v>41639</v>
      </c>
      <c r="D3" s="2201"/>
      <c r="E3" s="2201"/>
      <c r="F3" s="2201"/>
      <c r="G3" s="2201"/>
      <c r="H3" s="2201"/>
      <c r="I3" s="142" t="s">
        <v>1457</v>
      </c>
      <c r="J3" s="142"/>
      <c r="K3" s="765"/>
      <c r="L3" s="142"/>
      <c r="M3" s="1584"/>
      <c r="N3" s="1616"/>
      <c r="O3" s="2202"/>
      <c r="P3" s="2202"/>
      <c r="Q3" s="2202"/>
      <c r="R3" s="2202"/>
      <c r="S3" s="2203"/>
    </row>
    <row r="4" spans="1:19" ht="27" thickBot="1" x14ac:dyDescent="0.45">
      <c r="A4" s="758"/>
      <c r="B4" s="142"/>
      <c r="C4" s="142"/>
      <c r="D4" s="142"/>
      <c r="E4" s="766" t="s">
        <v>1459</v>
      </c>
      <c r="F4" s="766"/>
      <c r="G4" s="766"/>
      <c r="H4" s="766"/>
      <c r="I4" s="766"/>
      <c r="J4" s="766"/>
      <c r="K4" s="142"/>
      <c r="L4" s="142"/>
      <c r="M4" s="142"/>
      <c r="N4" s="340"/>
      <c r="O4" s="142"/>
      <c r="P4" s="142"/>
      <c r="Q4" s="142"/>
      <c r="R4" s="340"/>
      <c r="S4" s="763"/>
    </row>
    <row r="5" spans="1:19" ht="13.5" thickTop="1" x14ac:dyDescent="0.2">
      <c r="A5" s="91"/>
      <c r="B5" s="90"/>
      <c r="C5" s="90"/>
      <c r="D5" s="90"/>
      <c r="E5" s="90"/>
      <c r="F5" s="90"/>
      <c r="G5" s="90"/>
      <c r="H5" s="82"/>
      <c r="I5" s="82"/>
      <c r="J5" s="91"/>
      <c r="K5" s="82"/>
      <c r="L5" s="82"/>
      <c r="M5" s="90"/>
      <c r="N5" s="82"/>
      <c r="O5" s="90"/>
      <c r="P5" s="90"/>
      <c r="Q5" s="90"/>
      <c r="R5" s="92" t="s">
        <v>1460</v>
      </c>
      <c r="S5" s="767"/>
    </row>
    <row r="6" spans="1:19" ht="13.5" thickBot="1" x14ac:dyDescent="0.25">
      <c r="A6" s="768"/>
      <c r="B6" s="80" t="s">
        <v>1461</v>
      </c>
      <c r="C6" s="80"/>
      <c r="D6" s="80"/>
      <c r="E6" s="80"/>
      <c r="F6" s="80"/>
      <c r="G6" s="80"/>
      <c r="H6" s="80"/>
      <c r="I6" s="80"/>
      <c r="J6" s="93"/>
      <c r="K6" s="80" t="s">
        <v>201</v>
      </c>
      <c r="L6" s="80"/>
      <c r="M6" s="80"/>
      <c r="N6" s="80"/>
      <c r="O6" s="80"/>
      <c r="P6" s="80"/>
      <c r="Q6" s="80"/>
      <c r="R6" s="94" t="s">
        <v>202</v>
      </c>
      <c r="S6" s="769"/>
    </row>
    <row r="7" spans="1:19" ht="13.5" thickTop="1" x14ac:dyDescent="0.2">
      <c r="A7" s="2196"/>
      <c r="B7" s="2197"/>
      <c r="C7" s="2197"/>
      <c r="D7" s="2197"/>
      <c r="E7" s="2197"/>
      <c r="F7" s="2197"/>
      <c r="G7" s="2197"/>
      <c r="H7" s="2197"/>
      <c r="I7" s="2198"/>
      <c r="J7" s="2199"/>
      <c r="K7" s="2197"/>
      <c r="L7" s="2197"/>
      <c r="M7" s="2197"/>
      <c r="N7" s="2197"/>
      <c r="O7" s="2197"/>
      <c r="P7" s="2197"/>
      <c r="Q7" s="2198"/>
      <c r="R7" s="2204"/>
      <c r="S7" s="2205"/>
    </row>
    <row r="8" spans="1:19" x14ac:dyDescent="0.2">
      <c r="A8" s="2184"/>
      <c r="B8" s="2182"/>
      <c r="C8" s="2182"/>
      <c r="D8" s="2182"/>
      <c r="E8" s="2182"/>
      <c r="F8" s="2182"/>
      <c r="G8" s="2182"/>
      <c r="H8" s="2182"/>
      <c r="I8" s="2183"/>
      <c r="J8" s="2184"/>
      <c r="K8" s="2182"/>
      <c r="L8" s="2182"/>
      <c r="M8" s="2182"/>
      <c r="N8" s="2182"/>
      <c r="O8" s="2182"/>
      <c r="P8" s="2182"/>
      <c r="Q8" s="2183"/>
      <c r="R8" s="2188"/>
      <c r="S8" s="2187"/>
    </row>
    <row r="9" spans="1:19" x14ac:dyDescent="0.2">
      <c r="A9" s="2184"/>
      <c r="B9" s="2182"/>
      <c r="C9" s="2182"/>
      <c r="D9" s="2182"/>
      <c r="E9" s="2182"/>
      <c r="F9" s="2182"/>
      <c r="G9" s="2182"/>
      <c r="H9" s="2182"/>
      <c r="I9" s="2183"/>
      <c r="J9" s="2184"/>
      <c r="K9" s="2182"/>
      <c r="L9" s="2182"/>
      <c r="M9" s="2182"/>
      <c r="N9" s="2182"/>
      <c r="O9" s="2182"/>
      <c r="P9" s="2182"/>
      <c r="Q9" s="2183"/>
      <c r="R9" s="2188"/>
      <c r="S9" s="2187"/>
    </row>
    <row r="10" spans="1:19" x14ac:dyDescent="0.2">
      <c r="A10" s="2184"/>
      <c r="B10" s="2182"/>
      <c r="C10" s="2182"/>
      <c r="D10" s="2182"/>
      <c r="E10" s="2182"/>
      <c r="F10" s="2182"/>
      <c r="G10" s="2182"/>
      <c r="H10" s="2182"/>
      <c r="I10" s="2183"/>
      <c r="J10" s="2184"/>
      <c r="K10" s="2182"/>
      <c r="L10" s="2182"/>
      <c r="M10" s="2182"/>
      <c r="N10" s="2182"/>
      <c r="O10" s="2182"/>
      <c r="P10" s="2182"/>
      <c r="Q10" s="2183"/>
      <c r="R10" s="2188"/>
      <c r="S10" s="2187"/>
    </row>
    <row r="11" spans="1:19" x14ac:dyDescent="0.2">
      <c r="A11" s="2184"/>
      <c r="B11" s="2182"/>
      <c r="C11" s="2182"/>
      <c r="D11" s="2182"/>
      <c r="E11" s="2182"/>
      <c r="F11" s="2182"/>
      <c r="G11" s="2182"/>
      <c r="H11" s="2182"/>
      <c r="I11" s="2183"/>
      <c r="J11" s="2184"/>
      <c r="K11" s="2182"/>
      <c r="L11" s="2182"/>
      <c r="M11" s="2182"/>
      <c r="N11" s="2182"/>
      <c r="O11" s="2182"/>
      <c r="P11" s="2182"/>
      <c r="Q11" s="2183"/>
      <c r="R11" s="308"/>
      <c r="S11" s="770"/>
    </row>
    <row r="12" spans="1:19" x14ac:dyDescent="0.2">
      <c r="A12" s="104"/>
      <c r="B12" s="497"/>
      <c r="C12" s="497"/>
      <c r="D12" s="497"/>
      <c r="E12" s="497"/>
      <c r="F12" s="497"/>
      <c r="G12" s="497"/>
      <c r="H12" s="497"/>
      <c r="I12" s="497"/>
      <c r="J12" s="497"/>
      <c r="K12" s="497"/>
      <c r="L12" s="497"/>
      <c r="M12" s="497"/>
      <c r="N12" s="497"/>
      <c r="O12" s="497"/>
      <c r="P12" s="497"/>
      <c r="Q12" s="497"/>
      <c r="R12" s="497"/>
      <c r="S12" s="771"/>
    </row>
    <row r="13" spans="1:19" x14ac:dyDescent="0.2">
      <c r="A13" s="2181"/>
      <c r="B13" s="2182"/>
      <c r="C13" s="2182"/>
      <c r="D13" s="2182"/>
      <c r="E13" s="2182"/>
      <c r="F13" s="2182"/>
      <c r="G13" s="2182"/>
      <c r="H13" s="2182"/>
      <c r="I13" s="2183"/>
      <c r="J13" s="2185"/>
      <c r="K13" s="2182"/>
      <c r="L13" s="2182"/>
      <c r="M13" s="2182"/>
      <c r="N13" s="2182"/>
      <c r="O13" s="2182"/>
      <c r="P13" s="2182"/>
      <c r="Q13" s="2183"/>
      <c r="R13" s="2186"/>
      <c r="S13" s="2187"/>
    </row>
    <row r="14" spans="1:19" x14ac:dyDescent="0.2">
      <c r="A14" s="2184"/>
      <c r="B14" s="2182"/>
      <c r="C14" s="2182"/>
      <c r="D14" s="2182"/>
      <c r="E14" s="2182"/>
      <c r="F14" s="2182"/>
      <c r="G14" s="2182"/>
      <c r="H14" s="2182"/>
      <c r="I14" s="2183"/>
      <c r="J14" s="2184"/>
      <c r="K14" s="2182"/>
      <c r="L14" s="2182"/>
      <c r="M14" s="2182"/>
      <c r="N14" s="2182"/>
      <c r="O14" s="2182"/>
      <c r="P14" s="2182"/>
      <c r="Q14" s="2183"/>
      <c r="R14" s="2188"/>
      <c r="S14" s="2187"/>
    </row>
    <row r="15" spans="1:19" x14ac:dyDescent="0.2">
      <c r="A15" s="2184"/>
      <c r="B15" s="2182"/>
      <c r="C15" s="2182"/>
      <c r="D15" s="2182"/>
      <c r="E15" s="2182"/>
      <c r="F15" s="2182"/>
      <c r="G15" s="2182"/>
      <c r="H15" s="2182"/>
      <c r="I15" s="2183"/>
      <c r="J15" s="2184"/>
      <c r="K15" s="2182"/>
      <c r="L15" s="2182"/>
      <c r="M15" s="2182"/>
      <c r="N15" s="2182"/>
      <c r="O15" s="2182"/>
      <c r="P15" s="2182"/>
      <c r="Q15" s="2183"/>
      <c r="R15" s="2188"/>
      <c r="S15" s="2187"/>
    </row>
    <row r="16" spans="1:19" x14ac:dyDescent="0.2">
      <c r="A16" s="2184"/>
      <c r="B16" s="2182"/>
      <c r="C16" s="2182"/>
      <c r="D16" s="2182"/>
      <c r="E16" s="2182"/>
      <c r="F16" s="2182"/>
      <c r="G16" s="2182"/>
      <c r="H16" s="2182"/>
      <c r="I16" s="2183"/>
      <c r="J16" s="2184"/>
      <c r="K16" s="2182"/>
      <c r="L16" s="2182"/>
      <c r="M16" s="2182"/>
      <c r="N16" s="2182"/>
      <c r="O16" s="2182"/>
      <c r="P16" s="2182"/>
      <c r="Q16" s="2183"/>
      <c r="R16" s="2188"/>
      <c r="S16" s="2187"/>
    </row>
    <row r="17" spans="1:19" x14ac:dyDescent="0.2">
      <c r="A17" s="2184"/>
      <c r="B17" s="2182"/>
      <c r="C17" s="2182"/>
      <c r="D17" s="2182"/>
      <c r="E17" s="2182"/>
      <c r="F17" s="2182"/>
      <c r="G17" s="2182"/>
      <c r="H17" s="2182"/>
      <c r="I17" s="2183"/>
      <c r="J17" s="2184"/>
      <c r="K17" s="2182"/>
      <c r="L17" s="2182"/>
      <c r="M17" s="2182"/>
      <c r="N17" s="2182"/>
      <c r="O17" s="2182"/>
      <c r="P17" s="2182"/>
      <c r="Q17" s="2183"/>
      <c r="R17" s="308"/>
      <c r="S17" s="770"/>
    </row>
    <row r="18" spans="1:19" x14ac:dyDescent="0.2">
      <c r="A18" s="104"/>
      <c r="B18" s="497"/>
      <c r="C18" s="497"/>
      <c r="D18" s="497"/>
      <c r="E18" s="497"/>
      <c r="F18" s="497"/>
      <c r="G18" s="497"/>
      <c r="H18" s="497"/>
      <c r="I18" s="497"/>
      <c r="J18" s="497"/>
      <c r="K18" s="497"/>
      <c r="L18" s="497"/>
      <c r="M18" s="497"/>
      <c r="N18" s="497"/>
      <c r="O18" s="497"/>
      <c r="P18" s="497"/>
      <c r="Q18" s="497"/>
      <c r="R18" s="497"/>
      <c r="S18" s="771"/>
    </row>
    <row r="19" spans="1:19" x14ac:dyDescent="0.2">
      <c r="A19" s="2181"/>
      <c r="B19" s="2182"/>
      <c r="C19" s="2182"/>
      <c r="D19" s="2182"/>
      <c r="E19" s="2182"/>
      <c r="F19" s="2182"/>
      <c r="G19" s="2182"/>
      <c r="H19" s="2182"/>
      <c r="I19" s="2183"/>
      <c r="J19" s="2185"/>
      <c r="K19" s="2182"/>
      <c r="L19" s="2182"/>
      <c r="M19" s="2182"/>
      <c r="N19" s="2182"/>
      <c r="O19" s="2182"/>
      <c r="P19" s="2182"/>
      <c r="Q19" s="2183"/>
      <c r="R19" s="2186"/>
      <c r="S19" s="2187"/>
    </row>
    <row r="20" spans="1:19" x14ac:dyDescent="0.2">
      <c r="A20" s="2184"/>
      <c r="B20" s="2182"/>
      <c r="C20" s="2182"/>
      <c r="D20" s="2182"/>
      <c r="E20" s="2182"/>
      <c r="F20" s="2182"/>
      <c r="G20" s="2182"/>
      <c r="H20" s="2182"/>
      <c r="I20" s="2183"/>
      <c r="J20" s="2184"/>
      <c r="K20" s="2182"/>
      <c r="L20" s="2182"/>
      <c r="M20" s="2182"/>
      <c r="N20" s="2182"/>
      <c r="O20" s="2182"/>
      <c r="P20" s="2182"/>
      <c r="Q20" s="2183"/>
      <c r="R20" s="2188"/>
      <c r="S20" s="2187"/>
    </row>
    <row r="21" spans="1:19" x14ac:dyDescent="0.2">
      <c r="A21" s="2184"/>
      <c r="B21" s="2182"/>
      <c r="C21" s="2182"/>
      <c r="D21" s="2182"/>
      <c r="E21" s="2182"/>
      <c r="F21" s="2182"/>
      <c r="G21" s="2182"/>
      <c r="H21" s="2182"/>
      <c r="I21" s="2183"/>
      <c r="J21" s="2184"/>
      <c r="K21" s="2182"/>
      <c r="L21" s="2182"/>
      <c r="M21" s="2182"/>
      <c r="N21" s="2182"/>
      <c r="O21" s="2182"/>
      <c r="P21" s="2182"/>
      <c r="Q21" s="2183"/>
      <c r="R21" s="2188"/>
      <c r="S21" s="2187"/>
    </row>
    <row r="22" spans="1:19" x14ac:dyDescent="0.2">
      <c r="A22" s="2184"/>
      <c r="B22" s="2182"/>
      <c r="C22" s="2182"/>
      <c r="D22" s="2182"/>
      <c r="E22" s="2182"/>
      <c r="F22" s="2182"/>
      <c r="G22" s="2182"/>
      <c r="H22" s="2182"/>
      <c r="I22" s="2183"/>
      <c r="J22" s="2184"/>
      <c r="K22" s="2182"/>
      <c r="L22" s="2182"/>
      <c r="M22" s="2182"/>
      <c r="N22" s="2182"/>
      <c r="O22" s="2182"/>
      <c r="P22" s="2182"/>
      <c r="Q22" s="2183"/>
      <c r="R22" s="2188"/>
      <c r="S22" s="2187"/>
    </row>
    <row r="23" spans="1:19" x14ac:dyDescent="0.2">
      <c r="A23" s="2184"/>
      <c r="B23" s="2182"/>
      <c r="C23" s="2182"/>
      <c r="D23" s="2182"/>
      <c r="E23" s="2182"/>
      <c r="F23" s="2182"/>
      <c r="G23" s="2182"/>
      <c r="H23" s="2182"/>
      <c r="I23" s="2183"/>
      <c r="J23" s="2184"/>
      <c r="K23" s="2182"/>
      <c r="L23" s="2182"/>
      <c r="M23" s="2182"/>
      <c r="N23" s="2182"/>
      <c r="O23" s="2182"/>
      <c r="P23" s="2182"/>
      <c r="Q23" s="2183"/>
      <c r="R23" s="308"/>
      <c r="S23" s="770"/>
    </row>
    <row r="24" spans="1:19" x14ac:dyDescent="0.2">
      <c r="A24" s="104"/>
      <c r="B24" s="497"/>
      <c r="C24" s="497"/>
      <c r="D24" s="497"/>
      <c r="E24" s="497"/>
      <c r="F24" s="497"/>
      <c r="G24" s="497"/>
      <c r="H24" s="497"/>
      <c r="I24" s="497"/>
      <c r="J24" s="497"/>
      <c r="K24" s="497"/>
      <c r="L24" s="497"/>
      <c r="M24" s="497"/>
      <c r="N24" s="497"/>
      <c r="O24" s="497"/>
      <c r="P24" s="497"/>
      <c r="Q24" s="497"/>
      <c r="R24" s="497"/>
      <c r="S24" s="771"/>
    </row>
    <row r="25" spans="1:19" x14ac:dyDescent="0.2">
      <c r="A25" s="2181"/>
      <c r="B25" s="2182"/>
      <c r="C25" s="2182"/>
      <c r="D25" s="2182"/>
      <c r="E25" s="2182"/>
      <c r="F25" s="2182"/>
      <c r="G25" s="2182"/>
      <c r="H25" s="2182"/>
      <c r="I25" s="2183"/>
      <c r="J25" s="2185"/>
      <c r="K25" s="2182"/>
      <c r="L25" s="2182"/>
      <c r="M25" s="2182"/>
      <c r="N25" s="2182"/>
      <c r="O25" s="2182"/>
      <c r="P25" s="2182"/>
      <c r="Q25" s="2183"/>
      <c r="R25" s="2186"/>
      <c r="S25" s="2187"/>
    </row>
    <row r="26" spans="1:19" x14ac:dyDescent="0.2">
      <c r="A26" s="2184"/>
      <c r="B26" s="2182"/>
      <c r="C26" s="2182"/>
      <c r="D26" s="2182"/>
      <c r="E26" s="2182"/>
      <c r="F26" s="2182"/>
      <c r="G26" s="2182"/>
      <c r="H26" s="2182"/>
      <c r="I26" s="2183"/>
      <c r="J26" s="2184"/>
      <c r="K26" s="2182"/>
      <c r="L26" s="2182"/>
      <c r="M26" s="2182"/>
      <c r="N26" s="2182"/>
      <c r="O26" s="2182"/>
      <c r="P26" s="2182"/>
      <c r="Q26" s="2183"/>
      <c r="R26" s="2188"/>
      <c r="S26" s="2187"/>
    </row>
    <row r="27" spans="1:19" x14ac:dyDescent="0.2">
      <c r="A27" s="2184"/>
      <c r="B27" s="2182"/>
      <c r="C27" s="2182"/>
      <c r="D27" s="2182"/>
      <c r="E27" s="2182"/>
      <c r="F27" s="2182"/>
      <c r="G27" s="2182"/>
      <c r="H27" s="2182"/>
      <c r="I27" s="2183"/>
      <c r="J27" s="2184"/>
      <c r="K27" s="2182"/>
      <c r="L27" s="2182"/>
      <c r="M27" s="2182"/>
      <c r="N27" s="2182"/>
      <c r="O27" s="2182"/>
      <c r="P27" s="2182"/>
      <c r="Q27" s="2183"/>
      <c r="R27" s="2188"/>
      <c r="S27" s="2187"/>
    </row>
    <row r="28" spans="1:19" x14ac:dyDescent="0.2">
      <c r="A28" s="2184"/>
      <c r="B28" s="2182"/>
      <c r="C28" s="2182"/>
      <c r="D28" s="2182"/>
      <c r="E28" s="2182"/>
      <c r="F28" s="2182"/>
      <c r="G28" s="2182"/>
      <c r="H28" s="2182"/>
      <c r="I28" s="2183"/>
      <c r="J28" s="2184"/>
      <c r="K28" s="2182"/>
      <c r="L28" s="2182"/>
      <c r="M28" s="2182"/>
      <c r="N28" s="2182"/>
      <c r="O28" s="2182"/>
      <c r="P28" s="2182"/>
      <c r="Q28" s="2183"/>
      <c r="R28" s="2188"/>
      <c r="S28" s="2187"/>
    </row>
    <row r="29" spans="1:19" x14ac:dyDescent="0.2">
      <c r="A29" s="2184"/>
      <c r="B29" s="2182"/>
      <c r="C29" s="2182"/>
      <c r="D29" s="2182"/>
      <c r="E29" s="2182"/>
      <c r="F29" s="2182"/>
      <c r="G29" s="2182"/>
      <c r="H29" s="2182"/>
      <c r="I29" s="2183"/>
      <c r="J29" s="2184"/>
      <c r="K29" s="2182"/>
      <c r="L29" s="2182"/>
      <c r="M29" s="2182"/>
      <c r="N29" s="2182"/>
      <c r="O29" s="2182"/>
      <c r="P29" s="2182"/>
      <c r="Q29" s="2183"/>
      <c r="R29" s="308"/>
      <c r="S29" s="770"/>
    </row>
    <row r="30" spans="1:19" x14ac:dyDescent="0.2">
      <c r="A30" s="104"/>
      <c r="B30" s="497"/>
      <c r="C30" s="497"/>
      <c r="D30" s="497"/>
      <c r="E30" s="497"/>
      <c r="F30" s="497"/>
      <c r="G30" s="497"/>
      <c r="H30" s="497"/>
      <c r="I30" s="497"/>
      <c r="J30" s="497"/>
      <c r="K30" s="497"/>
      <c r="L30" s="497"/>
      <c r="M30" s="497"/>
      <c r="N30" s="497"/>
      <c r="O30" s="497"/>
      <c r="P30" s="497"/>
      <c r="Q30" s="497"/>
      <c r="R30" s="497"/>
      <c r="S30" s="771"/>
    </row>
    <row r="31" spans="1:19" x14ac:dyDescent="0.2">
      <c r="A31" s="2181"/>
      <c r="B31" s="2182"/>
      <c r="C31" s="2182"/>
      <c r="D31" s="2182"/>
      <c r="E31" s="2182"/>
      <c r="F31" s="2182"/>
      <c r="G31" s="2182"/>
      <c r="H31" s="2182"/>
      <c r="I31" s="2183"/>
      <c r="J31" s="2185"/>
      <c r="K31" s="2182"/>
      <c r="L31" s="2182"/>
      <c r="M31" s="2182"/>
      <c r="N31" s="2182"/>
      <c r="O31" s="2182"/>
      <c r="P31" s="2182"/>
      <c r="Q31" s="2183"/>
      <c r="R31" s="2186"/>
      <c r="S31" s="2187"/>
    </row>
    <row r="32" spans="1:19" x14ac:dyDescent="0.2">
      <c r="A32" s="2184"/>
      <c r="B32" s="2182"/>
      <c r="C32" s="2182"/>
      <c r="D32" s="2182"/>
      <c r="E32" s="2182"/>
      <c r="F32" s="2182"/>
      <c r="G32" s="2182"/>
      <c r="H32" s="2182"/>
      <c r="I32" s="2183"/>
      <c r="J32" s="2184"/>
      <c r="K32" s="2182"/>
      <c r="L32" s="2182"/>
      <c r="M32" s="2182"/>
      <c r="N32" s="2182"/>
      <c r="O32" s="2182"/>
      <c r="P32" s="2182"/>
      <c r="Q32" s="2183"/>
      <c r="R32" s="2188"/>
      <c r="S32" s="2187"/>
    </row>
    <row r="33" spans="1:19" x14ac:dyDescent="0.2">
      <c r="A33" s="2184"/>
      <c r="B33" s="2182"/>
      <c r="C33" s="2182"/>
      <c r="D33" s="2182"/>
      <c r="E33" s="2182"/>
      <c r="F33" s="2182"/>
      <c r="G33" s="2182"/>
      <c r="H33" s="2182"/>
      <c r="I33" s="2183"/>
      <c r="J33" s="2184"/>
      <c r="K33" s="2182"/>
      <c r="L33" s="2182"/>
      <c r="M33" s="2182"/>
      <c r="N33" s="2182"/>
      <c r="O33" s="2182"/>
      <c r="P33" s="2182"/>
      <c r="Q33" s="2183"/>
      <c r="R33" s="2188"/>
      <c r="S33" s="2187"/>
    </row>
    <row r="34" spans="1:19" x14ac:dyDescent="0.2">
      <c r="A34" s="2184"/>
      <c r="B34" s="2182"/>
      <c r="C34" s="2182"/>
      <c r="D34" s="2182"/>
      <c r="E34" s="2182"/>
      <c r="F34" s="2182"/>
      <c r="G34" s="2182"/>
      <c r="H34" s="2182"/>
      <c r="I34" s="2183"/>
      <c r="J34" s="2184"/>
      <c r="K34" s="2182"/>
      <c r="L34" s="2182"/>
      <c r="M34" s="2182"/>
      <c r="N34" s="2182"/>
      <c r="O34" s="2182"/>
      <c r="P34" s="2182"/>
      <c r="Q34" s="2183"/>
      <c r="R34" s="2188"/>
      <c r="S34" s="2187"/>
    </row>
    <row r="35" spans="1:19" x14ac:dyDescent="0.2">
      <c r="A35" s="2184"/>
      <c r="B35" s="2182"/>
      <c r="C35" s="2182"/>
      <c r="D35" s="2182"/>
      <c r="E35" s="2182"/>
      <c r="F35" s="2182"/>
      <c r="G35" s="2182"/>
      <c r="H35" s="2182"/>
      <c r="I35" s="2183"/>
      <c r="J35" s="2184"/>
      <c r="K35" s="2182"/>
      <c r="L35" s="2182"/>
      <c r="M35" s="2182"/>
      <c r="N35" s="2182"/>
      <c r="O35" s="2182"/>
      <c r="P35" s="2182"/>
      <c r="Q35" s="2183"/>
      <c r="R35" s="308"/>
      <c r="S35" s="770"/>
    </row>
    <row r="36" spans="1:19" x14ac:dyDescent="0.2">
      <c r="A36" s="104"/>
      <c r="B36" s="497"/>
      <c r="C36" s="497"/>
      <c r="D36" s="497"/>
      <c r="E36" s="497"/>
      <c r="F36" s="497"/>
      <c r="G36" s="497"/>
      <c r="H36" s="497"/>
      <c r="I36" s="497"/>
      <c r="J36" s="497"/>
      <c r="K36" s="497"/>
      <c r="L36" s="497"/>
      <c r="M36" s="497"/>
      <c r="N36" s="497"/>
      <c r="O36" s="497"/>
      <c r="P36" s="497"/>
      <c r="Q36" s="497"/>
      <c r="R36" s="497"/>
      <c r="S36" s="771"/>
    </row>
    <row r="37" spans="1:19" x14ac:dyDescent="0.2">
      <c r="A37" s="2181"/>
      <c r="B37" s="2182"/>
      <c r="C37" s="2182"/>
      <c r="D37" s="2182"/>
      <c r="E37" s="2182"/>
      <c r="F37" s="2182"/>
      <c r="G37" s="2182"/>
      <c r="H37" s="2182"/>
      <c r="I37" s="2183"/>
      <c r="J37" s="2185"/>
      <c r="K37" s="2182"/>
      <c r="L37" s="2182"/>
      <c r="M37" s="2182"/>
      <c r="N37" s="2182"/>
      <c r="O37" s="2182"/>
      <c r="P37" s="2182"/>
      <c r="Q37" s="2183"/>
      <c r="R37" s="2186"/>
      <c r="S37" s="2187"/>
    </row>
    <row r="38" spans="1:19" x14ac:dyDescent="0.2">
      <c r="A38" s="2184"/>
      <c r="B38" s="2182"/>
      <c r="C38" s="2182"/>
      <c r="D38" s="2182"/>
      <c r="E38" s="2182"/>
      <c r="F38" s="2182"/>
      <c r="G38" s="2182"/>
      <c r="H38" s="2182"/>
      <c r="I38" s="2183"/>
      <c r="J38" s="2184"/>
      <c r="K38" s="2182"/>
      <c r="L38" s="2182"/>
      <c r="M38" s="2182"/>
      <c r="N38" s="2182"/>
      <c r="O38" s="2182"/>
      <c r="P38" s="2182"/>
      <c r="Q38" s="2183"/>
      <c r="R38" s="2188"/>
      <c r="S38" s="2187"/>
    </row>
    <row r="39" spans="1:19" x14ac:dyDescent="0.2">
      <c r="A39" s="2184"/>
      <c r="B39" s="2182"/>
      <c r="C39" s="2182"/>
      <c r="D39" s="2182"/>
      <c r="E39" s="2182"/>
      <c r="F39" s="2182"/>
      <c r="G39" s="2182"/>
      <c r="H39" s="2182"/>
      <c r="I39" s="2183"/>
      <c r="J39" s="2184"/>
      <c r="K39" s="2182"/>
      <c r="L39" s="2182"/>
      <c r="M39" s="2182"/>
      <c r="N39" s="2182"/>
      <c r="O39" s="2182"/>
      <c r="P39" s="2182"/>
      <c r="Q39" s="2183"/>
      <c r="R39" s="2188"/>
      <c r="S39" s="2187"/>
    </row>
    <row r="40" spans="1:19" x14ac:dyDescent="0.2">
      <c r="A40" s="2184"/>
      <c r="B40" s="2182"/>
      <c r="C40" s="2182"/>
      <c r="D40" s="2182"/>
      <c r="E40" s="2182"/>
      <c r="F40" s="2182"/>
      <c r="G40" s="2182"/>
      <c r="H40" s="2182"/>
      <c r="I40" s="2183"/>
      <c r="J40" s="2184"/>
      <c r="K40" s="2182"/>
      <c r="L40" s="2182"/>
      <c r="M40" s="2182"/>
      <c r="N40" s="2182"/>
      <c r="O40" s="2182"/>
      <c r="P40" s="2182"/>
      <c r="Q40" s="2183"/>
      <c r="R40" s="2188"/>
      <c r="S40" s="2187"/>
    </row>
    <row r="41" spans="1:19" x14ac:dyDescent="0.2">
      <c r="A41" s="2184"/>
      <c r="B41" s="2182"/>
      <c r="C41" s="2182"/>
      <c r="D41" s="2182"/>
      <c r="E41" s="2182"/>
      <c r="F41" s="2182"/>
      <c r="G41" s="2182"/>
      <c r="H41" s="2182"/>
      <c r="I41" s="2183"/>
      <c r="J41" s="2184"/>
      <c r="K41" s="2182"/>
      <c r="L41" s="2182"/>
      <c r="M41" s="2182"/>
      <c r="N41" s="2182"/>
      <c r="O41" s="2182"/>
      <c r="P41" s="2182"/>
      <c r="Q41" s="2183"/>
      <c r="R41" s="308"/>
      <c r="S41" s="770"/>
    </row>
    <row r="42" spans="1:19" x14ac:dyDescent="0.2">
      <c r="A42" s="104"/>
      <c r="B42" s="497"/>
      <c r="C42" s="497"/>
      <c r="D42" s="497"/>
      <c r="E42" s="497"/>
      <c r="F42" s="497"/>
      <c r="G42" s="497"/>
      <c r="H42" s="497"/>
      <c r="I42" s="497"/>
      <c r="J42" s="497"/>
      <c r="K42" s="497"/>
      <c r="L42" s="497"/>
      <c r="M42" s="497"/>
      <c r="N42" s="497"/>
      <c r="O42" s="497"/>
      <c r="P42" s="497"/>
      <c r="Q42" s="497"/>
      <c r="R42" s="497"/>
      <c r="S42" s="771"/>
    </row>
    <row r="43" spans="1:19" x14ac:dyDescent="0.2">
      <c r="A43" s="2181"/>
      <c r="B43" s="2182"/>
      <c r="C43" s="2182"/>
      <c r="D43" s="2182"/>
      <c r="E43" s="2182"/>
      <c r="F43" s="2182"/>
      <c r="G43" s="2182"/>
      <c r="H43" s="2182"/>
      <c r="I43" s="2183"/>
      <c r="J43" s="2185"/>
      <c r="K43" s="2182"/>
      <c r="L43" s="2182"/>
      <c r="M43" s="2182"/>
      <c r="N43" s="2182"/>
      <c r="O43" s="2182"/>
      <c r="P43" s="2182"/>
      <c r="Q43" s="2183"/>
      <c r="R43" s="2186"/>
      <c r="S43" s="2187"/>
    </row>
    <row r="44" spans="1:19" x14ac:dyDescent="0.2">
      <c r="A44" s="2184"/>
      <c r="B44" s="2182"/>
      <c r="C44" s="2182"/>
      <c r="D44" s="2182"/>
      <c r="E44" s="2182"/>
      <c r="F44" s="2182"/>
      <c r="G44" s="2182"/>
      <c r="H44" s="2182"/>
      <c r="I44" s="2183"/>
      <c r="J44" s="2184"/>
      <c r="K44" s="2182"/>
      <c r="L44" s="2182"/>
      <c r="M44" s="2182"/>
      <c r="N44" s="2182"/>
      <c r="O44" s="2182"/>
      <c r="P44" s="2182"/>
      <c r="Q44" s="2183"/>
      <c r="R44" s="2188"/>
      <c r="S44" s="2187"/>
    </row>
    <row r="45" spans="1:19" x14ac:dyDescent="0.2">
      <c r="A45" s="2184"/>
      <c r="B45" s="2182"/>
      <c r="C45" s="2182"/>
      <c r="D45" s="2182"/>
      <c r="E45" s="2182"/>
      <c r="F45" s="2182"/>
      <c r="G45" s="2182"/>
      <c r="H45" s="2182"/>
      <c r="I45" s="2183"/>
      <c r="J45" s="2184"/>
      <c r="K45" s="2182"/>
      <c r="L45" s="2182"/>
      <c r="M45" s="2182"/>
      <c r="N45" s="2182"/>
      <c r="O45" s="2182"/>
      <c r="P45" s="2182"/>
      <c r="Q45" s="2183"/>
      <c r="R45" s="2188"/>
      <c r="S45" s="2187"/>
    </row>
    <row r="46" spans="1:19" x14ac:dyDescent="0.2">
      <c r="A46" s="2184"/>
      <c r="B46" s="2182"/>
      <c r="C46" s="2182"/>
      <c r="D46" s="2182"/>
      <c r="E46" s="2182"/>
      <c r="F46" s="2182"/>
      <c r="G46" s="2182"/>
      <c r="H46" s="2182"/>
      <c r="I46" s="2183"/>
      <c r="J46" s="2184"/>
      <c r="K46" s="2182"/>
      <c r="L46" s="2182"/>
      <c r="M46" s="2182"/>
      <c r="N46" s="2182"/>
      <c r="O46" s="2182"/>
      <c r="P46" s="2182"/>
      <c r="Q46" s="2183"/>
      <c r="R46" s="2188"/>
      <c r="S46" s="2187"/>
    </row>
    <row r="47" spans="1:19" x14ac:dyDescent="0.2">
      <c r="A47" s="2184"/>
      <c r="B47" s="2182"/>
      <c r="C47" s="2182"/>
      <c r="D47" s="2182"/>
      <c r="E47" s="2182"/>
      <c r="F47" s="2182"/>
      <c r="G47" s="2182"/>
      <c r="H47" s="2182"/>
      <c r="I47" s="2183"/>
      <c r="J47" s="2184"/>
      <c r="K47" s="2182"/>
      <c r="L47" s="2182"/>
      <c r="M47" s="2182"/>
      <c r="N47" s="2182"/>
      <c r="O47" s="2182"/>
      <c r="P47" s="2182"/>
      <c r="Q47" s="2183"/>
      <c r="R47" s="308"/>
      <c r="S47" s="770"/>
    </row>
    <row r="48" spans="1:19" x14ac:dyDescent="0.2">
      <c r="A48" s="104"/>
      <c r="B48" s="497"/>
      <c r="C48" s="497"/>
      <c r="D48" s="497"/>
      <c r="E48" s="497"/>
      <c r="F48" s="497"/>
      <c r="G48" s="497"/>
      <c r="H48" s="497"/>
      <c r="I48" s="497"/>
      <c r="J48" s="497"/>
      <c r="K48" s="497"/>
      <c r="L48" s="497"/>
      <c r="M48" s="497"/>
      <c r="N48" s="497"/>
      <c r="O48" s="497"/>
      <c r="P48" s="497"/>
      <c r="Q48" s="497"/>
      <c r="R48" s="497"/>
      <c r="S48" s="771"/>
    </row>
    <row r="49" spans="1:19" x14ac:dyDescent="0.2">
      <c r="A49" s="2181"/>
      <c r="B49" s="2182"/>
      <c r="C49" s="2182"/>
      <c r="D49" s="2182"/>
      <c r="E49" s="2182"/>
      <c r="F49" s="2182"/>
      <c r="G49" s="2182"/>
      <c r="H49" s="2182"/>
      <c r="I49" s="2183"/>
      <c r="J49" s="2185"/>
      <c r="K49" s="2182"/>
      <c r="L49" s="2182"/>
      <c r="M49" s="2182"/>
      <c r="N49" s="2182"/>
      <c r="O49" s="2182"/>
      <c r="P49" s="2182"/>
      <c r="Q49" s="2183"/>
      <c r="R49" s="2186"/>
      <c r="S49" s="2187"/>
    </row>
    <row r="50" spans="1:19" x14ac:dyDescent="0.2">
      <c r="A50" s="2184"/>
      <c r="B50" s="2182"/>
      <c r="C50" s="2182"/>
      <c r="D50" s="2182"/>
      <c r="E50" s="2182"/>
      <c r="F50" s="2182"/>
      <c r="G50" s="2182"/>
      <c r="H50" s="2182"/>
      <c r="I50" s="2183"/>
      <c r="J50" s="2184"/>
      <c r="K50" s="2182"/>
      <c r="L50" s="2182"/>
      <c r="M50" s="2182"/>
      <c r="N50" s="2182"/>
      <c r="O50" s="2182"/>
      <c r="P50" s="2182"/>
      <c r="Q50" s="2183"/>
      <c r="R50" s="2188"/>
      <c r="S50" s="2187"/>
    </row>
    <row r="51" spans="1:19" x14ac:dyDescent="0.2">
      <c r="A51" s="2184"/>
      <c r="B51" s="2182"/>
      <c r="C51" s="2182"/>
      <c r="D51" s="2182"/>
      <c r="E51" s="2182"/>
      <c r="F51" s="2182"/>
      <c r="G51" s="2182"/>
      <c r="H51" s="2182"/>
      <c r="I51" s="2183"/>
      <c r="J51" s="2184"/>
      <c r="K51" s="2182"/>
      <c r="L51" s="2182"/>
      <c r="M51" s="2182"/>
      <c r="N51" s="2182"/>
      <c r="O51" s="2182"/>
      <c r="P51" s="2182"/>
      <c r="Q51" s="2183"/>
      <c r="R51" s="2188"/>
      <c r="S51" s="2187"/>
    </row>
    <row r="52" spans="1:19" x14ac:dyDescent="0.2">
      <c r="A52" s="2184"/>
      <c r="B52" s="2182"/>
      <c r="C52" s="2182"/>
      <c r="D52" s="2182"/>
      <c r="E52" s="2182"/>
      <c r="F52" s="2182"/>
      <c r="G52" s="2182"/>
      <c r="H52" s="2182"/>
      <c r="I52" s="2183"/>
      <c r="J52" s="2184"/>
      <c r="K52" s="2182"/>
      <c r="L52" s="2182"/>
      <c r="M52" s="2182"/>
      <c r="N52" s="2182"/>
      <c r="O52" s="2182"/>
      <c r="P52" s="2182"/>
      <c r="Q52" s="2183"/>
      <c r="R52" s="2188"/>
      <c r="S52" s="2187"/>
    </row>
    <row r="53" spans="1:19" x14ac:dyDescent="0.2">
      <c r="A53" s="2184"/>
      <c r="B53" s="2182"/>
      <c r="C53" s="2182"/>
      <c r="D53" s="2182"/>
      <c r="E53" s="2182"/>
      <c r="F53" s="2182"/>
      <c r="G53" s="2182"/>
      <c r="H53" s="2182"/>
      <c r="I53" s="2183"/>
      <c r="J53" s="2184"/>
      <c r="K53" s="2182"/>
      <c r="L53" s="2182"/>
      <c r="M53" s="2182"/>
      <c r="N53" s="2182"/>
      <c r="O53" s="2182"/>
      <c r="P53" s="2182"/>
      <c r="Q53" s="2183"/>
      <c r="R53" s="308"/>
      <c r="S53" s="770"/>
    </row>
    <row r="54" spans="1:19" x14ac:dyDescent="0.2">
      <c r="A54" s="104"/>
      <c r="B54" s="497"/>
      <c r="C54" s="497"/>
      <c r="D54" s="497"/>
      <c r="E54" s="497"/>
      <c r="F54" s="497"/>
      <c r="G54" s="497"/>
      <c r="H54" s="497"/>
      <c r="I54" s="497"/>
      <c r="J54" s="497"/>
      <c r="K54" s="497"/>
      <c r="L54" s="497"/>
      <c r="M54" s="497"/>
      <c r="N54" s="497"/>
      <c r="O54" s="497"/>
      <c r="P54" s="497"/>
      <c r="Q54" s="497"/>
      <c r="R54" s="497"/>
      <c r="S54" s="771"/>
    </row>
    <row r="55" spans="1:19" x14ac:dyDescent="0.2">
      <c r="A55" s="2181"/>
      <c r="B55" s="2182"/>
      <c r="C55" s="2182"/>
      <c r="D55" s="2182"/>
      <c r="E55" s="2182"/>
      <c r="F55" s="2182"/>
      <c r="G55" s="2182"/>
      <c r="H55" s="2182"/>
      <c r="I55" s="2183"/>
      <c r="J55" s="2185"/>
      <c r="K55" s="2182"/>
      <c r="L55" s="2182"/>
      <c r="M55" s="2182"/>
      <c r="N55" s="2182"/>
      <c r="O55" s="2182"/>
      <c r="P55" s="2182"/>
      <c r="Q55" s="2183"/>
      <c r="R55" s="2186"/>
      <c r="S55" s="2187"/>
    </row>
    <row r="56" spans="1:19" x14ac:dyDescent="0.2">
      <c r="A56" s="2184"/>
      <c r="B56" s="2182"/>
      <c r="C56" s="2182"/>
      <c r="D56" s="2182"/>
      <c r="E56" s="2182"/>
      <c r="F56" s="2182"/>
      <c r="G56" s="2182"/>
      <c r="H56" s="2182"/>
      <c r="I56" s="2183"/>
      <c r="J56" s="2184"/>
      <c r="K56" s="2182"/>
      <c r="L56" s="2182"/>
      <c r="M56" s="2182"/>
      <c r="N56" s="2182"/>
      <c r="O56" s="2182"/>
      <c r="P56" s="2182"/>
      <c r="Q56" s="2183"/>
      <c r="R56" s="2188"/>
      <c r="S56" s="2187"/>
    </row>
    <row r="57" spans="1:19" x14ac:dyDescent="0.2">
      <c r="A57" s="2184"/>
      <c r="B57" s="2182"/>
      <c r="C57" s="2182"/>
      <c r="D57" s="2182"/>
      <c r="E57" s="2182"/>
      <c r="F57" s="2182"/>
      <c r="G57" s="2182"/>
      <c r="H57" s="2182"/>
      <c r="I57" s="2183"/>
      <c r="J57" s="2184"/>
      <c r="K57" s="2182"/>
      <c r="L57" s="2182"/>
      <c r="M57" s="2182"/>
      <c r="N57" s="2182"/>
      <c r="O57" s="2182"/>
      <c r="P57" s="2182"/>
      <c r="Q57" s="2183"/>
      <c r="R57" s="2188"/>
      <c r="S57" s="2187"/>
    </row>
    <row r="58" spans="1:19" x14ac:dyDescent="0.2">
      <c r="A58" s="2184"/>
      <c r="B58" s="2182"/>
      <c r="C58" s="2182"/>
      <c r="D58" s="2182"/>
      <c r="E58" s="2182"/>
      <c r="F58" s="2182"/>
      <c r="G58" s="2182"/>
      <c r="H58" s="2182"/>
      <c r="I58" s="2183"/>
      <c r="J58" s="2184"/>
      <c r="K58" s="2182"/>
      <c r="L58" s="2182"/>
      <c r="M58" s="2182"/>
      <c r="N58" s="2182"/>
      <c r="O58" s="2182"/>
      <c r="P58" s="2182"/>
      <c r="Q58" s="2183"/>
      <c r="R58" s="2188"/>
      <c r="S58" s="2187"/>
    </row>
    <row r="59" spans="1:19" ht="13.5" thickBot="1" x14ac:dyDescent="0.25">
      <c r="A59" s="2189"/>
      <c r="B59" s="2190"/>
      <c r="C59" s="2190"/>
      <c r="D59" s="2190"/>
      <c r="E59" s="2190"/>
      <c r="F59" s="2190"/>
      <c r="G59" s="2190"/>
      <c r="H59" s="2190"/>
      <c r="I59" s="2191"/>
      <c r="J59" s="2189"/>
      <c r="K59" s="2190"/>
      <c r="L59" s="2190"/>
      <c r="M59" s="2190"/>
      <c r="N59" s="2190"/>
      <c r="O59" s="2190"/>
      <c r="P59" s="2190"/>
      <c r="Q59" s="2191"/>
      <c r="R59" s="772"/>
      <c r="S59" s="773"/>
    </row>
  </sheetData>
  <mergeCells count="58">
    <mergeCell ref="E2:K2"/>
    <mergeCell ref="P2:Q2"/>
    <mergeCell ref="A7:I11"/>
    <mergeCell ref="J7:Q11"/>
    <mergeCell ref="C3:H3"/>
    <mergeCell ref="O3:S3"/>
    <mergeCell ref="R7:S7"/>
    <mergeCell ref="R8:S8"/>
    <mergeCell ref="R9:S9"/>
    <mergeCell ref="R10:S10"/>
    <mergeCell ref="A55:I59"/>
    <mergeCell ref="J55:Q59"/>
    <mergeCell ref="R55:S55"/>
    <mergeCell ref="R56:S56"/>
    <mergeCell ref="R57:S57"/>
    <mergeCell ref="R58:S58"/>
    <mergeCell ref="A13:I17"/>
    <mergeCell ref="J13:Q17"/>
    <mergeCell ref="R13:S13"/>
    <mergeCell ref="R14:S14"/>
    <mergeCell ref="R15:S15"/>
    <mergeCell ref="R16:S16"/>
    <mergeCell ref="A19:I23"/>
    <mergeCell ref="J19:Q23"/>
    <mergeCell ref="R19:S19"/>
    <mergeCell ref="R20:S20"/>
    <mergeCell ref="R21:S21"/>
    <mergeCell ref="R22:S22"/>
    <mergeCell ref="A25:I29"/>
    <mergeCell ref="J25:Q29"/>
    <mergeCell ref="R25:S25"/>
    <mergeCell ref="R26:S26"/>
    <mergeCell ref="R27:S27"/>
    <mergeCell ref="R28:S28"/>
    <mergeCell ref="A31:I35"/>
    <mergeCell ref="J31:Q35"/>
    <mergeCell ref="R31:S31"/>
    <mergeCell ref="R32:S32"/>
    <mergeCell ref="R33:S33"/>
    <mergeCell ref="R34:S34"/>
    <mergeCell ref="A37:I41"/>
    <mergeCell ref="J37:Q41"/>
    <mergeCell ref="R37:S37"/>
    <mergeCell ref="R38:S38"/>
    <mergeCell ref="R39:S39"/>
    <mergeCell ref="R40:S40"/>
    <mergeCell ref="A43:I47"/>
    <mergeCell ref="J43:Q47"/>
    <mergeCell ref="R43:S43"/>
    <mergeCell ref="R44:S44"/>
    <mergeCell ref="R45:S45"/>
    <mergeCell ref="R46:S46"/>
    <mergeCell ref="A49:I53"/>
    <mergeCell ref="J49:Q53"/>
    <mergeCell ref="R49:S49"/>
    <mergeCell ref="R50:S50"/>
    <mergeCell ref="R51:S51"/>
    <mergeCell ref="R52:S52"/>
  </mergeCells>
  <phoneticPr fontId="51" type="noConversion"/>
  <printOptions horizontalCentered="1" verticalCentered="1"/>
  <pageMargins left="0" right="0" top="0" bottom="0" header="0" footer="0"/>
  <pageSetup paperSize="9" orientation="portrait" horizontalDpi="360" verticalDpi="360" r:id="rId1"/>
  <headerFooter alignWithMargins="0"/>
  <rowBreaks count="1" manualBreakCount="1">
    <brk id="101" max="6553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4">
    <tabColor indexed="10"/>
  </sheetPr>
  <dimension ref="A1:G67"/>
  <sheetViews>
    <sheetView workbookViewId="0">
      <selection activeCell="C18" sqref="C18"/>
    </sheetView>
  </sheetViews>
  <sheetFormatPr baseColWidth="10" defaultRowHeight="12.75" x14ac:dyDescent="0.2"/>
  <sheetData>
    <row r="1" spans="1:7" ht="13.5" thickBot="1" x14ac:dyDescent="0.25">
      <c r="A1" s="209" t="s">
        <v>1671</v>
      </c>
      <c r="B1" s="2263" t="str">
        <f>CLIENT</f>
        <v>SPECIMEN ECF</v>
      </c>
      <c r="C1" s="2263"/>
      <c r="D1" s="355"/>
      <c r="E1" s="355"/>
      <c r="F1" s="355"/>
      <c r="G1" s="356"/>
    </row>
    <row r="2" spans="1:7" ht="13.5" thickBot="1" x14ac:dyDescent="0.25">
      <c r="A2" s="208"/>
      <c r="B2" s="218"/>
      <c r="C2" s="218"/>
      <c r="D2" s="186"/>
      <c r="E2" s="346"/>
      <c r="F2" s="224" t="s">
        <v>1348</v>
      </c>
      <c r="G2" s="357"/>
    </row>
    <row r="3" spans="1:7" ht="13.5" thickBot="1" x14ac:dyDescent="0.25">
      <c r="A3" s="208"/>
      <c r="B3" s="186" t="s">
        <v>724</v>
      </c>
      <c r="C3" s="2264">
        <f>+GA!O3</f>
        <v>41639</v>
      </c>
      <c r="D3" s="2264"/>
      <c r="E3" s="2552"/>
      <c r="F3" s="313" t="s">
        <v>711</v>
      </c>
      <c r="G3" s="358"/>
    </row>
    <row r="4" spans="1:7" ht="13.5" thickBot="1" x14ac:dyDescent="0.25">
      <c r="A4" s="276" t="s">
        <v>1457</v>
      </c>
      <c r="B4" s="279"/>
      <c r="C4" s="278" t="s">
        <v>725</v>
      </c>
      <c r="D4" s="280"/>
      <c r="E4" s="277"/>
      <c r="F4" s="277"/>
      <c r="G4" s="359"/>
    </row>
    <row r="5" spans="1:7" x14ac:dyDescent="0.2">
      <c r="A5" s="2597" t="s">
        <v>1349</v>
      </c>
      <c r="B5" s="2598"/>
      <c r="C5" s="2598"/>
      <c r="D5" s="2598"/>
      <c r="E5" s="2598"/>
      <c r="F5" s="2598"/>
      <c r="G5" s="2599"/>
    </row>
    <row r="6" spans="1:7" x14ac:dyDescent="0.2">
      <c r="A6" s="1367" t="s">
        <v>1350</v>
      </c>
      <c r="B6" s="1368"/>
      <c r="C6" s="1369"/>
      <c r="D6" s="1369"/>
      <c r="E6" s="258"/>
      <c r="F6" s="258"/>
      <c r="G6" s="852"/>
    </row>
    <row r="7" spans="1:7" x14ac:dyDescent="0.2">
      <c r="A7" s="1367"/>
      <c r="B7" s="1368" t="s">
        <v>1351</v>
      </c>
      <c r="C7" s="1369"/>
      <c r="D7" s="1369"/>
      <c r="E7" s="258"/>
      <c r="F7" s="258"/>
      <c r="G7" s="1370">
        <v>0</v>
      </c>
    </row>
    <row r="8" spans="1:7" x14ac:dyDescent="0.2">
      <c r="A8" s="1367"/>
      <c r="B8" s="1368" t="s">
        <v>1684</v>
      </c>
      <c r="C8" s="1369"/>
      <c r="D8" s="1369"/>
      <c r="E8" s="258"/>
      <c r="F8" s="258"/>
      <c r="G8" s="1370">
        <v>0</v>
      </c>
    </row>
    <row r="9" spans="1:7" x14ac:dyDescent="0.2">
      <c r="A9" s="1367"/>
      <c r="B9" s="1368" t="s">
        <v>1352</v>
      </c>
      <c r="C9" s="1369"/>
      <c r="D9" s="1369"/>
      <c r="E9" s="258"/>
      <c r="F9" s="258"/>
      <c r="G9" s="1370">
        <f>G7-G8</f>
        <v>0</v>
      </c>
    </row>
    <row r="10" spans="1:7" x14ac:dyDescent="0.2">
      <c r="A10" s="1367"/>
      <c r="B10" s="1368" t="s">
        <v>1353</v>
      </c>
      <c r="C10" s="1369"/>
      <c r="D10" s="1369"/>
      <c r="E10" s="258"/>
      <c r="F10" s="258"/>
      <c r="G10" s="852"/>
    </row>
    <row r="11" spans="1:7" x14ac:dyDescent="0.2">
      <c r="A11" s="1371"/>
      <c r="B11" s="2585"/>
      <c r="C11" s="2586"/>
      <c r="D11" s="2586"/>
      <c r="E11" s="2586"/>
      <c r="F11" s="2586"/>
      <c r="G11" s="2587"/>
    </row>
    <row r="12" spans="1:7" x14ac:dyDescent="0.2">
      <c r="A12" s="1371"/>
      <c r="B12" s="2586"/>
      <c r="C12" s="2586"/>
      <c r="D12" s="2586"/>
      <c r="E12" s="2586"/>
      <c r="F12" s="2586"/>
      <c r="G12" s="2587"/>
    </row>
    <row r="13" spans="1:7" x14ac:dyDescent="0.2">
      <c r="A13" s="1371"/>
      <c r="B13" s="2586"/>
      <c r="C13" s="2586"/>
      <c r="D13" s="2586"/>
      <c r="E13" s="2586"/>
      <c r="F13" s="2586"/>
      <c r="G13" s="2587"/>
    </row>
    <row r="14" spans="1:7" x14ac:dyDescent="0.2">
      <c r="A14" s="1371"/>
      <c r="B14" s="2586"/>
      <c r="C14" s="2586"/>
      <c r="D14" s="2586"/>
      <c r="E14" s="2586"/>
      <c r="F14" s="2586"/>
      <c r="G14" s="2587"/>
    </row>
    <row r="15" spans="1:7" x14ac:dyDescent="0.2">
      <c r="A15" s="1371"/>
      <c r="B15" s="2586"/>
      <c r="C15" s="2586"/>
      <c r="D15" s="2586"/>
      <c r="E15" s="2586"/>
      <c r="F15" s="2586"/>
      <c r="G15" s="2587"/>
    </row>
    <row r="16" spans="1:7" x14ac:dyDescent="0.2">
      <c r="A16" s="1367" t="s">
        <v>1354</v>
      </c>
      <c r="B16" s="1368"/>
      <c r="C16" s="1369"/>
      <c r="D16" s="1369"/>
      <c r="E16" s="258" t="s">
        <v>1355</v>
      </c>
      <c r="F16" s="258"/>
      <c r="G16" s="852"/>
    </row>
    <row r="17" spans="1:7" x14ac:dyDescent="0.2">
      <c r="A17" s="1367" t="s">
        <v>1356</v>
      </c>
      <c r="B17" s="186"/>
      <c r="C17" s="1369"/>
      <c r="D17" s="1369"/>
      <c r="E17" s="258"/>
      <c r="F17" s="258"/>
      <c r="G17" s="852"/>
    </row>
    <row r="18" spans="1:7" x14ac:dyDescent="0.2">
      <c r="A18" s="1367"/>
      <c r="B18" s="1368"/>
      <c r="C18" s="1372" t="s">
        <v>1357</v>
      </c>
      <c r="D18" s="2588"/>
      <c r="E18" s="2177"/>
      <c r="F18" s="2177"/>
      <c r="G18" s="2589"/>
    </row>
    <row r="19" spans="1:7" x14ac:dyDescent="0.2">
      <c r="A19" s="1367"/>
      <c r="B19" s="258"/>
      <c r="C19" s="1372" t="s">
        <v>1358</v>
      </c>
      <c r="D19" s="2588"/>
      <c r="E19" s="2177"/>
      <c r="F19" s="2177"/>
      <c r="G19" s="2589"/>
    </row>
    <row r="20" spans="1:7" x14ac:dyDescent="0.2">
      <c r="A20" s="1375" t="s">
        <v>1361</v>
      </c>
      <c r="B20" s="258"/>
      <c r="C20" s="1372"/>
      <c r="D20" s="1373"/>
      <c r="E20" s="1359"/>
      <c r="F20" s="1359"/>
      <c r="G20" s="1374"/>
    </row>
    <row r="21" spans="1:7" x14ac:dyDescent="0.2">
      <c r="A21" s="1367"/>
      <c r="B21" s="1368"/>
      <c r="C21" s="1372" t="s">
        <v>1362</v>
      </c>
      <c r="D21" s="2588"/>
      <c r="E21" s="2177"/>
      <c r="F21" s="2177"/>
      <c r="G21" s="2589"/>
    </row>
    <row r="22" spans="1:7" x14ac:dyDescent="0.2">
      <c r="A22" s="1367" t="s">
        <v>1363</v>
      </c>
      <c r="B22" s="186"/>
      <c r="C22" s="1369"/>
      <c r="D22" s="1369"/>
      <c r="E22" s="258"/>
      <c r="F22" s="258"/>
      <c r="G22" s="852"/>
    </row>
    <row r="23" spans="1:7" x14ac:dyDescent="0.2">
      <c r="A23" s="1367"/>
      <c r="B23" s="1368"/>
      <c r="C23" s="1372" t="s">
        <v>1364</v>
      </c>
      <c r="D23" s="2603"/>
      <c r="E23" s="2601"/>
      <c r="F23" s="2601"/>
      <c r="G23" s="2602"/>
    </row>
    <row r="24" spans="1:7" x14ac:dyDescent="0.2">
      <c r="A24" s="1367"/>
      <c r="B24" s="1368"/>
      <c r="C24" s="1372" t="s">
        <v>1365</v>
      </c>
      <c r="D24" s="2603"/>
      <c r="E24" s="2601"/>
      <c r="F24" s="2601"/>
      <c r="G24" s="2602"/>
    </row>
    <row r="25" spans="1:7" x14ac:dyDescent="0.2">
      <c r="A25" s="1367" t="s">
        <v>1366</v>
      </c>
      <c r="B25" s="1368"/>
      <c r="C25" s="1376">
        <v>0</v>
      </c>
      <c r="D25" s="2603"/>
      <c r="E25" s="2601"/>
      <c r="F25" s="2601"/>
      <c r="G25" s="2602"/>
    </row>
    <row r="26" spans="1:7" x14ac:dyDescent="0.2">
      <c r="A26" s="1367" t="s">
        <v>1367</v>
      </c>
      <c r="B26" s="1368"/>
      <c r="C26" s="1376">
        <v>0</v>
      </c>
      <c r="D26" s="2603"/>
      <c r="E26" s="2601"/>
      <c r="F26" s="2601"/>
      <c r="G26" s="2602"/>
    </row>
    <row r="27" spans="1:7" x14ac:dyDescent="0.2">
      <c r="A27" s="208"/>
      <c r="B27" s="186"/>
      <c r="C27" s="186"/>
      <c r="D27" s="2591"/>
      <c r="E27" s="2591"/>
      <c r="F27" s="2591"/>
      <c r="G27" s="2592"/>
    </row>
    <row r="28" spans="1:7" x14ac:dyDescent="0.2">
      <c r="A28" s="1367"/>
      <c r="B28" s="1368"/>
      <c r="C28" s="1372" t="s">
        <v>1368</v>
      </c>
      <c r="D28" s="1369"/>
      <c r="E28" s="258"/>
      <c r="F28" s="258"/>
      <c r="G28" s="852"/>
    </row>
    <row r="29" spans="1:7" x14ac:dyDescent="0.2">
      <c r="A29" s="1367"/>
      <c r="B29" s="2600"/>
      <c r="C29" s="2601"/>
      <c r="D29" s="2601"/>
      <c r="E29" s="2601"/>
      <c r="F29" s="2601"/>
      <c r="G29" s="2602"/>
    </row>
    <row r="30" spans="1:7" x14ac:dyDescent="0.2">
      <c r="A30" s="1367"/>
      <c r="B30" s="2601"/>
      <c r="C30" s="2601"/>
      <c r="D30" s="2601"/>
      <c r="E30" s="2601"/>
      <c r="F30" s="2601"/>
      <c r="G30" s="2602"/>
    </row>
    <row r="31" spans="1:7" x14ac:dyDescent="0.2">
      <c r="A31" s="1371"/>
      <c r="B31" s="2601"/>
      <c r="C31" s="2601"/>
      <c r="D31" s="2601"/>
      <c r="E31" s="2601"/>
      <c r="F31" s="2601"/>
      <c r="G31" s="2602"/>
    </row>
    <row r="32" spans="1:7" x14ac:dyDescent="0.2">
      <c r="A32" s="1367" t="s">
        <v>1369</v>
      </c>
      <c r="B32" s="1377"/>
      <c r="C32" s="1369"/>
      <c r="D32" s="1369"/>
      <c r="E32" s="258"/>
      <c r="F32" s="258"/>
      <c r="G32" s="852"/>
    </row>
    <row r="33" spans="1:7" x14ac:dyDescent="0.2">
      <c r="A33" s="1367"/>
      <c r="B33" s="1377"/>
      <c r="C33" s="1369"/>
      <c r="D33" s="1369"/>
      <c r="E33" s="258"/>
      <c r="F33" s="1378" t="s">
        <v>1540</v>
      </c>
      <c r="G33" s="1379" t="s">
        <v>1541</v>
      </c>
    </row>
    <row r="34" spans="1:7" x14ac:dyDescent="0.2">
      <c r="A34" s="1367" t="s">
        <v>1370</v>
      </c>
      <c r="B34" s="1377"/>
      <c r="C34" s="1369"/>
      <c r="D34" s="1369"/>
      <c r="E34" s="258"/>
      <c r="F34" s="1380"/>
      <c r="G34" s="1381"/>
    </row>
    <row r="35" spans="1:7" x14ac:dyDescent="0.2">
      <c r="A35" s="1367" t="s">
        <v>1371</v>
      </c>
      <c r="B35" s="1377"/>
      <c r="C35" s="1369"/>
      <c r="D35" s="1369"/>
      <c r="E35" s="258"/>
      <c r="F35" s="1380"/>
      <c r="G35" s="1381"/>
    </row>
    <row r="36" spans="1:7" x14ac:dyDescent="0.2">
      <c r="A36" s="1367" t="s">
        <v>1372</v>
      </c>
      <c r="B36" s="1377"/>
      <c r="C36" s="1369"/>
      <c r="D36" s="1369"/>
      <c r="E36" s="258"/>
      <c r="F36" s="1380"/>
      <c r="G36" s="1381"/>
    </row>
    <row r="37" spans="1:7" x14ac:dyDescent="0.2">
      <c r="A37" s="1367" t="s">
        <v>1373</v>
      </c>
      <c r="B37" s="1369"/>
      <c r="C37" s="1369"/>
      <c r="D37" s="1369"/>
      <c r="E37" s="258"/>
      <c r="F37" s="1380"/>
      <c r="G37" s="1381"/>
    </row>
    <row r="38" spans="1:7" x14ac:dyDescent="0.2">
      <c r="A38" s="208"/>
      <c r="B38" s="1369"/>
      <c r="C38" s="1369"/>
      <c r="D38" s="1369"/>
      <c r="E38" s="258"/>
      <c r="F38" s="258"/>
      <c r="G38" s="852"/>
    </row>
    <row r="39" spans="1:7" x14ac:dyDescent="0.2">
      <c r="A39" s="1367"/>
      <c r="B39" s="1369"/>
      <c r="C39" s="1369"/>
      <c r="D39" s="1369"/>
      <c r="E39" s="258"/>
      <c r="F39" s="258"/>
      <c r="G39" s="852"/>
    </row>
    <row r="40" spans="1:7" x14ac:dyDescent="0.2">
      <c r="A40" s="1367" t="s">
        <v>1374</v>
      </c>
      <c r="B40" s="1369"/>
      <c r="C40" s="1369"/>
      <c r="D40" s="1369"/>
      <c r="E40" s="258"/>
      <c r="F40" s="258"/>
      <c r="G40" s="852"/>
    </row>
    <row r="41" spans="1:7" x14ac:dyDescent="0.2">
      <c r="A41" s="2590"/>
      <c r="B41" s="2591"/>
      <c r="C41" s="2591"/>
      <c r="D41" s="2591"/>
      <c r="E41" s="2591"/>
      <c r="F41" s="2591"/>
      <c r="G41" s="2592"/>
    </row>
    <row r="42" spans="1:7" x14ac:dyDescent="0.2">
      <c r="A42" s="2593"/>
      <c r="B42" s="2591"/>
      <c r="C42" s="2591"/>
      <c r="D42" s="2591"/>
      <c r="E42" s="2591"/>
      <c r="F42" s="2591"/>
      <c r="G42" s="2592"/>
    </row>
    <row r="43" spans="1:7" x14ac:dyDescent="0.2">
      <c r="A43" s="2593"/>
      <c r="B43" s="2591"/>
      <c r="C43" s="2591"/>
      <c r="D43" s="2591"/>
      <c r="E43" s="2591"/>
      <c r="F43" s="2591"/>
      <c r="G43" s="2592"/>
    </row>
    <row r="44" spans="1:7" x14ac:dyDescent="0.2">
      <c r="A44" s="2593"/>
      <c r="B44" s="2591"/>
      <c r="C44" s="2591"/>
      <c r="D44" s="2591"/>
      <c r="E44" s="2591"/>
      <c r="F44" s="2591"/>
      <c r="G44" s="2592"/>
    </row>
    <row r="45" spans="1:7" ht="13.5" thickBot="1" x14ac:dyDescent="0.25">
      <c r="A45" s="2594"/>
      <c r="B45" s="2595"/>
      <c r="C45" s="2595"/>
      <c r="D45" s="2595"/>
      <c r="E45" s="2595"/>
      <c r="F45" s="2595"/>
      <c r="G45" s="2596"/>
    </row>
    <row r="46" spans="1:7" x14ac:dyDescent="0.2">
      <c r="A46" s="1382"/>
      <c r="B46" s="1383"/>
      <c r="C46" s="1383"/>
      <c r="D46" s="1383"/>
      <c r="E46" s="264"/>
      <c r="F46" s="264"/>
      <c r="G46" s="264"/>
    </row>
    <row r="47" spans="1:7" x14ac:dyDescent="0.2">
      <c r="B47" s="1383"/>
      <c r="C47" s="1383"/>
      <c r="D47" s="1383"/>
      <c r="E47" s="264"/>
      <c r="F47" s="264"/>
      <c r="G47" s="264"/>
    </row>
    <row r="48" spans="1:7" x14ac:dyDescent="0.2">
      <c r="A48" s="1382"/>
      <c r="B48" s="1383"/>
      <c r="C48" s="1383"/>
      <c r="D48" s="1383"/>
      <c r="E48" s="264"/>
      <c r="F48" s="264"/>
      <c r="G48" s="264"/>
    </row>
    <row r="49" spans="1:7" x14ac:dyDescent="0.2">
      <c r="B49" s="1383"/>
      <c r="C49" s="1383"/>
      <c r="D49" s="1383"/>
      <c r="E49" s="264"/>
      <c r="F49" s="264"/>
      <c r="G49" s="264"/>
    </row>
    <row r="50" spans="1:7" x14ac:dyDescent="0.2">
      <c r="A50" s="1382"/>
      <c r="B50" s="1383"/>
      <c r="C50" s="1383"/>
      <c r="D50" s="1383"/>
      <c r="E50" s="264"/>
      <c r="F50" s="264"/>
      <c r="G50" s="264"/>
    </row>
    <row r="51" spans="1:7" x14ac:dyDescent="0.2">
      <c r="A51" s="1382"/>
      <c r="B51" s="1383"/>
      <c r="C51" s="1383"/>
      <c r="D51" s="1383"/>
      <c r="E51" s="264"/>
      <c r="F51" s="264"/>
      <c r="G51" s="264"/>
    </row>
    <row r="52" spans="1:7" x14ac:dyDescent="0.2">
      <c r="A52" s="1382"/>
      <c r="B52" s="1383"/>
      <c r="C52" s="1383"/>
      <c r="D52" s="1383"/>
      <c r="E52" s="264"/>
      <c r="F52" s="264"/>
      <c r="G52" s="264"/>
    </row>
    <row r="53" spans="1:7" x14ac:dyDescent="0.2">
      <c r="A53" s="1382"/>
      <c r="B53" s="1383"/>
      <c r="C53" s="1383"/>
      <c r="D53" s="1383"/>
      <c r="E53" s="264"/>
      <c r="F53" s="264"/>
      <c r="G53" s="264"/>
    </row>
    <row r="54" spans="1:7" x14ac:dyDescent="0.2">
      <c r="A54" s="1382"/>
      <c r="B54" s="1383"/>
      <c r="C54" s="1383"/>
      <c r="D54" s="1383"/>
      <c r="E54" s="264"/>
      <c r="F54" s="264"/>
      <c r="G54" s="264"/>
    </row>
    <row r="55" spans="1:7" x14ac:dyDescent="0.2">
      <c r="B55" s="1383"/>
      <c r="C55" s="1383"/>
      <c r="D55" s="1383"/>
      <c r="E55" s="264"/>
      <c r="F55" s="264"/>
      <c r="G55" s="264"/>
    </row>
    <row r="56" spans="1:7" x14ac:dyDescent="0.2">
      <c r="A56" s="1384"/>
      <c r="B56" s="1383"/>
      <c r="C56" s="1383"/>
      <c r="D56" s="1383"/>
      <c r="E56" s="264"/>
      <c r="F56" s="264"/>
      <c r="G56" s="264"/>
    </row>
    <row r="57" spans="1:7" x14ac:dyDescent="0.2">
      <c r="A57" s="1384"/>
      <c r="B57" s="1383"/>
      <c r="C57" s="1383"/>
      <c r="D57" s="1383"/>
      <c r="E57" s="264"/>
      <c r="F57" s="264"/>
      <c r="G57" s="264"/>
    </row>
    <row r="58" spans="1:7" x14ac:dyDescent="0.2">
      <c r="A58" s="1384"/>
      <c r="B58" s="1383"/>
      <c r="C58" s="1383"/>
      <c r="D58" s="1383"/>
      <c r="E58" s="264"/>
      <c r="F58" s="264"/>
      <c r="G58" s="264"/>
    </row>
    <row r="59" spans="1:7" x14ac:dyDescent="0.2">
      <c r="A59" s="1384"/>
      <c r="B59" s="1383"/>
      <c r="C59" s="1383"/>
      <c r="D59" s="1383"/>
      <c r="E59" s="264"/>
      <c r="F59" s="264"/>
      <c r="G59" s="264"/>
    </row>
    <row r="60" spans="1:7" x14ac:dyDescent="0.2">
      <c r="A60" s="3"/>
    </row>
    <row r="61" spans="1:7" x14ac:dyDescent="0.2">
      <c r="A61" s="3"/>
    </row>
    <row r="62" spans="1:7" x14ac:dyDescent="0.2">
      <c r="A62" s="3"/>
    </row>
    <row r="63" spans="1:7" x14ac:dyDescent="0.2">
      <c r="A63" s="3"/>
    </row>
    <row r="64" spans="1:7" x14ac:dyDescent="0.2">
      <c r="A64" s="3"/>
    </row>
    <row r="65" spans="1:1" x14ac:dyDescent="0.2">
      <c r="A65" s="3"/>
    </row>
    <row r="66" spans="1:1" x14ac:dyDescent="0.2">
      <c r="A66" s="3"/>
    </row>
    <row r="67" spans="1:1" x14ac:dyDescent="0.2">
      <c r="A67" s="3"/>
    </row>
  </sheetData>
  <mergeCells count="10">
    <mergeCell ref="B1:C1"/>
    <mergeCell ref="B11:G15"/>
    <mergeCell ref="D18:G18"/>
    <mergeCell ref="D19:G19"/>
    <mergeCell ref="A41:G45"/>
    <mergeCell ref="A5:G5"/>
    <mergeCell ref="C3:E3"/>
    <mergeCell ref="D21:G21"/>
    <mergeCell ref="B29:G31"/>
    <mergeCell ref="D23:G27"/>
  </mergeCells>
  <phoneticPr fontId="51" type="noConversion"/>
  <printOptions horizontalCentered="1" verticalCentered="1"/>
  <pageMargins left="0" right="0" top="0" bottom="0" header="0" footer="0"/>
  <pageSetup paperSize="9" orientation="portrait" horizontalDpi="96" verticalDpi="96"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6">
    <tabColor indexed="10"/>
  </sheetPr>
  <dimension ref="A1:G43"/>
  <sheetViews>
    <sheetView workbookViewId="0">
      <selection activeCell="C18" sqref="C18"/>
    </sheetView>
  </sheetViews>
  <sheetFormatPr baseColWidth="10" defaultRowHeight="12.75" x14ac:dyDescent="0.2"/>
  <sheetData>
    <row r="1" spans="1:7" ht="14.25" thickTop="1" thickBot="1" x14ac:dyDescent="0.25">
      <c r="A1" s="207" t="s">
        <v>1671</v>
      </c>
      <c r="B1" s="2548" t="str">
        <f>CLIENT</f>
        <v>SPECIMEN ECF</v>
      </c>
      <c r="C1" s="2548"/>
      <c r="D1" s="214"/>
      <c r="E1" s="214"/>
      <c r="F1" s="214"/>
      <c r="G1" s="215"/>
    </row>
    <row r="2" spans="1:7" ht="13.5" thickBot="1" x14ac:dyDescent="0.25">
      <c r="A2" s="208"/>
      <c r="B2" s="218"/>
      <c r="C2" s="218"/>
      <c r="D2" s="52"/>
      <c r="E2" s="216"/>
      <c r="F2" s="224" t="s">
        <v>1375</v>
      </c>
      <c r="G2" s="217"/>
    </row>
    <row r="3" spans="1:7" ht="13.5" thickBot="1" x14ac:dyDescent="0.25">
      <c r="A3" s="208"/>
      <c r="B3" s="52" t="s">
        <v>724</v>
      </c>
      <c r="C3" s="2551">
        <f>+GA!O3</f>
        <v>41639</v>
      </c>
      <c r="D3" s="2551"/>
      <c r="E3" s="2552"/>
      <c r="F3" s="313" t="s">
        <v>711</v>
      </c>
      <c r="G3" s="213"/>
    </row>
    <row r="4" spans="1:7" ht="13.5" thickBot="1" x14ac:dyDescent="0.25">
      <c r="A4" s="276" t="s">
        <v>1457</v>
      </c>
      <c r="B4" s="279"/>
      <c r="C4" s="278" t="s">
        <v>725</v>
      </c>
      <c r="D4" s="280"/>
      <c r="E4" s="277"/>
      <c r="F4" s="277"/>
      <c r="G4" s="311"/>
    </row>
    <row r="5" spans="1:7" x14ac:dyDescent="0.2">
      <c r="A5" s="2616" t="s">
        <v>1376</v>
      </c>
      <c r="B5" s="2598"/>
      <c r="C5" s="2598"/>
      <c r="D5" s="2598"/>
      <c r="E5" s="2598"/>
      <c r="F5" s="2598"/>
      <c r="G5" s="2598"/>
    </row>
    <row r="6" spans="1:7" ht="13.5" thickBot="1" x14ac:dyDescent="0.25">
      <c r="A6" s="277"/>
      <c r="B6" s="277"/>
      <c r="C6" s="277"/>
      <c r="D6" s="277"/>
      <c r="E6" s="277"/>
      <c r="F6" s="277"/>
      <c r="G6" s="277"/>
    </row>
    <row r="7" spans="1:7" x14ac:dyDescent="0.2">
      <c r="A7" s="209" t="s">
        <v>1377</v>
      </c>
      <c r="B7" s="52"/>
      <c r="C7" s="52"/>
      <c r="D7" s="52"/>
      <c r="E7" s="355"/>
      <c r="F7" s="355"/>
      <c r="G7" s="356"/>
    </row>
    <row r="8" spans="1:7" x14ac:dyDescent="0.2">
      <c r="A8" s="1385" t="s">
        <v>1378</v>
      </c>
      <c r="B8" s="315" t="s">
        <v>1155</v>
      </c>
      <c r="C8" s="2615" t="s">
        <v>1379</v>
      </c>
      <c r="D8" s="2615"/>
      <c r="E8" s="186" t="s">
        <v>1308</v>
      </c>
      <c r="F8" s="186"/>
      <c r="G8" s="358"/>
    </row>
    <row r="9" spans="1:7" x14ac:dyDescent="0.2">
      <c r="A9" s="1386">
        <v>500</v>
      </c>
      <c r="B9" s="204">
        <v>0</v>
      </c>
      <c r="C9" s="2617">
        <f t="shared" ref="C9:C15" si="0">A9*B9</f>
        <v>0</v>
      </c>
      <c r="D9" s="2617"/>
      <c r="E9" s="2605"/>
      <c r="F9" s="2605"/>
      <c r="G9" s="2612"/>
    </row>
    <row r="10" spans="1:7" x14ac:dyDescent="0.2">
      <c r="A10" s="1386">
        <v>200</v>
      </c>
      <c r="B10" s="204">
        <v>0</v>
      </c>
      <c r="C10" s="2617">
        <f t="shared" si="0"/>
        <v>0</v>
      </c>
      <c r="D10" s="2617"/>
      <c r="E10" s="2605"/>
      <c r="F10" s="2605"/>
      <c r="G10" s="2612"/>
    </row>
    <row r="11" spans="1:7" x14ac:dyDescent="0.2">
      <c r="A11" s="1386">
        <v>100</v>
      </c>
      <c r="B11" s="204">
        <v>0</v>
      </c>
      <c r="C11" s="2617">
        <f t="shared" si="0"/>
        <v>0</v>
      </c>
      <c r="D11" s="2617"/>
      <c r="E11" s="2605"/>
      <c r="F11" s="2605"/>
      <c r="G11" s="2612"/>
    </row>
    <row r="12" spans="1:7" x14ac:dyDescent="0.2">
      <c r="A12" s="1387">
        <v>50</v>
      </c>
      <c r="B12" s="204">
        <v>0</v>
      </c>
      <c r="C12" s="2617">
        <f t="shared" si="0"/>
        <v>0</v>
      </c>
      <c r="D12" s="2617"/>
      <c r="E12" s="2605"/>
      <c r="F12" s="2605"/>
      <c r="G12" s="2612"/>
    </row>
    <row r="13" spans="1:7" x14ac:dyDescent="0.2">
      <c r="A13" s="1386">
        <v>20</v>
      </c>
      <c r="B13" s="204">
        <v>0</v>
      </c>
      <c r="C13" s="2617">
        <f t="shared" si="0"/>
        <v>0</v>
      </c>
      <c r="D13" s="2617"/>
      <c r="E13" s="2605"/>
      <c r="F13" s="2605"/>
      <c r="G13" s="2612"/>
    </row>
    <row r="14" spans="1:7" x14ac:dyDescent="0.2">
      <c r="A14" s="1387">
        <v>10</v>
      </c>
      <c r="B14" s="204">
        <v>0</v>
      </c>
      <c r="C14" s="2617">
        <f t="shared" si="0"/>
        <v>0</v>
      </c>
      <c r="D14" s="2617"/>
      <c r="E14" s="2605"/>
      <c r="F14" s="2605"/>
      <c r="G14" s="2612"/>
    </row>
    <row r="15" spans="1:7" x14ac:dyDescent="0.2">
      <c r="A15" s="1386">
        <v>5</v>
      </c>
      <c r="B15" s="204">
        <v>0</v>
      </c>
      <c r="C15" s="2617">
        <f t="shared" si="0"/>
        <v>0</v>
      </c>
      <c r="D15" s="2617"/>
      <c r="E15" s="2605"/>
      <c r="F15" s="2605"/>
      <c r="G15" s="2612"/>
    </row>
    <row r="16" spans="1:7" ht="13.5" thickBot="1" x14ac:dyDescent="0.25">
      <c r="A16" s="1388"/>
      <c r="B16" s="1389" t="s">
        <v>570</v>
      </c>
      <c r="C16" s="2614">
        <f>SUM(C9:D15)</f>
        <v>0</v>
      </c>
      <c r="D16" s="2614"/>
      <c r="E16" s="2607"/>
      <c r="F16" s="2607"/>
      <c r="G16" s="2613"/>
    </row>
    <row r="17" spans="1:7" ht="13.5" thickBot="1" x14ac:dyDescent="0.25">
      <c r="A17" s="1390"/>
      <c r="B17" s="1391"/>
      <c r="C17" s="1391"/>
      <c r="D17" s="1391"/>
      <c r="E17" s="1392"/>
      <c r="F17" s="1392"/>
      <c r="G17" s="1392"/>
    </row>
    <row r="18" spans="1:7" x14ac:dyDescent="0.2">
      <c r="A18" s="209" t="s">
        <v>1380</v>
      </c>
      <c r="B18" s="52"/>
      <c r="C18" s="52"/>
      <c r="D18" s="52"/>
      <c r="E18" s="355"/>
      <c r="F18" s="355"/>
      <c r="G18" s="356"/>
    </row>
    <row r="19" spans="1:7" x14ac:dyDescent="0.2">
      <c r="A19" s="1385" t="s">
        <v>1378</v>
      </c>
      <c r="B19" s="315" t="s">
        <v>1155</v>
      </c>
      <c r="C19" s="2615" t="s">
        <v>1379</v>
      </c>
      <c r="D19" s="2615"/>
      <c r="E19" s="186" t="s">
        <v>1308</v>
      </c>
      <c r="F19" s="186"/>
      <c r="G19" s="358"/>
    </row>
    <row r="20" spans="1:7" x14ac:dyDescent="0.2">
      <c r="A20" s="1386">
        <v>2</v>
      </c>
      <c r="B20" s="204">
        <v>0</v>
      </c>
      <c r="C20" s="2611">
        <f t="shared" ref="C20:C27" si="1">A20*B20</f>
        <v>0</v>
      </c>
      <c r="D20" s="2611"/>
      <c r="E20" s="2605"/>
      <c r="F20" s="2605"/>
      <c r="G20" s="2612"/>
    </row>
    <row r="21" spans="1:7" x14ac:dyDescent="0.2">
      <c r="A21" s="1386">
        <v>1</v>
      </c>
      <c r="B21" s="204">
        <v>0</v>
      </c>
      <c r="C21" s="2611">
        <f t="shared" si="1"/>
        <v>0</v>
      </c>
      <c r="D21" s="2611"/>
      <c r="E21" s="2605"/>
      <c r="F21" s="2605"/>
      <c r="G21" s="2612"/>
    </row>
    <row r="22" spans="1:7" x14ac:dyDescent="0.2">
      <c r="A22" s="1393" t="s">
        <v>1381</v>
      </c>
      <c r="B22" s="204">
        <v>0</v>
      </c>
      <c r="C22" s="2611">
        <f t="shared" si="1"/>
        <v>0</v>
      </c>
      <c r="D22" s="2611"/>
      <c r="E22" s="2605"/>
      <c r="F22" s="2605"/>
      <c r="G22" s="2612"/>
    </row>
    <row r="23" spans="1:7" x14ac:dyDescent="0.2">
      <c r="A23" s="1394" t="s">
        <v>1382</v>
      </c>
      <c r="B23" s="204">
        <v>0</v>
      </c>
      <c r="C23" s="2611">
        <f t="shared" si="1"/>
        <v>0</v>
      </c>
      <c r="D23" s="2611"/>
      <c r="E23" s="2605"/>
      <c r="F23" s="2605"/>
      <c r="G23" s="2612"/>
    </row>
    <row r="24" spans="1:7" x14ac:dyDescent="0.2">
      <c r="A24" s="1393" t="s">
        <v>1383</v>
      </c>
      <c r="B24" s="204">
        <v>0</v>
      </c>
      <c r="C24" s="2611">
        <f t="shared" si="1"/>
        <v>0</v>
      </c>
      <c r="D24" s="2611"/>
      <c r="E24" s="2605"/>
      <c r="F24" s="2605"/>
      <c r="G24" s="2612"/>
    </row>
    <row r="25" spans="1:7" x14ac:dyDescent="0.2">
      <c r="A25" s="1393" t="s">
        <v>1384</v>
      </c>
      <c r="B25" s="204">
        <v>0</v>
      </c>
      <c r="C25" s="2611">
        <f t="shared" si="1"/>
        <v>0</v>
      </c>
      <c r="D25" s="2611"/>
      <c r="E25" s="2605"/>
      <c r="F25" s="2605"/>
      <c r="G25" s="2612"/>
    </row>
    <row r="26" spans="1:7" x14ac:dyDescent="0.2">
      <c r="A26" s="1394" t="s">
        <v>1385</v>
      </c>
      <c r="B26" s="204">
        <v>0</v>
      </c>
      <c r="C26" s="2611">
        <f t="shared" si="1"/>
        <v>0</v>
      </c>
      <c r="D26" s="2611"/>
      <c r="E26" s="2605"/>
      <c r="F26" s="2605"/>
      <c r="G26" s="2612"/>
    </row>
    <row r="27" spans="1:7" x14ac:dyDescent="0.2">
      <c r="A27" s="1393" t="s">
        <v>1386</v>
      </c>
      <c r="B27" s="204">
        <v>0</v>
      </c>
      <c r="C27" s="2611">
        <f t="shared" si="1"/>
        <v>0</v>
      </c>
      <c r="D27" s="2611"/>
      <c r="E27" s="2605"/>
      <c r="F27" s="2605"/>
      <c r="G27" s="2612"/>
    </row>
    <row r="28" spans="1:7" ht="13.5" thickBot="1" x14ac:dyDescent="0.25">
      <c r="A28" s="1388"/>
      <c r="B28" s="1395" t="s">
        <v>570</v>
      </c>
      <c r="C28" s="2610">
        <f>SUM(C20:D27)</f>
        <v>0</v>
      </c>
      <c r="D28" s="2610"/>
      <c r="E28" s="2607"/>
      <c r="F28" s="2607"/>
      <c r="G28" s="2613"/>
    </row>
    <row r="29" spans="1:7" ht="13.5" thickBot="1" x14ac:dyDescent="0.25">
      <c r="A29" s="1396"/>
      <c r="B29" s="288"/>
      <c r="C29" s="288"/>
      <c r="D29" s="288"/>
      <c r="E29" s="288"/>
      <c r="F29" s="288"/>
      <c r="G29" s="288"/>
    </row>
    <row r="30" spans="1:7" x14ac:dyDescent="0.2">
      <c r="A30" s="2608" t="s">
        <v>1387</v>
      </c>
      <c r="B30" s="2609"/>
      <c r="C30" s="52"/>
      <c r="D30" s="1397">
        <v>0</v>
      </c>
      <c r="E30" s="52"/>
      <c r="F30" s="52"/>
      <c r="G30" s="356"/>
    </row>
    <row r="31" spans="1:7" x14ac:dyDescent="0.2">
      <c r="A31" s="2604" t="s">
        <v>1388</v>
      </c>
      <c r="B31" s="2605"/>
      <c r="C31" s="52"/>
      <c r="D31" s="1397">
        <v>0</v>
      </c>
      <c r="E31" s="52"/>
      <c r="F31" s="52"/>
      <c r="G31" s="358"/>
    </row>
    <row r="32" spans="1:7" ht="13.5" thickBot="1" x14ac:dyDescent="0.25">
      <c r="A32" s="2604" t="s">
        <v>1389</v>
      </c>
      <c r="B32" s="2605"/>
      <c r="C32" s="52"/>
      <c r="D32" s="1397">
        <v>0</v>
      </c>
      <c r="E32" s="52"/>
      <c r="F32" s="52"/>
      <c r="G32" s="358"/>
    </row>
    <row r="33" spans="1:7" ht="13.5" thickBot="1" x14ac:dyDescent="0.25">
      <c r="A33" s="1396"/>
      <c r="B33" s="288"/>
      <c r="C33" s="288"/>
      <c r="D33" s="288"/>
      <c r="E33" s="288"/>
      <c r="F33" s="288"/>
      <c r="G33" s="288"/>
    </row>
    <row r="34" spans="1:7" x14ac:dyDescent="0.2">
      <c r="A34" s="2604" t="s">
        <v>1390</v>
      </c>
      <c r="B34" s="2605"/>
      <c r="C34" s="52"/>
      <c r="D34" s="1397">
        <f>C16+C28+D30+D31+D32</f>
        <v>0</v>
      </c>
      <c r="E34" s="52"/>
      <c r="F34" s="52"/>
      <c r="G34" s="358"/>
    </row>
    <row r="35" spans="1:7" x14ac:dyDescent="0.2">
      <c r="A35" s="2604" t="s">
        <v>1391</v>
      </c>
      <c r="B35" s="2605"/>
      <c r="C35" s="52"/>
      <c r="D35" s="1397">
        <v>0</v>
      </c>
      <c r="E35" s="52"/>
      <c r="F35" s="52"/>
      <c r="G35" s="358"/>
    </row>
    <row r="36" spans="1:7" ht="13.5" thickBot="1" x14ac:dyDescent="0.25">
      <c r="A36" s="2606" t="s">
        <v>1352</v>
      </c>
      <c r="B36" s="2607"/>
      <c r="C36" s="277"/>
      <c r="D36" s="1398">
        <f>D34-D35</f>
        <v>0</v>
      </c>
      <c r="E36" s="277"/>
      <c r="F36" s="277"/>
      <c r="G36" s="359"/>
    </row>
    <row r="37" spans="1:7" ht="13.5" thickBot="1" x14ac:dyDescent="0.25">
      <c r="A37" s="52"/>
      <c r="B37" s="52"/>
      <c r="C37" s="52"/>
      <c r="D37" s="52"/>
      <c r="E37" s="52"/>
      <c r="F37" s="52"/>
      <c r="G37" s="52"/>
    </row>
    <row r="38" spans="1:7" x14ac:dyDescent="0.2">
      <c r="A38" s="1399" t="s">
        <v>1392</v>
      </c>
      <c r="B38" s="1400"/>
      <c r="C38" s="1400"/>
      <c r="D38" s="1400"/>
      <c r="E38" s="1401"/>
      <c r="F38" s="1401"/>
      <c r="G38" s="1402"/>
    </row>
    <row r="39" spans="1:7" x14ac:dyDescent="0.2">
      <c r="A39" s="2590"/>
      <c r="B39" s="2591"/>
      <c r="C39" s="2591"/>
      <c r="D39" s="2591"/>
      <c r="E39" s="2591"/>
      <c r="F39" s="2591"/>
      <c r="G39" s="2592"/>
    </row>
    <row r="40" spans="1:7" x14ac:dyDescent="0.2">
      <c r="A40" s="2593"/>
      <c r="B40" s="2591"/>
      <c r="C40" s="2591"/>
      <c r="D40" s="2591"/>
      <c r="E40" s="2591"/>
      <c r="F40" s="2591"/>
      <c r="G40" s="2592"/>
    </row>
    <row r="41" spans="1:7" x14ac:dyDescent="0.2">
      <c r="A41" s="2593"/>
      <c r="B41" s="2591"/>
      <c r="C41" s="2591"/>
      <c r="D41" s="2591"/>
      <c r="E41" s="2591"/>
      <c r="F41" s="2591"/>
      <c r="G41" s="2592"/>
    </row>
    <row r="42" spans="1:7" x14ac:dyDescent="0.2">
      <c r="A42" s="2593"/>
      <c r="B42" s="2591"/>
      <c r="C42" s="2591"/>
      <c r="D42" s="2591"/>
      <c r="E42" s="2591"/>
      <c r="F42" s="2591"/>
      <c r="G42" s="2592"/>
    </row>
    <row r="43" spans="1:7" ht="13.5" thickBot="1" x14ac:dyDescent="0.25">
      <c r="A43" s="2594"/>
      <c r="B43" s="2595"/>
      <c r="C43" s="2595"/>
      <c r="D43" s="2595"/>
      <c r="E43" s="2595"/>
      <c r="F43" s="2595"/>
      <c r="G43" s="2596"/>
    </row>
  </sheetData>
  <mergeCells count="46">
    <mergeCell ref="B1:C1"/>
    <mergeCell ref="A39:G43"/>
    <mergeCell ref="A5:G5"/>
    <mergeCell ref="C3:E3"/>
    <mergeCell ref="C8:D8"/>
    <mergeCell ref="C9:D9"/>
    <mergeCell ref="C10:D10"/>
    <mergeCell ref="C11:D11"/>
    <mergeCell ref="C12:D12"/>
    <mergeCell ref="C13:D13"/>
    <mergeCell ref="C14:D14"/>
    <mergeCell ref="C15:D15"/>
    <mergeCell ref="E9:G9"/>
    <mergeCell ref="E10:G10"/>
    <mergeCell ref="E11:G11"/>
    <mergeCell ref="E12:G12"/>
    <mergeCell ref="E13:G13"/>
    <mergeCell ref="E14:G14"/>
    <mergeCell ref="E15:G15"/>
    <mergeCell ref="C24:D24"/>
    <mergeCell ref="E24:G24"/>
    <mergeCell ref="C16:D16"/>
    <mergeCell ref="E16:G16"/>
    <mergeCell ref="C19:D19"/>
    <mergeCell ref="C20:D20"/>
    <mergeCell ref="E20:G20"/>
    <mergeCell ref="C21:D21"/>
    <mergeCell ref="E21:G21"/>
    <mergeCell ref="C22:D22"/>
    <mergeCell ref="E22:G22"/>
    <mergeCell ref="C23:D23"/>
    <mergeCell ref="E23:G23"/>
    <mergeCell ref="C28:D28"/>
    <mergeCell ref="C25:D25"/>
    <mergeCell ref="E25:G25"/>
    <mergeCell ref="E28:G28"/>
    <mergeCell ref="C26:D26"/>
    <mergeCell ref="E26:G26"/>
    <mergeCell ref="C27:D27"/>
    <mergeCell ref="E27:G27"/>
    <mergeCell ref="A35:B35"/>
    <mergeCell ref="A36:B36"/>
    <mergeCell ref="A30:B30"/>
    <mergeCell ref="A31:B31"/>
    <mergeCell ref="A32:B32"/>
    <mergeCell ref="A34:B34"/>
  </mergeCells>
  <phoneticPr fontId="51" type="noConversion"/>
  <printOptions horizontalCentered="1" verticalCentered="1"/>
  <pageMargins left="0" right="0" top="0" bottom="0" header="0" footer="0"/>
  <pageSetup paperSize="9" orientation="portrait" horizontalDpi="96" verticalDpi="96"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7">
    <tabColor indexed="10"/>
  </sheetPr>
  <dimension ref="A1:AG44"/>
  <sheetViews>
    <sheetView workbookViewId="0">
      <selection activeCell="E20" sqref="E20:G20"/>
    </sheetView>
  </sheetViews>
  <sheetFormatPr baseColWidth="10" defaultRowHeight="12.75" x14ac:dyDescent="0.2"/>
  <cols>
    <col min="1" max="3" width="3.7109375" customWidth="1"/>
    <col min="9" max="9" width="11.5703125" bestFit="1" customWidth="1"/>
    <col min="16" max="16" width="11.42578125" style="1902"/>
  </cols>
  <sheetData>
    <row r="1" spans="1:33" ht="13.5" thickBot="1" x14ac:dyDescent="0.25">
      <c r="A1" s="2657" t="s">
        <v>1671</v>
      </c>
      <c r="B1" s="2256"/>
      <c r="C1" s="2256"/>
      <c r="D1" s="2256"/>
      <c r="E1" s="2263" t="str">
        <f>CLIENT</f>
        <v>SPECIMEN ECF</v>
      </c>
      <c r="F1" s="2263"/>
      <c r="G1" s="578"/>
      <c r="H1" s="355"/>
      <c r="I1" s="355"/>
      <c r="J1" s="355"/>
      <c r="K1" s="853"/>
      <c r="L1" s="355"/>
      <c r="M1" s="355"/>
      <c r="N1" s="355"/>
      <c r="O1" s="356"/>
      <c r="P1" s="186"/>
    </row>
    <row r="2" spans="1:33" ht="13.5" thickBot="1" x14ac:dyDescent="0.25">
      <c r="A2" s="2658"/>
      <c r="B2" s="2502"/>
      <c r="C2" s="2502"/>
      <c r="D2" s="2502"/>
      <c r="E2" s="218"/>
      <c r="F2" s="218"/>
      <c r="G2" s="218"/>
      <c r="H2" s="186"/>
      <c r="I2" s="346"/>
      <c r="J2" s="224" t="s">
        <v>343</v>
      </c>
      <c r="K2" s="217"/>
      <c r="L2" s="186"/>
      <c r="M2" s="186"/>
      <c r="N2" s="186"/>
      <c r="O2" s="358"/>
      <c r="P2" s="186"/>
    </row>
    <row r="3" spans="1:33" ht="13.5" thickBot="1" x14ac:dyDescent="0.25">
      <c r="A3" s="2658"/>
      <c r="B3" s="2502"/>
      <c r="C3" s="2502"/>
      <c r="D3" s="2502"/>
      <c r="E3" s="186" t="s">
        <v>724</v>
      </c>
      <c r="F3" s="2264">
        <f>+GA!O3</f>
        <v>41639</v>
      </c>
      <c r="G3" s="2264"/>
      <c r="H3" s="2264"/>
      <c r="I3" s="2552"/>
      <c r="J3" s="313" t="s">
        <v>711</v>
      </c>
      <c r="K3" s="213"/>
      <c r="L3" s="186"/>
      <c r="M3" s="186"/>
      <c r="N3" s="186"/>
      <c r="O3" s="358"/>
      <c r="P3" s="186"/>
    </row>
    <row r="4" spans="1:33" ht="13.5" thickBot="1" x14ac:dyDescent="0.25">
      <c r="A4" s="2659" t="s">
        <v>1457</v>
      </c>
      <c r="B4" s="2660"/>
      <c r="C4" s="2660"/>
      <c r="D4" s="2660"/>
      <c r="E4" s="279"/>
      <c r="F4" s="278" t="s">
        <v>725</v>
      </c>
      <c r="G4" s="278"/>
      <c r="H4" s="280"/>
      <c r="I4" s="277"/>
      <c r="J4" s="277"/>
      <c r="K4" s="311"/>
      <c r="L4" s="186"/>
      <c r="M4" s="186"/>
      <c r="N4" s="186"/>
      <c r="O4" s="358"/>
      <c r="P4" s="186"/>
    </row>
    <row r="5" spans="1:33" ht="15.75" x14ac:dyDescent="0.25">
      <c r="A5" s="2650" t="s">
        <v>1542</v>
      </c>
      <c r="B5" s="2651"/>
      <c r="C5" s="2651"/>
      <c r="D5" s="2651"/>
      <c r="E5" s="2651"/>
      <c r="F5" s="2651"/>
      <c r="G5" s="2651"/>
      <c r="H5" s="2651"/>
      <c r="I5" s="2651"/>
      <c r="J5" s="2651"/>
      <c r="K5" s="2651"/>
      <c r="L5" s="2651"/>
      <c r="M5" s="2651"/>
      <c r="N5" s="2651"/>
      <c r="O5" s="2652"/>
      <c r="P5" s="155"/>
      <c r="Q5" s="11"/>
      <c r="R5" s="11"/>
      <c r="S5" s="11"/>
      <c r="T5" s="11"/>
      <c r="U5" s="11"/>
      <c r="V5" s="10"/>
      <c r="W5" s="10"/>
      <c r="X5" s="10"/>
      <c r="Y5" s="11"/>
      <c r="Z5" s="11"/>
      <c r="AA5" s="11"/>
      <c r="AB5" s="11"/>
      <c r="AC5" s="11"/>
      <c r="AD5" s="11"/>
      <c r="AE5" s="11"/>
      <c r="AF5" s="11"/>
      <c r="AG5" s="11"/>
    </row>
    <row r="6" spans="1:33" s="1941" customFormat="1" x14ac:dyDescent="0.2">
      <c r="A6" s="2022" t="s">
        <v>1967</v>
      </c>
      <c r="B6" s="2023"/>
      <c r="C6" s="2023"/>
      <c r="D6" s="2023"/>
      <c r="E6" s="2023"/>
      <c r="F6" s="2023"/>
      <c r="G6" s="2023"/>
      <c r="H6" s="2023"/>
      <c r="I6" s="2023"/>
      <c r="J6" s="2023"/>
      <c r="K6" s="2023"/>
      <c r="L6" s="2023"/>
      <c r="M6" s="2023"/>
      <c r="N6" s="2023"/>
      <c r="O6" s="2023"/>
      <c r="P6" s="2023"/>
    </row>
    <row r="7" spans="1:33" s="1941" customFormat="1" x14ac:dyDescent="0.2">
      <c r="A7" s="2024" t="s">
        <v>1968</v>
      </c>
      <c r="B7" s="2023"/>
      <c r="C7" s="2023"/>
      <c r="D7" s="2023"/>
      <c r="E7" s="2023"/>
      <c r="F7" s="2023"/>
      <c r="G7" s="2023"/>
      <c r="H7" s="2023"/>
      <c r="I7" s="2023"/>
      <c r="J7" s="2023"/>
      <c r="K7" s="2023"/>
      <c r="L7" s="2023"/>
      <c r="M7" s="2023"/>
      <c r="N7" s="2023"/>
      <c r="O7" s="2023"/>
      <c r="P7" s="2023"/>
    </row>
    <row r="8" spans="1:33" s="1941" customFormat="1" x14ac:dyDescent="0.2">
      <c r="A8" s="2024" t="s">
        <v>1969</v>
      </c>
      <c r="B8" s="2023"/>
      <c r="C8" s="2023"/>
      <c r="D8" s="2023"/>
      <c r="E8" s="2023"/>
      <c r="F8" s="2023"/>
      <c r="G8" s="2023"/>
      <c r="H8" s="2023"/>
      <c r="I8" s="2023"/>
      <c r="J8" s="2023"/>
      <c r="K8" s="2023"/>
      <c r="L8" s="2023"/>
      <c r="M8" s="2023"/>
      <c r="N8" s="2023"/>
      <c r="O8" s="2023"/>
      <c r="P8" s="2023"/>
    </row>
    <row r="9" spans="1:33" s="1941" customFormat="1" x14ac:dyDescent="0.2">
      <c r="A9" s="2024"/>
      <c r="B9" s="2023"/>
      <c r="C9" s="2023"/>
      <c r="D9" s="2023"/>
      <c r="E9" s="2023"/>
      <c r="F9" s="2023"/>
      <c r="G9" s="2023"/>
      <c r="H9" s="2023"/>
      <c r="I9" s="2023"/>
      <c r="J9" s="2023"/>
      <c r="K9" s="2023"/>
      <c r="L9" s="2023"/>
      <c r="M9" s="2023"/>
      <c r="N9" s="2023"/>
      <c r="O9" s="2023"/>
      <c r="P9" s="2023"/>
    </row>
    <row r="10" spans="1:33" s="1941" customFormat="1" x14ac:dyDescent="0.2">
      <c r="A10" s="2022" t="s">
        <v>1970</v>
      </c>
      <c r="B10" s="2023"/>
      <c r="C10" s="2023"/>
      <c r="D10" s="2023"/>
      <c r="E10" s="2023"/>
      <c r="F10" s="2023"/>
      <c r="G10" s="2023"/>
      <c r="H10" s="2023"/>
      <c r="I10" s="2023"/>
      <c r="J10" s="2023"/>
      <c r="K10" s="2023"/>
      <c r="L10" s="2023"/>
      <c r="M10" s="2023"/>
      <c r="N10" s="2023"/>
      <c r="O10" s="2023"/>
      <c r="P10" s="2023"/>
    </row>
    <row r="11" spans="1:33" s="1941" customFormat="1" x14ac:dyDescent="0.2">
      <c r="A11" s="2024" t="s">
        <v>1975</v>
      </c>
      <c r="B11" s="2023"/>
      <c r="C11" s="2023"/>
      <c r="D11" s="2023"/>
      <c r="E11" s="2023"/>
      <c r="F11" s="2023"/>
      <c r="G11" s="2023"/>
      <c r="H11" s="2023"/>
      <c r="I11" s="2023"/>
      <c r="J11" s="2023"/>
      <c r="K11" s="2023"/>
      <c r="L11" s="2023"/>
      <c r="M11" s="2023"/>
      <c r="N11" s="2023"/>
      <c r="O11" s="2023"/>
      <c r="P11" s="2023"/>
    </row>
    <row r="12" spans="1:33" s="1941" customFormat="1" x14ac:dyDescent="0.2">
      <c r="A12" s="2024"/>
      <c r="B12" s="2023"/>
      <c r="C12" s="2023"/>
      <c r="D12" s="2023"/>
      <c r="E12" s="2023"/>
      <c r="F12" s="2023"/>
      <c r="G12" s="2023"/>
      <c r="H12" s="2023"/>
      <c r="I12" s="2023"/>
      <c r="J12" s="2023"/>
      <c r="K12" s="2023"/>
      <c r="L12" s="2023"/>
      <c r="M12" s="2023"/>
      <c r="N12" s="2023"/>
      <c r="O12" s="2023"/>
      <c r="P12" s="2023"/>
    </row>
    <row r="13" spans="1:33" x14ac:dyDescent="0.2">
      <c r="A13" s="2663" t="s">
        <v>1323</v>
      </c>
      <c r="B13" s="2633"/>
      <c r="C13" s="2633"/>
      <c r="D13" s="2645" t="s">
        <v>1543</v>
      </c>
      <c r="E13" s="2632" t="s">
        <v>1693</v>
      </c>
      <c r="F13" s="2633"/>
      <c r="G13" s="2633"/>
      <c r="H13" s="2629" t="s">
        <v>247</v>
      </c>
      <c r="I13" s="319"/>
      <c r="J13" s="319"/>
      <c r="K13" s="1908"/>
      <c r="L13" s="1908"/>
      <c r="M13" s="2635" t="s">
        <v>1692</v>
      </c>
      <c r="N13" s="2636"/>
      <c r="O13" s="2636"/>
      <c r="P13" s="2649" t="s">
        <v>1971</v>
      </c>
      <c r="Q13" s="11"/>
      <c r="R13" s="11"/>
      <c r="S13" s="11"/>
      <c r="T13" s="11"/>
      <c r="U13" s="11"/>
      <c r="V13" s="10"/>
      <c r="W13" s="10"/>
      <c r="X13" s="10"/>
      <c r="Y13" s="11"/>
      <c r="Z13" s="11"/>
      <c r="AA13" s="11"/>
      <c r="AB13" s="11"/>
      <c r="AC13" s="11"/>
      <c r="AD13" s="11"/>
      <c r="AE13" s="11"/>
      <c r="AF13" s="11"/>
      <c r="AG13" s="11"/>
    </row>
    <row r="14" spans="1:33" x14ac:dyDescent="0.2">
      <c r="A14" s="2664"/>
      <c r="B14" s="2232"/>
      <c r="C14" s="2232"/>
      <c r="D14" s="2646"/>
      <c r="E14" s="2232"/>
      <c r="F14" s="2232"/>
      <c r="G14" s="2232"/>
      <c r="H14" s="2630"/>
      <c r="I14" s="320" t="s">
        <v>1545</v>
      </c>
      <c r="J14" s="320" t="s">
        <v>1546</v>
      </c>
      <c r="K14" s="320" t="s">
        <v>1547</v>
      </c>
      <c r="L14" s="320" t="s">
        <v>1548</v>
      </c>
      <c r="M14" s="2623" t="s">
        <v>1695</v>
      </c>
      <c r="N14" s="2626" t="s">
        <v>1696</v>
      </c>
      <c r="O14" s="2618" t="s">
        <v>1697</v>
      </c>
      <c r="P14" s="2627"/>
      <c r="Q14" s="11"/>
      <c r="R14" s="11"/>
      <c r="S14" s="11"/>
      <c r="T14" s="11"/>
      <c r="U14" s="11"/>
      <c r="V14" s="10"/>
      <c r="W14" s="10"/>
      <c r="X14" s="10"/>
      <c r="Y14" s="11"/>
      <c r="Z14" s="11"/>
      <c r="AA14" s="11"/>
      <c r="AB14" s="11"/>
      <c r="AC14" s="11"/>
      <c r="AD14" s="11"/>
      <c r="AE14" s="11"/>
      <c r="AF14" s="11"/>
      <c r="AG14" s="11"/>
    </row>
    <row r="15" spans="1:33" x14ac:dyDescent="0.2">
      <c r="A15" s="2664"/>
      <c r="B15" s="2232"/>
      <c r="C15" s="2232"/>
      <c r="D15" s="2646"/>
      <c r="E15" s="2232"/>
      <c r="F15" s="2232"/>
      <c r="G15" s="2232"/>
      <c r="H15" s="2630"/>
      <c r="I15" s="320" t="s">
        <v>1550</v>
      </c>
      <c r="J15" s="320" t="s">
        <v>1551</v>
      </c>
      <c r="K15" s="320" t="s">
        <v>1552</v>
      </c>
      <c r="L15" s="320" t="s">
        <v>1553</v>
      </c>
      <c r="M15" s="2624"/>
      <c r="N15" s="2627"/>
      <c r="O15" s="2619"/>
      <c r="P15" s="2627"/>
      <c r="Q15" s="14"/>
      <c r="R15" s="11"/>
      <c r="S15" s="11"/>
      <c r="T15" s="11"/>
      <c r="U15" s="11"/>
      <c r="V15" s="10"/>
      <c r="W15" s="10"/>
      <c r="X15" s="10"/>
      <c r="Y15" s="11"/>
      <c r="Z15" s="11"/>
      <c r="AA15" s="11"/>
      <c r="AB15" s="11"/>
      <c r="AC15" s="11"/>
      <c r="AD15" s="11"/>
      <c r="AE15" s="11"/>
      <c r="AF15" s="11"/>
      <c r="AG15" s="11"/>
    </row>
    <row r="16" spans="1:33" x14ac:dyDescent="0.2">
      <c r="A16" s="2665"/>
      <c r="B16" s="2634"/>
      <c r="C16" s="2634"/>
      <c r="D16" s="2647"/>
      <c r="E16" s="2634"/>
      <c r="F16" s="2634"/>
      <c r="G16" s="2634"/>
      <c r="H16" s="2631"/>
      <c r="I16" s="2025"/>
      <c r="J16" s="2025" t="s">
        <v>1554</v>
      </c>
      <c r="K16" s="2025" t="s">
        <v>1554</v>
      </c>
      <c r="L16" s="2025"/>
      <c r="M16" s="2625"/>
      <c r="N16" s="2628"/>
      <c r="O16" s="2620"/>
      <c r="P16" s="2628"/>
      <c r="Q16" s="14"/>
      <c r="R16" s="11"/>
      <c r="S16" s="11"/>
      <c r="T16" s="11"/>
      <c r="U16" s="11"/>
      <c r="V16" s="10"/>
      <c r="W16" s="10"/>
      <c r="X16" s="10"/>
      <c r="Y16" s="11"/>
      <c r="Z16" s="11"/>
      <c r="AA16" s="11"/>
      <c r="AB16" s="11"/>
      <c r="AC16" s="11"/>
      <c r="AD16" s="11"/>
      <c r="AE16" s="11"/>
      <c r="AF16" s="11"/>
      <c r="AG16" s="11"/>
    </row>
    <row r="17" spans="1:33" x14ac:dyDescent="0.2">
      <c r="A17" s="2661" t="s">
        <v>1168</v>
      </c>
      <c r="B17" s="2662"/>
      <c r="C17" s="2662"/>
      <c r="D17" s="2026" t="s">
        <v>1555</v>
      </c>
      <c r="E17" s="2621" t="s">
        <v>1694</v>
      </c>
      <c r="F17" s="2622"/>
      <c r="G17" s="2622"/>
      <c r="H17" s="2027"/>
      <c r="I17" s="316">
        <v>0</v>
      </c>
      <c r="J17" s="316">
        <v>0</v>
      </c>
      <c r="K17" s="316">
        <v>0</v>
      </c>
      <c r="L17" s="854">
        <f t="shared" ref="L17:L22" si="0">J17-K17</f>
        <v>0</v>
      </c>
      <c r="M17" s="316">
        <v>0</v>
      </c>
      <c r="N17" s="316">
        <v>0</v>
      </c>
      <c r="O17" s="2031">
        <f t="shared" ref="O17:O22" si="1">L17-M17-N17</f>
        <v>0</v>
      </c>
      <c r="P17" s="2033"/>
      <c r="Q17" s="10"/>
      <c r="R17" s="11"/>
      <c r="S17" s="11"/>
      <c r="T17" s="11"/>
      <c r="U17" s="11"/>
      <c r="V17" s="10"/>
      <c r="W17" s="10"/>
      <c r="X17" s="10"/>
      <c r="Y17" s="11"/>
      <c r="Z17" s="11"/>
      <c r="AA17" s="11"/>
      <c r="AB17" s="11"/>
      <c r="AC17" s="11"/>
      <c r="AD17" s="11"/>
      <c r="AE17" s="11"/>
      <c r="AF17" s="11"/>
      <c r="AG17" s="11"/>
    </row>
    <row r="18" spans="1:33" x14ac:dyDescent="0.2">
      <c r="A18" s="2640" t="s">
        <v>1168</v>
      </c>
      <c r="B18" s="2641"/>
      <c r="C18" s="2641"/>
      <c r="D18" s="1233" t="s">
        <v>1555</v>
      </c>
      <c r="E18" s="2506" t="s">
        <v>1694</v>
      </c>
      <c r="F18" s="2502"/>
      <c r="G18" s="2502"/>
      <c r="H18" s="2028" t="s">
        <v>1556</v>
      </c>
      <c r="I18" s="316">
        <v>0</v>
      </c>
      <c r="J18" s="316">
        <v>0</v>
      </c>
      <c r="K18" s="316">
        <v>0</v>
      </c>
      <c r="L18" s="854">
        <f t="shared" si="0"/>
        <v>0</v>
      </c>
      <c r="M18" s="316">
        <v>0</v>
      </c>
      <c r="N18" s="316">
        <v>0</v>
      </c>
      <c r="O18" s="2031">
        <f t="shared" si="1"/>
        <v>0</v>
      </c>
      <c r="P18" s="2033"/>
      <c r="Q18" s="10"/>
      <c r="R18" s="11"/>
      <c r="S18" s="11"/>
      <c r="T18" s="11"/>
      <c r="U18" s="11"/>
      <c r="V18" s="10"/>
      <c r="W18" s="10"/>
      <c r="X18" s="10"/>
      <c r="Y18" s="11"/>
      <c r="Z18" s="11"/>
      <c r="AA18" s="11"/>
      <c r="AB18" s="11"/>
      <c r="AC18" s="11"/>
      <c r="AD18" s="11"/>
      <c r="AE18" s="11"/>
      <c r="AF18" s="11"/>
      <c r="AG18" s="11"/>
    </row>
    <row r="19" spans="1:33" x14ac:dyDescent="0.2">
      <c r="A19" s="2640" t="s">
        <v>1168</v>
      </c>
      <c r="B19" s="2641"/>
      <c r="C19" s="2641"/>
      <c r="D19" s="1233" t="s">
        <v>1555</v>
      </c>
      <c r="E19" s="2506" t="s">
        <v>1694</v>
      </c>
      <c r="F19" s="2502"/>
      <c r="G19" s="2502"/>
      <c r="H19" s="2028" t="s">
        <v>1556</v>
      </c>
      <c r="I19" s="316">
        <v>0</v>
      </c>
      <c r="J19" s="316">
        <v>0</v>
      </c>
      <c r="K19" s="316">
        <v>0</v>
      </c>
      <c r="L19" s="854">
        <f t="shared" si="0"/>
        <v>0</v>
      </c>
      <c r="M19" s="316">
        <v>0</v>
      </c>
      <c r="N19" s="316">
        <v>0</v>
      </c>
      <c r="O19" s="2031">
        <f t="shared" si="1"/>
        <v>0</v>
      </c>
      <c r="P19" s="2033"/>
      <c r="Q19" s="10"/>
      <c r="R19" s="11"/>
      <c r="S19" s="11"/>
      <c r="T19" s="11"/>
      <c r="U19" s="11"/>
      <c r="V19" s="10"/>
      <c r="W19" s="10"/>
      <c r="X19" s="10"/>
      <c r="Y19" s="11"/>
      <c r="Z19" s="11"/>
      <c r="AA19" s="11"/>
      <c r="AB19" s="11"/>
      <c r="AC19" s="11"/>
      <c r="AD19" s="11"/>
      <c r="AE19" s="11"/>
      <c r="AF19" s="11"/>
      <c r="AG19" s="11"/>
    </row>
    <row r="20" spans="1:33" x14ac:dyDescent="0.2">
      <c r="A20" s="2640" t="s">
        <v>1168</v>
      </c>
      <c r="B20" s="2641"/>
      <c r="C20" s="2641"/>
      <c r="D20" s="1233" t="s">
        <v>1555</v>
      </c>
      <c r="E20" s="2506" t="s">
        <v>1694</v>
      </c>
      <c r="F20" s="2502"/>
      <c r="G20" s="2502"/>
      <c r="H20" s="2028" t="s">
        <v>1556</v>
      </c>
      <c r="I20" s="316">
        <v>0</v>
      </c>
      <c r="J20" s="316">
        <v>0</v>
      </c>
      <c r="K20" s="316">
        <v>0</v>
      </c>
      <c r="L20" s="854">
        <f t="shared" si="0"/>
        <v>0</v>
      </c>
      <c r="M20" s="316">
        <v>0</v>
      </c>
      <c r="N20" s="316">
        <v>0</v>
      </c>
      <c r="O20" s="2031">
        <f t="shared" si="1"/>
        <v>0</v>
      </c>
      <c r="P20" s="2033"/>
      <c r="Q20" s="10"/>
      <c r="R20" s="11"/>
      <c r="S20" s="11"/>
      <c r="T20" s="11"/>
      <c r="U20" s="11"/>
      <c r="V20" s="10"/>
      <c r="W20" s="10"/>
      <c r="X20" s="10"/>
      <c r="Y20" s="11"/>
      <c r="Z20" s="11"/>
      <c r="AA20" s="11"/>
      <c r="AB20" s="11"/>
      <c r="AC20" s="11"/>
      <c r="AD20" s="11"/>
      <c r="AE20" s="11"/>
      <c r="AF20" s="11"/>
      <c r="AG20" s="11"/>
    </row>
    <row r="21" spans="1:33" x14ac:dyDescent="0.2">
      <c r="A21" s="2640" t="s">
        <v>1168</v>
      </c>
      <c r="B21" s="2641"/>
      <c r="C21" s="2641"/>
      <c r="D21" s="1233" t="s">
        <v>1555</v>
      </c>
      <c r="E21" s="2506" t="s">
        <v>1694</v>
      </c>
      <c r="F21" s="2502"/>
      <c r="G21" s="2502"/>
      <c r="H21" s="2028" t="s">
        <v>1556</v>
      </c>
      <c r="I21" s="316">
        <v>0</v>
      </c>
      <c r="J21" s="316">
        <v>0</v>
      </c>
      <c r="K21" s="316">
        <v>0</v>
      </c>
      <c r="L21" s="854">
        <f t="shared" si="0"/>
        <v>0</v>
      </c>
      <c r="M21" s="316">
        <v>0</v>
      </c>
      <c r="N21" s="316">
        <v>0</v>
      </c>
      <c r="O21" s="2031">
        <f t="shared" si="1"/>
        <v>0</v>
      </c>
      <c r="P21" s="2033"/>
      <c r="Q21" s="10"/>
      <c r="R21" s="11"/>
      <c r="S21" s="11"/>
      <c r="T21" s="11"/>
      <c r="U21" s="11"/>
      <c r="V21" s="10"/>
      <c r="W21" s="10"/>
      <c r="X21" s="10"/>
      <c r="Y21" s="11"/>
      <c r="Z21" s="11"/>
      <c r="AA21" s="11"/>
      <c r="AB21" s="11"/>
      <c r="AC21" s="11"/>
      <c r="AD21" s="11"/>
      <c r="AE21" s="11"/>
      <c r="AF21" s="11"/>
      <c r="AG21" s="11"/>
    </row>
    <row r="22" spans="1:33" x14ac:dyDescent="0.2">
      <c r="A22" s="2638" t="s">
        <v>1168</v>
      </c>
      <c r="B22" s="2639"/>
      <c r="C22" s="2639"/>
      <c r="D22" s="2029" t="s">
        <v>1555</v>
      </c>
      <c r="E22" s="2642" t="s">
        <v>1694</v>
      </c>
      <c r="F22" s="2643"/>
      <c r="G22" s="2643"/>
      <c r="H22" s="2030" t="s">
        <v>1556</v>
      </c>
      <c r="I22" s="317">
        <v>0</v>
      </c>
      <c r="J22" s="317">
        <v>0</v>
      </c>
      <c r="K22" s="317">
        <v>0</v>
      </c>
      <c r="L22" s="854">
        <f t="shared" si="0"/>
        <v>0</v>
      </c>
      <c r="M22" s="317">
        <v>0</v>
      </c>
      <c r="N22" s="317">
        <v>0</v>
      </c>
      <c r="O22" s="2032">
        <f t="shared" si="1"/>
        <v>0</v>
      </c>
      <c r="P22" s="2034"/>
      <c r="Q22" s="10"/>
      <c r="R22" s="11"/>
      <c r="S22" s="11"/>
      <c r="T22" s="11"/>
      <c r="U22" s="11"/>
      <c r="V22" s="10"/>
      <c r="W22" s="10"/>
      <c r="X22" s="10"/>
      <c r="Y22" s="11"/>
      <c r="Z22" s="11"/>
      <c r="AA22" s="11"/>
      <c r="AB22" s="11"/>
      <c r="AC22" s="11"/>
      <c r="AD22" s="11"/>
      <c r="AE22" s="11"/>
      <c r="AF22" s="11"/>
      <c r="AG22" s="11"/>
    </row>
    <row r="23" spans="1:33" ht="13.5" thickBot="1" x14ac:dyDescent="0.25">
      <c r="A23" s="855"/>
      <c r="B23" s="841"/>
      <c r="C23" s="841"/>
      <c r="D23" s="98"/>
      <c r="E23" s="2644"/>
      <c r="F23" s="2502"/>
      <c r="G23" s="2502"/>
      <c r="H23" s="98"/>
      <c r="I23" s="591">
        <f>SUM(I17:I22)</f>
        <v>0</v>
      </c>
      <c r="J23" s="591">
        <f t="shared" ref="J23:O23" si="2">SUM(J17:J22)</f>
        <v>0</v>
      </c>
      <c r="K23" s="591">
        <f t="shared" si="2"/>
        <v>0</v>
      </c>
      <c r="L23" s="591">
        <f t="shared" si="2"/>
        <v>0</v>
      </c>
      <c r="M23" s="591">
        <f t="shared" si="2"/>
        <v>0</v>
      </c>
      <c r="N23" s="591">
        <f t="shared" si="2"/>
        <v>0</v>
      </c>
      <c r="O23" s="591">
        <f t="shared" si="2"/>
        <v>0</v>
      </c>
      <c r="P23" s="370"/>
      <c r="Q23" s="11"/>
      <c r="R23" s="10"/>
      <c r="S23" s="10"/>
      <c r="T23" s="10"/>
      <c r="U23" s="10"/>
      <c r="V23" s="10"/>
      <c r="W23" s="10"/>
      <c r="X23" s="10"/>
      <c r="Y23" s="10"/>
      <c r="Z23" s="10"/>
      <c r="AA23" s="10"/>
      <c r="AB23" s="10"/>
      <c r="AC23" s="10"/>
      <c r="AD23" s="10"/>
      <c r="AE23" s="11"/>
      <c r="AF23" s="11"/>
      <c r="AG23" s="11"/>
    </row>
    <row r="24" spans="1:33" ht="13.5" thickTop="1" x14ac:dyDescent="0.2">
      <c r="A24" s="855"/>
      <c r="B24" s="841"/>
      <c r="C24" s="841"/>
      <c r="D24" s="98"/>
      <c r="E24" s="1287"/>
      <c r="F24" s="218"/>
      <c r="G24" s="218"/>
      <c r="H24" s="98"/>
      <c r="I24" s="370"/>
      <c r="J24" s="370"/>
      <c r="K24" s="370"/>
      <c r="L24" s="370"/>
      <c r="M24" s="370"/>
      <c r="N24" s="370"/>
      <c r="O24" s="370"/>
      <c r="P24" s="370"/>
      <c r="Q24" s="11"/>
      <c r="R24" s="10"/>
      <c r="S24" s="10"/>
      <c r="T24" s="10"/>
      <c r="U24" s="10"/>
      <c r="V24" s="10"/>
      <c r="W24" s="10"/>
      <c r="X24" s="10"/>
      <c r="Y24" s="10"/>
      <c r="Z24" s="10"/>
      <c r="AA24" s="10"/>
      <c r="AB24" s="10"/>
      <c r="AC24" s="10"/>
      <c r="AD24" s="10"/>
      <c r="AE24" s="11"/>
      <c r="AF24" s="11"/>
      <c r="AG24" s="11"/>
    </row>
    <row r="25" spans="1:33" x14ac:dyDescent="0.2">
      <c r="A25" s="831"/>
      <c r="B25" s="135"/>
      <c r="C25" s="135"/>
      <c r="D25" s="135" t="s">
        <v>1571</v>
      </c>
      <c r="E25" s="135"/>
      <c r="F25" s="142"/>
      <c r="G25" s="142"/>
      <c r="H25" s="142"/>
      <c r="I25" s="142"/>
      <c r="J25" s="142"/>
      <c r="K25" s="135" t="s">
        <v>1572</v>
      </c>
      <c r="L25" s="135" t="s">
        <v>1573</v>
      </c>
      <c r="M25" s="2637" t="s">
        <v>1326</v>
      </c>
      <c r="N25" s="186"/>
      <c r="O25" s="155"/>
      <c r="P25" s="155"/>
      <c r="Q25" s="10"/>
      <c r="R25" s="10"/>
      <c r="S25" s="10"/>
      <c r="T25" s="10"/>
      <c r="U25" s="10"/>
      <c r="V25" s="10"/>
      <c r="W25" s="10"/>
      <c r="X25" s="10"/>
      <c r="Y25" s="10"/>
      <c r="Z25" s="10"/>
      <c r="AA25" s="10"/>
      <c r="AB25" s="10"/>
      <c r="AC25" s="10"/>
      <c r="AD25" s="10"/>
      <c r="AE25" s="11"/>
      <c r="AF25" s="11"/>
      <c r="AG25" s="11"/>
    </row>
    <row r="26" spans="1:33" x14ac:dyDescent="0.2">
      <c r="A26" s="856"/>
      <c r="B26" s="135"/>
      <c r="C26" s="135"/>
      <c r="D26" s="1235" t="s">
        <v>756</v>
      </c>
      <c r="E26" s="135" t="s">
        <v>1574</v>
      </c>
      <c r="F26" s="135" t="s">
        <v>1575</v>
      </c>
      <c r="G26" s="1236" t="s">
        <v>1576</v>
      </c>
      <c r="H26" s="135" t="s">
        <v>1577</v>
      </c>
      <c r="I26" s="135" t="s">
        <v>1576</v>
      </c>
      <c r="J26" s="135" t="s">
        <v>1577</v>
      </c>
      <c r="K26" s="135" t="s">
        <v>1552</v>
      </c>
      <c r="L26" s="135" t="s">
        <v>1551</v>
      </c>
      <c r="M26" s="2637"/>
      <c r="N26" s="135" t="s">
        <v>1544</v>
      </c>
      <c r="O26" s="155" t="s">
        <v>1543</v>
      </c>
      <c r="P26" s="155"/>
      <c r="Q26" s="10"/>
      <c r="R26" s="10"/>
      <c r="S26" s="10"/>
      <c r="T26" s="10"/>
      <c r="U26" s="10"/>
      <c r="V26" s="10"/>
      <c r="W26" s="10"/>
      <c r="X26" s="10"/>
      <c r="Y26" s="10"/>
      <c r="Z26" s="10"/>
      <c r="AA26" s="10"/>
      <c r="AB26" s="10"/>
      <c r="AC26" s="10"/>
      <c r="AD26" s="10"/>
      <c r="AE26" s="11"/>
      <c r="AF26" s="11"/>
      <c r="AG26" s="11"/>
    </row>
    <row r="27" spans="1:33" x14ac:dyDescent="0.2">
      <c r="A27" s="2655" t="s">
        <v>1578</v>
      </c>
      <c r="B27" s="2656"/>
      <c r="C27" s="2656"/>
      <c r="D27" s="1235" t="s">
        <v>757</v>
      </c>
      <c r="E27" s="135" t="s">
        <v>1579</v>
      </c>
      <c r="F27" s="135" t="s">
        <v>1580</v>
      </c>
      <c r="G27" s="1236" t="s">
        <v>1581</v>
      </c>
      <c r="H27" s="867" t="s">
        <v>1310</v>
      </c>
      <c r="I27" s="135" t="s">
        <v>1581</v>
      </c>
      <c r="J27" s="135" t="s">
        <v>1310</v>
      </c>
      <c r="K27" s="135" t="s">
        <v>1554</v>
      </c>
      <c r="L27" s="135" t="s">
        <v>1554</v>
      </c>
      <c r="M27" s="2637"/>
      <c r="N27" s="135" t="s">
        <v>1549</v>
      </c>
      <c r="O27" s="155"/>
      <c r="P27" s="155"/>
      <c r="Q27" s="10"/>
      <c r="R27" s="10"/>
      <c r="S27" s="10"/>
      <c r="T27" s="10"/>
      <c r="U27" s="10"/>
      <c r="V27" s="10"/>
      <c r="W27" s="10"/>
      <c r="X27" s="10"/>
      <c r="Y27" s="10"/>
      <c r="Z27" s="10"/>
      <c r="AA27" s="10"/>
      <c r="AB27" s="10"/>
      <c r="AC27" s="10"/>
      <c r="AD27" s="10"/>
      <c r="AE27" s="11"/>
      <c r="AF27" s="11"/>
      <c r="AG27" s="11"/>
    </row>
    <row r="28" spans="1:33" x14ac:dyDescent="0.2">
      <c r="A28" s="856" t="s">
        <v>1311</v>
      </c>
      <c r="B28" s="135" t="s">
        <v>1312</v>
      </c>
      <c r="C28" s="135" t="s">
        <v>1313</v>
      </c>
      <c r="D28" s="1234" t="s">
        <v>758</v>
      </c>
      <c r="E28" s="135" t="s">
        <v>1314</v>
      </c>
      <c r="F28" s="135" t="s">
        <v>1315</v>
      </c>
      <c r="G28" s="135" t="s">
        <v>1316</v>
      </c>
      <c r="H28" s="135" t="s">
        <v>1317</v>
      </c>
      <c r="I28" s="135" t="s">
        <v>1318</v>
      </c>
      <c r="J28" s="135" t="s">
        <v>1319</v>
      </c>
      <c r="K28" s="135" t="s">
        <v>1320</v>
      </c>
      <c r="L28" s="135" t="s">
        <v>1325</v>
      </c>
      <c r="M28" s="2637"/>
      <c r="N28" s="135"/>
      <c r="O28" s="155"/>
      <c r="P28" s="155"/>
      <c r="Q28" s="10"/>
      <c r="R28" s="10"/>
      <c r="S28" s="10"/>
      <c r="T28" s="10"/>
      <c r="U28" s="10"/>
      <c r="V28" s="12" t="s">
        <v>1321</v>
      </c>
      <c r="W28" s="10" t="s">
        <v>1321</v>
      </c>
      <c r="X28" s="10"/>
      <c r="Y28" s="10"/>
      <c r="Z28" s="4" t="s">
        <v>1322</v>
      </c>
      <c r="AA28" s="4"/>
      <c r="AB28" s="4"/>
      <c r="AC28" s="10"/>
      <c r="AD28" s="10"/>
      <c r="AE28" s="11"/>
      <c r="AF28" s="11"/>
      <c r="AG28" s="11"/>
    </row>
    <row r="29" spans="1:33" x14ac:dyDescent="0.2">
      <c r="A29" s="2648">
        <v>0</v>
      </c>
      <c r="B29" s="2641"/>
      <c r="C29" s="2641"/>
      <c r="D29" s="857">
        <v>0</v>
      </c>
      <c r="E29" s="858">
        <f t="shared" ref="E29:E34" si="3">IF(A29-D29&gt;0,A29-D29,D29-A29)</f>
        <v>0</v>
      </c>
      <c r="F29" s="859">
        <v>0</v>
      </c>
      <c r="G29" s="860">
        <f t="shared" ref="G29:G34" si="4">IF(D29&gt;A29,F29*(D29-$F$3)/E29,0)</f>
        <v>0</v>
      </c>
      <c r="H29" s="860">
        <f t="shared" ref="H29:H34" si="5">IF(D29&lt;A29,F29*($F$3-D29)/E29,0)</f>
        <v>0</v>
      </c>
      <c r="I29" s="859">
        <v>0</v>
      </c>
      <c r="J29" s="859">
        <v>0</v>
      </c>
      <c r="K29" s="859">
        <v>0</v>
      </c>
      <c r="L29" s="860">
        <f t="shared" ref="L29:L34" si="6">I29+G29+K29-J29+H29</f>
        <v>0</v>
      </c>
      <c r="M29" s="859">
        <v>0</v>
      </c>
      <c r="N29" s="861" t="str">
        <f t="shared" ref="N29:N34" si="7">E17</f>
        <v>...............………………………….</v>
      </c>
      <c r="O29" s="861" t="str">
        <f t="shared" ref="O29:O34" si="8">D17</f>
        <v>..................</v>
      </c>
      <c r="P29" s="155"/>
      <c r="Q29" s="10"/>
      <c r="R29" s="10"/>
      <c r="S29" s="10"/>
      <c r="T29" s="10"/>
      <c r="U29" s="10"/>
      <c r="V29" s="10">
        <v>34577</v>
      </c>
      <c r="W29" s="10">
        <v>0</v>
      </c>
      <c r="X29" s="10">
        <v>-34577</v>
      </c>
      <c r="Y29" s="10"/>
      <c r="Z29" s="10">
        <v>1</v>
      </c>
      <c r="AA29" s="10">
        <v>1</v>
      </c>
      <c r="AB29" s="5">
        <v>0</v>
      </c>
      <c r="AC29" s="5" t="e">
        <v>#DIV/0!</v>
      </c>
      <c r="AD29" s="10"/>
      <c r="AE29" s="11"/>
      <c r="AF29" s="11"/>
      <c r="AG29" s="11"/>
    </row>
    <row r="30" spans="1:33" x14ac:dyDescent="0.2">
      <c r="A30" s="2648">
        <v>1</v>
      </c>
      <c r="B30" s="2641"/>
      <c r="C30" s="2641"/>
      <c r="D30" s="857">
        <v>1</v>
      </c>
      <c r="E30" s="858">
        <f t="shared" si="3"/>
        <v>0</v>
      </c>
      <c r="F30" s="859">
        <v>0</v>
      </c>
      <c r="G30" s="860">
        <f t="shared" si="4"/>
        <v>0</v>
      </c>
      <c r="H30" s="860">
        <f t="shared" si="5"/>
        <v>0</v>
      </c>
      <c r="I30" s="859">
        <v>0</v>
      </c>
      <c r="J30" s="859">
        <v>0</v>
      </c>
      <c r="K30" s="859">
        <v>0</v>
      </c>
      <c r="L30" s="860">
        <f t="shared" si="6"/>
        <v>0</v>
      </c>
      <c r="M30" s="859">
        <v>0</v>
      </c>
      <c r="N30" s="861" t="str">
        <f t="shared" si="7"/>
        <v>...............………………………….</v>
      </c>
      <c r="O30" s="861" t="str">
        <f t="shared" si="8"/>
        <v>..................</v>
      </c>
      <c r="P30" s="155"/>
      <c r="Q30" s="10"/>
      <c r="R30" s="10"/>
      <c r="S30" s="10"/>
      <c r="T30" s="10"/>
      <c r="U30" s="10"/>
      <c r="V30" s="10">
        <v>34577</v>
      </c>
      <c r="W30" s="10">
        <v>0</v>
      </c>
      <c r="X30" s="10">
        <v>-34577</v>
      </c>
      <c r="Y30" s="10"/>
      <c r="Z30" s="10">
        <v>1</v>
      </c>
      <c r="AA30" s="10">
        <v>1</v>
      </c>
      <c r="AB30" s="5">
        <v>0</v>
      </c>
      <c r="AC30" s="5" t="e">
        <v>#DIV/0!</v>
      </c>
      <c r="AD30" s="10"/>
      <c r="AE30" s="11"/>
      <c r="AF30" s="11"/>
      <c r="AG30" s="11"/>
    </row>
    <row r="31" spans="1:33" x14ac:dyDescent="0.2">
      <c r="A31" s="2648">
        <v>2</v>
      </c>
      <c r="B31" s="2641"/>
      <c r="C31" s="2641"/>
      <c r="D31" s="857">
        <v>2</v>
      </c>
      <c r="E31" s="858">
        <f t="shared" si="3"/>
        <v>0</v>
      </c>
      <c r="F31" s="859">
        <v>0</v>
      </c>
      <c r="G31" s="860">
        <f t="shared" si="4"/>
        <v>0</v>
      </c>
      <c r="H31" s="860">
        <f t="shared" si="5"/>
        <v>0</v>
      </c>
      <c r="I31" s="859">
        <v>0</v>
      </c>
      <c r="J31" s="859">
        <v>0</v>
      </c>
      <c r="K31" s="859">
        <v>0</v>
      </c>
      <c r="L31" s="860">
        <f t="shared" si="6"/>
        <v>0</v>
      </c>
      <c r="M31" s="859">
        <v>0</v>
      </c>
      <c r="N31" s="861" t="str">
        <f t="shared" si="7"/>
        <v>...............………………………….</v>
      </c>
      <c r="O31" s="861" t="str">
        <f t="shared" si="8"/>
        <v>..................</v>
      </c>
      <c r="P31" s="155"/>
      <c r="Q31" s="10"/>
      <c r="R31" s="10"/>
      <c r="S31" s="10"/>
      <c r="T31" s="10"/>
      <c r="U31" s="10"/>
      <c r="V31" s="10">
        <v>34577</v>
      </c>
      <c r="W31" s="10">
        <v>0</v>
      </c>
      <c r="X31" s="10">
        <v>-34577</v>
      </c>
      <c r="Y31" s="10"/>
      <c r="Z31" s="10">
        <v>1</v>
      </c>
      <c r="AA31" s="10">
        <v>1</v>
      </c>
      <c r="AB31" s="5">
        <v>0</v>
      </c>
      <c r="AC31" s="5" t="e">
        <v>#DIV/0!</v>
      </c>
      <c r="AD31" s="10"/>
      <c r="AE31" s="11"/>
      <c r="AF31" s="11"/>
      <c r="AG31" s="11"/>
    </row>
    <row r="32" spans="1:33" x14ac:dyDescent="0.2">
      <c r="A32" s="2648">
        <v>3</v>
      </c>
      <c r="B32" s="2641"/>
      <c r="C32" s="2641"/>
      <c r="D32" s="857">
        <v>3</v>
      </c>
      <c r="E32" s="858">
        <f t="shared" si="3"/>
        <v>0</v>
      </c>
      <c r="F32" s="859">
        <v>0</v>
      </c>
      <c r="G32" s="860">
        <f t="shared" si="4"/>
        <v>0</v>
      </c>
      <c r="H32" s="860">
        <f t="shared" si="5"/>
        <v>0</v>
      </c>
      <c r="I32" s="859">
        <v>0</v>
      </c>
      <c r="J32" s="859">
        <v>0</v>
      </c>
      <c r="K32" s="859">
        <v>0</v>
      </c>
      <c r="L32" s="860">
        <f t="shared" si="6"/>
        <v>0</v>
      </c>
      <c r="M32" s="859">
        <v>0</v>
      </c>
      <c r="N32" s="861" t="str">
        <f t="shared" si="7"/>
        <v>...............………………………….</v>
      </c>
      <c r="O32" s="861" t="str">
        <f t="shared" si="8"/>
        <v>..................</v>
      </c>
      <c r="P32" s="155"/>
      <c r="Q32" s="10"/>
      <c r="R32" s="10"/>
      <c r="S32" s="10"/>
      <c r="T32" s="10"/>
      <c r="U32" s="10"/>
      <c r="V32" s="10">
        <v>34577</v>
      </c>
      <c r="W32" s="10">
        <v>0</v>
      </c>
      <c r="X32" s="10">
        <v>-34577</v>
      </c>
      <c r="Y32" s="10"/>
      <c r="Z32" s="10">
        <v>1</v>
      </c>
      <c r="AA32" s="10">
        <v>1</v>
      </c>
      <c r="AB32" s="5">
        <v>0</v>
      </c>
      <c r="AC32" s="5" t="e">
        <v>#DIV/0!</v>
      </c>
      <c r="AD32" s="10"/>
      <c r="AE32" s="11"/>
      <c r="AF32" s="11"/>
      <c r="AG32" s="11"/>
    </row>
    <row r="33" spans="1:33" x14ac:dyDescent="0.2">
      <c r="A33" s="2648">
        <v>4</v>
      </c>
      <c r="B33" s="2641"/>
      <c r="C33" s="2641"/>
      <c r="D33" s="857">
        <v>4</v>
      </c>
      <c r="E33" s="858">
        <f t="shared" si="3"/>
        <v>0</v>
      </c>
      <c r="F33" s="859">
        <v>0</v>
      </c>
      <c r="G33" s="860">
        <f t="shared" si="4"/>
        <v>0</v>
      </c>
      <c r="H33" s="860">
        <f t="shared" si="5"/>
        <v>0</v>
      </c>
      <c r="I33" s="859">
        <v>0</v>
      </c>
      <c r="J33" s="859">
        <v>0</v>
      </c>
      <c r="K33" s="859">
        <v>0</v>
      </c>
      <c r="L33" s="860">
        <f t="shared" si="6"/>
        <v>0</v>
      </c>
      <c r="M33" s="859">
        <v>0</v>
      </c>
      <c r="N33" s="861" t="str">
        <f t="shared" si="7"/>
        <v>...............………………………….</v>
      </c>
      <c r="O33" s="861" t="str">
        <f t="shared" si="8"/>
        <v>..................</v>
      </c>
      <c r="P33" s="155"/>
      <c r="Q33" s="10"/>
      <c r="R33" s="10"/>
      <c r="S33" s="10"/>
      <c r="T33" s="10"/>
      <c r="U33" s="10"/>
      <c r="V33" s="10">
        <v>34577</v>
      </c>
      <c r="W33" s="10">
        <v>0</v>
      </c>
      <c r="X33" s="10">
        <v>-34577</v>
      </c>
      <c r="Y33" s="10"/>
      <c r="Z33" s="10">
        <v>1</v>
      </c>
      <c r="AA33" s="10">
        <v>1</v>
      </c>
      <c r="AB33" s="5">
        <v>0</v>
      </c>
      <c r="AC33" s="5" t="e">
        <v>#DIV/0!</v>
      </c>
      <c r="AD33" s="10"/>
      <c r="AE33" s="11"/>
      <c r="AF33" s="11"/>
      <c r="AG33" s="11"/>
    </row>
    <row r="34" spans="1:33" x14ac:dyDescent="0.2">
      <c r="A34" s="2648">
        <v>5</v>
      </c>
      <c r="B34" s="2641"/>
      <c r="C34" s="2641"/>
      <c r="D34" s="857">
        <v>5</v>
      </c>
      <c r="E34" s="858">
        <f t="shared" si="3"/>
        <v>0</v>
      </c>
      <c r="F34" s="859">
        <v>0</v>
      </c>
      <c r="G34" s="860">
        <f t="shared" si="4"/>
        <v>0</v>
      </c>
      <c r="H34" s="860">
        <f t="shared" si="5"/>
        <v>0</v>
      </c>
      <c r="I34" s="859">
        <v>0</v>
      </c>
      <c r="J34" s="859">
        <v>0</v>
      </c>
      <c r="K34" s="859">
        <v>0</v>
      </c>
      <c r="L34" s="860">
        <f t="shared" si="6"/>
        <v>0</v>
      </c>
      <c r="M34" s="859">
        <v>0</v>
      </c>
      <c r="N34" s="861" t="str">
        <f t="shared" si="7"/>
        <v>...............………………………….</v>
      </c>
      <c r="O34" s="861" t="str">
        <f t="shared" si="8"/>
        <v>..................</v>
      </c>
      <c r="P34" s="155"/>
      <c r="Q34" s="10"/>
      <c r="R34" s="10"/>
      <c r="S34" s="10"/>
      <c r="T34" s="10"/>
      <c r="U34" s="10"/>
      <c r="V34" s="10">
        <v>34577</v>
      </c>
      <c r="W34" s="10">
        <v>0</v>
      </c>
      <c r="X34" s="10">
        <v>-34577</v>
      </c>
      <c r="Y34" s="10"/>
      <c r="Z34" s="10">
        <v>1</v>
      </c>
      <c r="AA34" s="10">
        <v>1</v>
      </c>
      <c r="AB34" s="5">
        <v>0</v>
      </c>
      <c r="AC34" s="5" t="e">
        <v>#DIV/0!</v>
      </c>
      <c r="AD34" s="10"/>
      <c r="AE34" s="11"/>
      <c r="AF34" s="11"/>
      <c r="AG34" s="11"/>
    </row>
    <row r="35" spans="1:33" ht="13.5" thickBot="1" x14ac:dyDescent="0.25">
      <c r="A35" s="862"/>
      <c r="B35" s="863"/>
      <c r="C35" s="863"/>
      <c r="D35" s="109"/>
      <c r="E35" s="864"/>
      <c r="F35" s="865"/>
      <c r="G35" s="865"/>
      <c r="H35" s="866">
        <f t="shared" ref="H35:M35" si="9">SUM(H29:H34)</f>
        <v>0</v>
      </c>
      <c r="I35" s="866">
        <f t="shared" si="9"/>
        <v>0</v>
      </c>
      <c r="J35" s="866">
        <f t="shared" si="9"/>
        <v>0</v>
      </c>
      <c r="K35" s="866">
        <f t="shared" si="9"/>
        <v>0</v>
      </c>
      <c r="L35" s="866">
        <f t="shared" si="9"/>
        <v>0</v>
      </c>
      <c r="M35" s="866">
        <f t="shared" si="9"/>
        <v>0</v>
      </c>
      <c r="N35" s="109"/>
      <c r="O35" s="116"/>
      <c r="P35" s="155"/>
      <c r="Q35" s="10"/>
      <c r="R35" s="10"/>
      <c r="S35" s="10"/>
      <c r="T35" s="10"/>
      <c r="U35" s="10"/>
      <c r="V35" s="10"/>
      <c r="W35" s="10"/>
      <c r="X35" s="10"/>
      <c r="Y35" s="10"/>
      <c r="Z35" s="10"/>
      <c r="AA35" s="10"/>
      <c r="AB35" s="5"/>
      <c r="AC35" s="5"/>
      <c r="AD35" s="10"/>
      <c r="AE35" s="11"/>
      <c r="AF35" s="11"/>
      <c r="AG35" s="11"/>
    </row>
    <row r="36" spans="1:33" x14ac:dyDescent="0.2">
      <c r="A36" s="2653" t="s">
        <v>250</v>
      </c>
      <c r="B36" s="2653"/>
      <c r="C36" s="2653"/>
      <c r="D36" s="2653"/>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1"/>
      <c r="AF36" s="11"/>
      <c r="AG36" s="11"/>
    </row>
    <row r="37" spans="1:33" x14ac:dyDescent="0.2">
      <c r="A37" s="2654" t="s">
        <v>248</v>
      </c>
      <c r="B37" s="2654"/>
      <c r="C37" s="2654"/>
      <c r="D37" s="12" t="s">
        <v>249</v>
      </c>
      <c r="E37" s="10"/>
      <c r="F37" s="10"/>
      <c r="G37" s="2036" t="s">
        <v>1974</v>
      </c>
      <c r="H37" s="10"/>
      <c r="I37" s="10"/>
      <c r="J37" s="10"/>
      <c r="K37" s="10"/>
      <c r="L37" s="10"/>
      <c r="M37" s="10"/>
      <c r="N37" s="10"/>
      <c r="O37" s="10"/>
      <c r="P37" s="10"/>
      <c r="Q37" s="10"/>
      <c r="R37" s="10"/>
      <c r="S37" s="10"/>
      <c r="T37" s="10"/>
      <c r="U37" s="10"/>
      <c r="V37" s="10"/>
      <c r="W37" s="10"/>
      <c r="X37" s="10"/>
      <c r="Y37" s="10"/>
      <c r="Z37" s="10"/>
      <c r="AA37" s="10"/>
      <c r="AB37" s="10"/>
      <c r="AC37" s="10"/>
      <c r="AD37" s="10"/>
      <c r="AE37" s="11"/>
      <c r="AF37" s="11"/>
      <c r="AG37" s="11"/>
    </row>
    <row r="39" spans="1:33" x14ac:dyDescent="0.2">
      <c r="G39" s="2015" t="s">
        <v>223</v>
      </c>
      <c r="H39" s="2035">
        <f>+H37-H35</f>
        <v>0</v>
      </c>
    </row>
    <row r="40" spans="1:33" s="1941" customFormat="1" x14ac:dyDescent="0.2">
      <c r="A40" s="2022" t="s">
        <v>1972</v>
      </c>
      <c r="B40" s="2023"/>
      <c r="C40" s="2023"/>
      <c r="D40" s="2023"/>
      <c r="E40" s="2023"/>
      <c r="F40" s="2023"/>
      <c r="G40" s="2023"/>
      <c r="H40" s="2023"/>
      <c r="I40" s="2023"/>
      <c r="J40" s="2023"/>
      <c r="K40" s="2023"/>
      <c r="L40" s="2023"/>
      <c r="M40" s="2023"/>
      <c r="N40" s="2023"/>
      <c r="O40" s="2023"/>
      <c r="P40" s="2023"/>
    </row>
    <row r="41" spans="1:33" s="1941" customFormat="1" x14ac:dyDescent="0.2">
      <c r="A41" s="2023"/>
      <c r="B41" s="2023"/>
      <c r="C41" s="2023"/>
      <c r="D41" s="2023"/>
      <c r="E41" s="2023"/>
      <c r="F41" s="2023"/>
      <c r="G41" s="2023"/>
      <c r="H41" s="2023"/>
      <c r="I41" s="2023"/>
      <c r="J41" s="2023"/>
      <c r="K41" s="2023"/>
      <c r="L41" s="2023"/>
      <c r="M41" s="2023"/>
      <c r="N41" s="2023"/>
      <c r="O41" s="2023"/>
      <c r="P41" s="2023"/>
    </row>
    <row r="42" spans="1:33" s="1941" customFormat="1" x14ac:dyDescent="0.2">
      <c r="A42" s="2037" t="s">
        <v>1973</v>
      </c>
      <c r="B42" s="2023"/>
      <c r="C42" s="2023"/>
      <c r="D42" s="2023"/>
      <c r="E42" s="2023"/>
      <c r="F42" s="2023"/>
      <c r="G42" s="2023"/>
      <c r="H42" s="2023"/>
      <c r="I42" s="2023"/>
      <c r="J42" s="2023"/>
      <c r="K42" s="2023"/>
      <c r="L42" s="2023"/>
      <c r="M42" s="2023"/>
      <c r="N42" s="2023"/>
      <c r="O42" s="2023"/>
      <c r="P42" s="2023"/>
    </row>
    <row r="43" spans="1:33" x14ac:dyDescent="0.2">
      <c r="A43" s="1608"/>
      <c r="B43" s="1608"/>
      <c r="C43" s="1608"/>
      <c r="D43" s="1608"/>
      <c r="E43" s="1608"/>
      <c r="F43" s="1608"/>
      <c r="G43" s="1608"/>
      <c r="H43" s="1608"/>
      <c r="I43" s="1608"/>
      <c r="J43" s="1608"/>
      <c r="K43" s="1608"/>
      <c r="L43" s="1608"/>
      <c r="M43" s="1608"/>
      <c r="N43" s="1608"/>
      <c r="O43" s="1608"/>
      <c r="P43" s="1608"/>
    </row>
    <row r="44" spans="1:33" x14ac:dyDescent="0.2">
      <c r="A44" s="1608"/>
      <c r="B44" s="1608"/>
      <c r="C44" s="1608"/>
      <c r="D44" s="1608"/>
      <c r="E44" s="1608"/>
      <c r="F44" s="1608"/>
      <c r="G44" s="1608"/>
      <c r="H44" s="1608"/>
      <c r="I44" s="1608"/>
      <c r="J44" s="1608"/>
      <c r="K44" s="1608"/>
      <c r="L44" s="1608"/>
      <c r="M44" s="1608"/>
      <c r="N44" s="1608"/>
      <c r="O44" s="1608"/>
      <c r="P44" s="1608"/>
    </row>
  </sheetData>
  <mergeCells count="39">
    <mergeCell ref="P13:P16"/>
    <mergeCell ref="A5:O5"/>
    <mergeCell ref="A36:D36"/>
    <mergeCell ref="A37:C37"/>
    <mergeCell ref="E1:F1"/>
    <mergeCell ref="A27:C27"/>
    <mergeCell ref="F3:I3"/>
    <mergeCell ref="A1:D1"/>
    <mergeCell ref="A2:D2"/>
    <mergeCell ref="A3:D3"/>
    <mergeCell ref="A4:D4"/>
    <mergeCell ref="A17:C17"/>
    <mergeCell ref="A32:C32"/>
    <mergeCell ref="E19:G19"/>
    <mergeCell ref="E20:G20"/>
    <mergeCell ref="A13:C16"/>
    <mergeCell ref="D13:D16"/>
    <mergeCell ref="A30:C30"/>
    <mergeCell ref="A31:C31"/>
    <mergeCell ref="A19:C19"/>
    <mergeCell ref="A34:C34"/>
    <mergeCell ref="A29:C29"/>
    <mergeCell ref="A33:C33"/>
    <mergeCell ref="M25:M28"/>
    <mergeCell ref="A22:C22"/>
    <mergeCell ref="A18:C18"/>
    <mergeCell ref="E21:G21"/>
    <mergeCell ref="E22:G22"/>
    <mergeCell ref="E23:G23"/>
    <mergeCell ref="A20:C20"/>
    <mergeCell ref="A21:C21"/>
    <mergeCell ref="O14:O16"/>
    <mergeCell ref="E17:G17"/>
    <mergeCell ref="E18:G18"/>
    <mergeCell ref="M14:M16"/>
    <mergeCell ref="N14:N16"/>
    <mergeCell ref="H13:H16"/>
    <mergeCell ref="E13:G16"/>
    <mergeCell ref="M13:O13"/>
  </mergeCells>
  <phoneticPr fontId="51" type="noConversion"/>
  <printOptions horizontalCentered="1" verticalCentered="1"/>
  <pageMargins left="0" right="0" top="0" bottom="0" header="0" footer="0"/>
  <pageSetup paperSize="9" scale="90"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9">
    <tabColor indexed="10"/>
  </sheetPr>
  <dimension ref="A1:G56"/>
  <sheetViews>
    <sheetView workbookViewId="0">
      <selection activeCell="D40" sqref="D40"/>
    </sheetView>
  </sheetViews>
  <sheetFormatPr baseColWidth="10" defaultRowHeight="12.75" x14ac:dyDescent="0.2"/>
  <cols>
    <col min="3" max="3" width="12" bestFit="1" customWidth="1"/>
    <col min="4" max="4" width="13" bestFit="1" customWidth="1"/>
  </cols>
  <sheetData>
    <row r="1" spans="1:7" ht="13.5" thickBot="1" x14ac:dyDescent="0.25">
      <c r="A1" s="209" t="s">
        <v>1671</v>
      </c>
      <c r="B1" s="2263" t="str">
        <f>CLIENT</f>
        <v>SPECIMEN ECF</v>
      </c>
      <c r="C1" s="2263"/>
      <c r="D1" s="355"/>
      <c r="E1" s="355"/>
      <c r="F1" s="355"/>
      <c r="G1" s="356"/>
    </row>
    <row r="2" spans="1:7" ht="13.5" thickBot="1" x14ac:dyDescent="0.25">
      <c r="A2" s="208"/>
      <c r="B2" s="218"/>
      <c r="C2" s="218"/>
      <c r="D2" s="186"/>
      <c r="E2" s="346"/>
      <c r="F2" s="224" t="s">
        <v>1335</v>
      </c>
      <c r="G2" s="357"/>
    </row>
    <row r="3" spans="1:7" ht="13.5" thickBot="1" x14ac:dyDescent="0.25">
      <c r="A3" s="208"/>
      <c r="B3" s="186" t="s">
        <v>724</v>
      </c>
      <c r="C3" s="2264">
        <f>+GA!O3</f>
        <v>41639</v>
      </c>
      <c r="D3" s="2264"/>
      <c r="E3" s="2264"/>
      <c r="F3" s="224" t="s">
        <v>711</v>
      </c>
      <c r="G3" s="358"/>
    </row>
    <row r="4" spans="1:7" x14ac:dyDescent="0.2">
      <c r="A4" s="208" t="s">
        <v>1457</v>
      </c>
      <c r="B4" s="532"/>
      <c r="C4" s="345" t="s">
        <v>725</v>
      </c>
      <c r="D4" s="338"/>
      <c r="E4" s="186"/>
      <c r="F4" s="186"/>
      <c r="G4" s="358"/>
    </row>
    <row r="5" spans="1:7" x14ac:dyDescent="0.2">
      <c r="A5" s="957"/>
      <c r="B5" s="533"/>
      <c r="C5" s="533"/>
      <c r="D5" s="533"/>
      <c r="E5" s="533"/>
      <c r="F5" s="533"/>
      <c r="G5" s="958"/>
    </row>
    <row r="6" spans="1:7" ht="18" x14ac:dyDescent="0.25">
      <c r="A6" s="2666" t="s">
        <v>1639</v>
      </c>
      <c r="B6" s="2667"/>
      <c r="C6" s="2667"/>
      <c r="D6" s="2667"/>
      <c r="E6" s="2667"/>
      <c r="F6" s="2667"/>
      <c r="G6" s="2668"/>
    </row>
    <row r="7" spans="1:7" x14ac:dyDescent="0.2">
      <c r="A7" s="2669"/>
      <c r="B7" s="2670"/>
      <c r="C7" s="2670"/>
      <c r="D7" s="2670"/>
      <c r="E7" s="534"/>
      <c r="F7" s="534"/>
      <c r="G7" s="959"/>
    </row>
    <row r="8" spans="1:7" x14ac:dyDescent="0.2">
      <c r="A8" s="2669"/>
      <c r="B8" s="2670"/>
      <c r="C8" s="2670"/>
      <c r="D8" s="2670"/>
      <c r="E8" s="534"/>
      <c r="F8" s="534"/>
      <c r="G8" s="959"/>
    </row>
    <row r="9" spans="1:7" x14ac:dyDescent="0.2">
      <c r="A9" s="960"/>
      <c r="B9" s="505"/>
      <c r="C9" s="505"/>
      <c r="D9" s="505"/>
      <c r="E9" s="1228" t="s">
        <v>759</v>
      </c>
      <c r="F9" s="1229">
        <v>4.9400000000000004</v>
      </c>
      <c r="G9" s="897"/>
    </row>
    <row r="10" spans="1:7" x14ac:dyDescent="0.2">
      <c r="A10" s="1118" t="s">
        <v>193</v>
      </c>
      <c r="B10" s="505"/>
      <c r="C10" s="505"/>
      <c r="D10" s="505"/>
      <c r="E10" s="615"/>
      <c r="F10" s="616"/>
      <c r="G10" s="961"/>
    </row>
    <row r="11" spans="1:7" x14ac:dyDescent="0.2">
      <c r="A11" s="960"/>
      <c r="B11" s="505"/>
      <c r="C11" s="505"/>
      <c r="D11" s="505"/>
      <c r="E11" s="667" t="s">
        <v>725</v>
      </c>
      <c r="F11" s="616"/>
      <c r="G11" s="961" t="s">
        <v>1640</v>
      </c>
    </row>
    <row r="12" spans="1:7" x14ac:dyDescent="0.2">
      <c r="A12" s="960" t="s">
        <v>1641</v>
      </c>
      <c r="B12" s="505"/>
      <c r="C12" s="668"/>
      <c r="E12" s="669"/>
      <c r="F12" s="616"/>
      <c r="G12" s="1119"/>
    </row>
    <row r="13" spans="1:7" x14ac:dyDescent="0.2">
      <c r="A13" s="960" t="s">
        <v>191</v>
      </c>
      <c r="B13" s="505"/>
      <c r="C13" s="505" t="s">
        <v>192</v>
      </c>
      <c r="D13" s="573"/>
      <c r="E13" s="670"/>
      <c r="F13" s="664">
        <f t="shared" ref="F13:F18" si="0">E14-E13</f>
        <v>0</v>
      </c>
      <c r="G13" s="1120">
        <f t="shared" ref="G13:G18" si="1">D13*t/100*F13/365</f>
        <v>0</v>
      </c>
    </row>
    <row r="14" spans="1:7" x14ac:dyDescent="0.2">
      <c r="A14" s="895"/>
      <c r="B14" s="530"/>
      <c r="C14" s="530"/>
      <c r="D14" s="666">
        <f>+D13+C14</f>
        <v>0</v>
      </c>
      <c r="E14" s="670"/>
      <c r="F14" s="664">
        <f t="shared" si="0"/>
        <v>0</v>
      </c>
      <c r="G14" s="1120">
        <f t="shared" si="1"/>
        <v>0</v>
      </c>
    </row>
    <row r="15" spans="1:7" x14ac:dyDescent="0.2">
      <c r="A15" s="895"/>
      <c r="B15" s="530"/>
      <c r="C15" s="530"/>
      <c r="D15" s="666">
        <f>+D14+C15</f>
        <v>0</v>
      </c>
      <c r="E15" s="670"/>
      <c r="F15" s="664">
        <f t="shared" si="0"/>
        <v>0</v>
      </c>
      <c r="G15" s="1120">
        <f t="shared" si="1"/>
        <v>0</v>
      </c>
    </row>
    <row r="16" spans="1:7" x14ac:dyDescent="0.2">
      <c r="A16" s="895"/>
      <c r="B16" s="530"/>
      <c r="C16" s="530"/>
      <c r="D16" s="666">
        <f>+D15+C16</f>
        <v>0</v>
      </c>
      <c r="E16" s="670"/>
      <c r="F16" s="664">
        <f t="shared" si="0"/>
        <v>0</v>
      </c>
      <c r="G16" s="1120">
        <f t="shared" si="1"/>
        <v>0</v>
      </c>
    </row>
    <row r="17" spans="1:7" x14ac:dyDescent="0.2">
      <c r="A17" s="895"/>
      <c r="B17" s="530"/>
      <c r="C17" s="530"/>
      <c r="D17" s="666">
        <f>+D16+C17</f>
        <v>0</v>
      </c>
      <c r="E17" s="670"/>
      <c r="F17" s="664">
        <f t="shared" si="0"/>
        <v>0</v>
      </c>
      <c r="G17" s="1120">
        <f t="shared" si="1"/>
        <v>0</v>
      </c>
    </row>
    <row r="18" spans="1:7" x14ac:dyDescent="0.2">
      <c r="A18" s="895"/>
      <c r="B18" s="530"/>
      <c r="C18" s="530"/>
      <c r="D18" s="666">
        <f>+D17+C18</f>
        <v>0</v>
      </c>
      <c r="E18" s="670"/>
      <c r="F18" s="664">
        <f t="shared" si="0"/>
        <v>0</v>
      </c>
      <c r="G18" s="1120">
        <f t="shared" si="1"/>
        <v>0</v>
      </c>
    </row>
    <row r="19" spans="1:7" x14ac:dyDescent="0.2">
      <c r="A19" s="960"/>
      <c r="B19" s="505"/>
      <c r="C19" s="505"/>
      <c r="D19" s="505"/>
      <c r="E19" s="615"/>
      <c r="F19" s="616"/>
      <c r="G19" s="1121">
        <f>SUM(G12:G18)</f>
        <v>0</v>
      </c>
    </row>
    <row r="20" spans="1:7" x14ac:dyDescent="0.2">
      <c r="A20" s="960"/>
      <c r="B20" s="505"/>
      <c r="C20" s="505"/>
      <c r="D20" s="505"/>
      <c r="E20" s="615"/>
      <c r="F20" s="616"/>
      <c r="G20" s="961"/>
    </row>
    <row r="21" spans="1:7" x14ac:dyDescent="0.2">
      <c r="A21" s="960"/>
      <c r="B21" s="505"/>
      <c r="C21" s="505"/>
      <c r="D21" s="505"/>
      <c r="E21" s="615"/>
      <c r="F21" s="616"/>
      <c r="G21" s="961"/>
    </row>
    <row r="22" spans="1:7" x14ac:dyDescent="0.2">
      <c r="A22" s="960"/>
      <c r="B22" s="505"/>
      <c r="C22" s="505"/>
      <c r="D22" s="505"/>
      <c r="E22" s="615"/>
      <c r="F22" s="616"/>
      <c r="G22" s="961"/>
    </row>
    <row r="23" spans="1:7" x14ac:dyDescent="0.2">
      <c r="A23" s="1118" t="s">
        <v>194</v>
      </c>
      <c r="B23" s="505"/>
      <c r="C23" s="505"/>
      <c r="D23" s="505"/>
      <c r="E23" s="667"/>
      <c r="F23" s="616"/>
      <c r="G23" s="961"/>
    </row>
    <row r="24" spans="1:7" x14ac:dyDescent="0.2">
      <c r="A24" s="960"/>
      <c r="B24" s="505"/>
      <c r="C24" s="505"/>
      <c r="D24" s="505"/>
      <c r="E24" s="667" t="s">
        <v>725</v>
      </c>
      <c r="F24" s="616"/>
      <c r="G24" s="961" t="s">
        <v>1640</v>
      </c>
    </row>
    <row r="25" spans="1:7" x14ac:dyDescent="0.2">
      <c r="A25" s="960" t="s">
        <v>1641</v>
      </c>
      <c r="B25" s="505"/>
      <c r="C25" s="668"/>
      <c r="E25" s="669"/>
      <c r="F25" s="616"/>
      <c r="G25" s="1119"/>
    </row>
    <row r="26" spans="1:7" x14ac:dyDescent="0.2">
      <c r="A26" s="960" t="s">
        <v>191</v>
      </c>
      <c r="B26" s="505"/>
      <c r="C26" s="505" t="s">
        <v>192</v>
      </c>
      <c r="D26" s="573"/>
      <c r="E26" s="670"/>
      <c r="F26" s="664">
        <f t="shared" ref="F26:F31" si="2">E27-E26</f>
        <v>0</v>
      </c>
      <c r="G26" s="1120">
        <f t="shared" ref="G26:G31" si="3">D26*t/100*F26/365</f>
        <v>0</v>
      </c>
    </row>
    <row r="27" spans="1:7" x14ac:dyDescent="0.2">
      <c r="A27" s="895"/>
      <c r="B27" s="530"/>
      <c r="C27" s="530"/>
      <c r="D27" s="666">
        <f>+D26+C27</f>
        <v>0</v>
      </c>
      <c r="E27" s="670"/>
      <c r="F27" s="664">
        <f t="shared" si="2"/>
        <v>0</v>
      </c>
      <c r="G27" s="1120">
        <f t="shared" si="3"/>
        <v>0</v>
      </c>
    </row>
    <row r="28" spans="1:7" x14ac:dyDescent="0.2">
      <c r="A28" s="895"/>
      <c r="B28" s="530"/>
      <c r="C28" s="530"/>
      <c r="D28" s="666">
        <f>+D27+C28</f>
        <v>0</v>
      </c>
      <c r="E28" s="670"/>
      <c r="F28" s="664">
        <f t="shared" si="2"/>
        <v>0</v>
      </c>
      <c r="G28" s="1120">
        <f t="shared" si="3"/>
        <v>0</v>
      </c>
    </row>
    <row r="29" spans="1:7" x14ac:dyDescent="0.2">
      <c r="A29" s="895"/>
      <c r="B29" s="530"/>
      <c r="C29" s="530"/>
      <c r="D29" s="666">
        <f>+D28+C29</f>
        <v>0</v>
      </c>
      <c r="E29" s="670"/>
      <c r="F29" s="664">
        <f t="shared" si="2"/>
        <v>0</v>
      </c>
      <c r="G29" s="1120">
        <f t="shared" si="3"/>
        <v>0</v>
      </c>
    </row>
    <row r="30" spans="1:7" x14ac:dyDescent="0.2">
      <c r="A30" s="895"/>
      <c r="B30" s="530"/>
      <c r="C30" s="530"/>
      <c r="D30" s="666">
        <f>+D29+C30</f>
        <v>0</v>
      </c>
      <c r="E30" s="670"/>
      <c r="F30" s="664">
        <f t="shared" si="2"/>
        <v>0</v>
      </c>
      <c r="G30" s="1120">
        <f t="shared" si="3"/>
        <v>0</v>
      </c>
    </row>
    <row r="31" spans="1:7" x14ac:dyDescent="0.2">
      <c r="A31" s="895"/>
      <c r="B31" s="530"/>
      <c r="C31" s="530"/>
      <c r="D31" s="666">
        <f>+D30+C31</f>
        <v>0</v>
      </c>
      <c r="E31" s="670"/>
      <c r="F31" s="664">
        <f t="shared" si="2"/>
        <v>0</v>
      </c>
      <c r="G31" s="1120">
        <f t="shared" si="3"/>
        <v>0</v>
      </c>
    </row>
    <row r="32" spans="1:7" x14ac:dyDescent="0.2">
      <c r="A32" s="960"/>
      <c r="B32" s="505"/>
      <c r="C32" s="505"/>
      <c r="D32" s="505"/>
      <c r="E32" s="615"/>
      <c r="F32" s="616"/>
      <c r="G32" s="1121">
        <f>SUM(G25:G31)</f>
        <v>0</v>
      </c>
    </row>
    <row r="33" spans="1:7" x14ac:dyDescent="0.2">
      <c r="A33" s="960"/>
      <c r="B33" s="505"/>
      <c r="C33" s="505"/>
      <c r="D33" s="505"/>
      <c r="E33" s="615"/>
      <c r="F33" s="616"/>
      <c r="G33" s="961"/>
    </row>
    <row r="34" spans="1:7" x14ac:dyDescent="0.2">
      <c r="A34" s="960"/>
      <c r="B34" s="505"/>
      <c r="C34" s="505"/>
      <c r="D34" s="505"/>
      <c r="E34" s="615"/>
      <c r="F34" s="616"/>
      <c r="G34" s="961"/>
    </row>
    <row r="35" spans="1:7" x14ac:dyDescent="0.2">
      <c r="A35" s="960" t="s">
        <v>1642</v>
      </c>
      <c r="B35" s="505"/>
      <c r="C35" s="505"/>
      <c r="D35" s="665">
        <f>+G19+G32</f>
        <v>0</v>
      </c>
      <c r="E35" s="615"/>
      <c r="F35" s="616"/>
      <c r="G35" s="961"/>
    </row>
    <row r="36" spans="1:7" x14ac:dyDescent="0.2">
      <c r="A36" s="960"/>
      <c r="B36" s="505"/>
      <c r="C36" s="615"/>
      <c r="D36" s="615"/>
      <c r="E36" s="615"/>
      <c r="F36" s="616"/>
      <c r="G36" s="961"/>
    </row>
    <row r="37" spans="1:7" x14ac:dyDescent="0.2">
      <c r="A37" s="960" t="s">
        <v>655</v>
      </c>
      <c r="B37" s="505"/>
      <c r="C37" s="615"/>
      <c r="D37" s="1626"/>
      <c r="E37" s="615"/>
      <c r="F37" s="616"/>
      <c r="G37" s="961"/>
    </row>
    <row r="38" spans="1:7" x14ac:dyDescent="0.2">
      <c r="A38" s="208"/>
      <c r="B38" s="186"/>
      <c r="C38" s="186"/>
      <c r="D38" s="186"/>
      <c r="E38" s="186"/>
      <c r="F38" s="186"/>
      <c r="G38" s="358"/>
    </row>
    <row r="39" spans="1:7" s="1611" customFormat="1" x14ac:dyDescent="0.2">
      <c r="A39" s="1627" t="s">
        <v>223</v>
      </c>
      <c r="B39" s="186"/>
      <c r="C39" s="186"/>
      <c r="D39" s="665">
        <f>+D37-D35</f>
        <v>0</v>
      </c>
      <c r="E39" s="186"/>
      <c r="F39" s="186"/>
      <c r="G39" s="358"/>
    </row>
    <row r="40" spans="1:7" x14ac:dyDescent="0.2">
      <c r="A40" s="208"/>
      <c r="B40" s="186"/>
      <c r="C40" s="186"/>
      <c r="D40" s="186"/>
      <c r="E40" s="186"/>
      <c r="F40" s="186"/>
      <c r="G40" s="358"/>
    </row>
    <row r="41" spans="1:7" x14ac:dyDescent="0.2">
      <c r="A41" s="208"/>
      <c r="B41" s="186"/>
      <c r="C41" s="186"/>
      <c r="D41" s="186"/>
      <c r="E41" s="186"/>
      <c r="F41" s="186"/>
      <c r="G41" s="358"/>
    </row>
    <row r="42" spans="1:7" x14ac:dyDescent="0.2">
      <c r="A42" s="1122" t="s">
        <v>1582</v>
      </c>
      <c r="B42" s="186"/>
      <c r="C42" s="186"/>
      <c r="D42" s="186"/>
      <c r="E42" s="186"/>
      <c r="F42" s="186"/>
      <c r="G42" s="358"/>
    </row>
    <row r="43" spans="1:7" x14ac:dyDescent="0.2">
      <c r="A43" s="1010"/>
      <c r="B43" s="926"/>
      <c r="C43" s="926"/>
      <c r="D43" s="926"/>
      <c r="E43" s="926"/>
      <c r="F43" s="926"/>
      <c r="G43" s="1090"/>
    </row>
    <row r="44" spans="1:7" x14ac:dyDescent="0.2">
      <c r="A44" s="1010"/>
      <c r="B44" s="926"/>
      <c r="C44" s="926"/>
      <c r="D44" s="926"/>
      <c r="E44" s="926"/>
      <c r="F44" s="926"/>
      <c r="G44" s="1090"/>
    </row>
    <row r="45" spans="1:7" x14ac:dyDescent="0.2">
      <c r="A45" s="1010"/>
      <c r="B45" s="926"/>
      <c r="C45" s="926"/>
      <c r="D45" s="926"/>
      <c r="E45" s="926"/>
      <c r="F45" s="926"/>
      <c r="G45" s="1090"/>
    </row>
    <row r="46" spans="1:7" x14ac:dyDescent="0.2">
      <c r="A46" s="1010"/>
      <c r="B46" s="926"/>
      <c r="C46" s="926"/>
      <c r="D46" s="926"/>
      <c r="E46" s="926"/>
      <c r="F46" s="926"/>
      <c r="G46" s="1090"/>
    </row>
    <row r="47" spans="1:7" x14ac:dyDescent="0.2">
      <c r="A47" s="1010"/>
      <c r="B47" s="926"/>
      <c r="C47" s="926"/>
      <c r="D47" s="926"/>
      <c r="E47" s="926"/>
      <c r="F47" s="926"/>
      <c r="G47" s="1090"/>
    </row>
    <row r="48" spans="1:7" x14ac:dyDescent="0.2">
      <c r="A48" s="1010"/>
      <c r="B48" s="926"/>
      <c r="C48" s="926"/>
      <c r="D48" s="926"/>
      <c r="E48" s="926"/>
      <c r="F48" s="926"/>
      <c r="G48" s="1090"/>
    </row>
    <row r="49" spans="1:7" x14ac:dyDescent="0.2">
      <c r="A49" s="1010"/>
      <c r="B49" s="926"/>
      <c r="C49" s="926"/>
      <c r="D49" s="926"/>
      <c r="E49" s="926"/>
      <c r="F49" s="926"/>
      <c r="G49" s="1090"/>
    </row>
    <row r="50" spans="1:7" x14ac:dyDescent="0.2">
      <c r="A50" s="1010"/>
      <c r="B50" s="926"/>
      <c r="C50" s="926"/>
      <c r="D50" s="926"/>
      <c r="E50" s="926"/>
      <c r="F50" s="926"/>
      <c r="G50" s="1090"/>
    </row>
    <row r="51" spans="1:7" ht="13.5" thickBot="1" x14ac:dyDescent="0.25">
      <c r="A51" s="1013"/>
      <c r="B51" s="279"/>
      <c r="C51" s="279"/>
      <c r="D51" s="279"/>
      <c r="E51" s="279"/>
      <c r="F51" s="279"/>
      <c r="G51" s="1123"/>
    </row>
    <row r="52" spans="1:7" x14ac:dyDescent="0.2">
      <c r="A52" s="52"/>
      <c r="B52" s="52"/>
      <c r="C52" s="52"/>
      <c r="D52" s="52"/>
      <c r="E52" s="52"/>
      <c r="F52" s="52"/>
      <c r="G52" s="52"/>
    </row>
    <row r="53" spans="1:7" x14ac:dyDescent="0.2">
      <c r="A53" s="52"/>
      <c r="B53" s="52"/>
      <c r="C53" s="52"/>
      <c r="D53" s="52"/>
      <c r="E53" s="52"/>
      <c r="F53" s="52"/>
      <c r="G53" s="52"/>
    </row>
    <row r="54" spans="1:7" x14ac:dyDescent="0.2">
      <c r="A54" s="52"/>
      <c r="B54" s="52"/>
      <c r="C54" s="52"/>
      <c r="D54" s="52"/>
      <c r="E54" s="52"/>
      <c r="F54" s="52"/>
      <c r="G54" s="52"/>
    </row>
    <row r="55" spans="1:7" x14ac:dyDescent="0.2">
      <c r="A55" s="52"/>
      <c r="B55" s="52"/>
      <c r="C55" s="52"/>
      <c r="D55" s="52"/>
      <c r="E55" s="52"/>
      <c r="F55" s="52"/>
      <c r="G55" s="52"/>
    </row>
    <row r="56" spans="1:7" x14ac:dyDescent="0.2">
      <c r="A56" s="52"/>
      <c r="B56" s="52"/>
      <c r="C56" s="52"/>
      <c r="D56" s="52"/>
      <c r="E56" s="52"/>
      <c r="F56" s="52"/>
      <c r="G56" s="52"/>
    </row>
  </sheetData>
  <mergeCells count="4">
    <mergeCell ref="B1:C1"/>
    <mergeCell ref="C3:E3"/>
    <mergeCell ref="A6:G6"/>
    <mergeCell ref="A7:D8"/>
  </mergeCells>
  <phoneticPr fontId="51" type="noConversion"/>
  <pageMargins left="0.78740157499999996" right="0.78740157499999996" top="0.984251969" bottom="0.984251969" header="0.4921259845" footer="0.4921259845"/>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0">
    <tabColor indexed="10"/>
  </sheetPr>
  <dimension ref="A1:F59"/>
  <sheetViews>
    <sheetView workbookViewId="0">
      <selection activeCell="C18" sqref="C18"/>
    </sheetView>
  </sheetViews>
  <sheetFormatPr baseColWidth="10" defaultRowHeight="12.75" x14ac:dyDescent="0.2"/>
  <cols>
    <col min="1" max="1" width="12" customWidth="1"/>
    <col min="2" max="2" width="26.42578125" customWidth="1"/>
    <col min="3" max="6" width="13.5703125" customWidth="1"/>
  </cols>
  <sheetData>
    <row r="1" spans="1:6" ht="13.5" thickBot="1" x14ac:dyDescent="0.25">
      <c r="A1" s="209" t="s">
        <v>1671</v>
      </c>
      <c r="B1" s="2263" t="str">
        <f>CLIENT</f>
        <v>SPECIMEN ECF</v>
      </c>
      <c r="C1" s="2263"/>
      <c r="D1" s="355"/>
      <c r="E1" s="355"/>
      <c r="F1" s="356"/>
    </row>
    <row r="2" spans="1:6" ht="13.5" thickBot="1" x14ac:dyDescent="0.25">
      <c r="A2" s="208"/>
      <c r="B2" s="218"/>
      <c r="C2" s="218"/>
      <c r="D2" s="186"/>
      <c r="E2" s="186"/>
      <c r="F2" s="224" t="s">
        <v>1334</v>
      </c>
    </row>
    <row r="3" spans="1:6" ht="13.5" thickBot="1" x14ac:dyDescent="0.25">
      <c r="A3" s="208"/>
      <c r="B3" s="186" t="s">
        <v>724</v>
      </c>
      <c r="C3" s="2264">
        <f>+GA!O3</f>
        <v>41639</v>
      </c>
      <c r="D3" s="2264"/>
      <c r="E3" s="2264"/>
      <c r="F3" s="224" t="s">
        <v>711</v>
      </c>
    </row>
    <row r="4" spans="1:6" ht="13.5" thickBot="1" x14ac:dyDescent="0.25">
      <c r="A4" s="276" t="s">
        <v>1457</v>
      </c>
      <c r="B4" s="279"/>
      <c r="C4" s="278" t="s">
        <v>725</v>
      </c>
      <c r="D4" s="280"/>
      <c r="E4" s="280"/>
      <c r="F4" s="1124"/>
    </row>
    <row r="5" spans="1:6" ht="18.75" customHeight="1" x14ac:dyDescent="0.2">
      <c r="A5" s="2673" t="s">
        <v>1653</v>
      </c>
      <c r="B5" s="2674"/>
      <c r="C5" s="2674"/>
      <c r="D5" s="2674"/>
      <c r="E5" s="2674"/>
      <c r="F5" s="2675"/>
    </row>
    <row r="6" spans="1:6" x14ac:dyDescent="0.2">
      <c r="A6" s="2676"/>
      <c r="B6" s="2677"/>
      <c r="C6" s="2677"/>
      <c r="D6" s="2677"/>
      <c r="E6" s="2677"/>
      <c r="F6" s="2678"/>
    </row>
    <row r="7" spans="1:6" x14ac:dyDescent="0.2">
      <c r="A7" s="1094"/>
      <c r="B7" s="415"/>
      <c r="C7" s="415"/>
      <c r="D7" s="415"/>
      <c r="E7" s="415"/>
      <c r="F7" s="1115"/>
    </row>
    <row r="8" spans="1:6" x14ac:dyDescent="0.2">
      <c r="A8" s="1096"/>
      <c r="B8" s="414"/>
      <c r="C8" s="414"/>
      <c r="D8" s="414"/>
      <c r="E8" s="414"/>
      <c r="F8" s="1093"/>
    </row>
    <row r="9" spans="1:6" x14ac:dyDescent="0.2">
      <c r="A9" s="2680" t="s">
        <v>1654</v>
      </c>
      <c r="B9" s="2681"/>
      <c r="C9" s="2679" t="s">
        <v>753</v>
      </c>
      <c r="D9" s="2679"/>
      <c r="E9" s="2679" t="s">
        <v>754</v>
      </c>
      <c r="F9" s="2684"/>
    </row>
    <row r="10" spans="1:6" x14ac:dyDescent="0.2">
      <c r="A10" s="2682"/>
      <c r="B10" s="2683"/>
      <c r="C10" s="674" t="s">
        <v>1273</v>
      </c>
      <c r="D10" s="674" t="s">
        <v>1275</v>
      </c>
      <c r="E10" s="674" t="s">
        <v>1273</v>
      </c>
      <c r="F10" s="1125" t="s">
        <v>1275</v>
      </c>
    </row>
    <row r="11" spans="1:6" x14ac:dyDescent="0.2">
      <c r="A11" s="1097"/>
      <c r="B11" s="661"/>
      <c r="C11" s="675"/>
      <c r="D11" s="676"/>
      <c r="E11" s="675"/>
      <c r="F11" s="1126"/>
    </row>
    <row r="12" spans="1:6" x14ac:dyDescent="0.2">
      <c r="A12" s="1127"/>
      <c r="B12" s="673"/>
      <c r="C12" s="658"/>
      <c r="D12" s="677"/>
      <c r="E12" s="658"/>
      <c r="F12" s="1128"/>
    </row>
    <row r="13" spans="1:6" x14ac:dyDescent="0.2">
      <c r="A13" s="2671" t="s">
        <v>1655</v>
      </c>
      <c r="B13" s="2672"/>
      <c r="C13" s="678">
        <v>0</v>
      </c>
      <c r="D13" s="679">
        <v>0</v>
      </c>
      <c r="E13" s="678">
        <v>0</v>
      </c>
      <c r="F13" s="1129">
        <v>0</v>
      </c>
    </row>
    <row r="14" spans="1:6" x14ac:dyDescent="0.2">
      <c r="A14" s="2671"/>
      <c r="B14" s="2672"/>
      <c r="C14" s="658"/>
      <c r="D14" s="677"/>
      <c r="E14" s="658"/>
      <c r="F14" s="1128"/>
    </row>
    <row r="15" spans="1:6" x14ac:dyDescent="0.2">
      <c r="A15" s="2671" t="s">
        <v>1656</v>
      </c>
      <c r="B15" s="2672"/>
      <c r="C15" s="678">
        <v>0</v>
      </c>
      <c r="D15" s="679">
        <v>0</v>
      </c>
      <c r="E15" s="678">
        <v>0</v>
      </c>
      <c r="F15" s="1129">
        <v>0</v>
      </c>
    </row>
    <row r="16" spans="1:6" x14ac:dyDescent="0.2">
      <c r="A16" s="2671"/>
      <c r="B16" s="2672"/>
      <c r="C16" s="658"/>
      <c r="D16" s="677"/>
      <c r="E16" s="658"/>
      <c r="F16" s="1128"/>
    </row>
    <row r="17" spans="1:6" x14ac:dyDescent="0.2">
      <c r="A17" s="2671" t="s">
        <v>1657</v>
      </c>
      <c r="B17" s="2672"/>
      <c r="C17" s="678">
        <v>0</v>
      </c>
      <c r="D17" s="679">
        <v>0</v>
      </c>
      <c r="E17" s="678">
        <v>0</v>
      </c>
      <c r="F17" s="1129">
        <v>0</v>
      </c>
    </row>
    <row r="18" spans="1:6" x14ac:dyDescent="0.2">
      <c r="A18" s="2671" t="s">
        <v>1658</v>
      </c>
      <c r="B18" s="2672"/>
      <c r="C18" s="678">
        <v>0</v>
      </c>
      <c r="D18" s="679">
        <v>0</v>
      </c>
      <c r="E18" s="678">
        <v>0</v>
      </c>
      <c r="F18" s="1129">
        <v>0</v>
      </c>
    </row>
    <row r="19" spans="1:6" x14ac:dyDescent="0.2">
      <c r="A19" s="2671"/>
      <c r="B19" s="2672"/>
      <c r="C19" s="658"/>
      <c r="D19" s="677"/>
      <c r="E19" s="658"/>
      <c r="F19" s="1128"/>
    </row>
    <row r="20" spans="1:6" x14ac:dyDescent="0.2">
      <c r="A20" s="2671" t="s">
        <v>1659</v>
      </c>
      <c r="B20" s="2672"/>
      <c r="C20" s="678">
        <v>0</v>
      </c>
      <c r="D20" s="679">
        <v>0</v>
      </c>
      <c r="E20" s="678">
        <v>0</v>
      </c>
      <c r="F20" s="1129">
        <v>0</v>
      </c>
    </row>
    <row r="21" spans="1:6" x14ac:dyDescent="0.2">
      <c r="A21" s="2671" t="s">
        <v>1660</v>
      </c>
      <c r="B21" s="2672"/>
      <c r="C21" s="678">
        <v>0</v>
      </c>
      <c r="D21" s="679">
        <v>0</v>
      </c>
      <c r="E21" s="678">
        <v>0</v>
      </c>
      <c r="F21" s="1129">
        <v>0</v>
      </c>
    </row>
    <row r="22" spans="1:6" x14ac:dyDescent="0.2">
      <c r="A22" s="2671"/>
      <c r="B22" s="2672"/>
      <c r="C22" s="658"/>
      <c r="D22" s="677"/>
      <c r="E22" s="658"/>
      <c r="F22" s="1128"/>
    </row>
    <row r="23" spans="1:6" x14ac:dyDescent="0.2">
      <c r="A23" s="2671" t="s">
        <v>1661</v>
      </c>
      <c r="B23" s="2672"/>
      <c r="C23" s="678">
        <v>0</v>
      </c>
      <c r="D23" s="679">
        <v>0</v>
      </c>
      <c r="E23" s="678">
        <v>0</v>
      </c>
      <c r="F23" s="1129">
        <v>0</v>
      </c>
    </row>
    <row r="24" spans="1:6" x14ac:dyDescent="0.2">
      <c r="A24" s="2671" t="s">
        <v>739</v>
      </c>
      <c r="B24" s="2672"/>
      <c r="C24" s="678">
        <v>0</v>
      </c>
      <c r="D24" s="679">
        <v>0</v>
      </c>
      <c r="E24" s="678">
        <v>0</v>
      </c>
      <c r="F24" s="1129">
        <v>0</v>
      </c>
    </row>
    <row r="25" spans="1:6" x14ac:dyDescent="0.2">
      <c r="A25" s="2671"/>
      <c r="B25" s="2672"/>
      <c r="C25" s="658"/>
      <c r="D25" s="677"/>
      <c r="E25" s="658"/>
      <c r="F25" s="1128"/>
    </row>
    <row r="26" spans="1:6" x14ac:dyDescent="0.2">
      <c r="A26" s="2671" t="s">
        <v>740</v>
      </c>
      <c r="B26" s="2672"/>
      <c r="C26" s="678">
        <v>0</v>
      </c>
      <c r="D26" s="679">
        <v>0</v>
      </c>
      <c r="E26" s="678">
        <v>0</v>
      </c>
      <c r="F26" s="1129">
        <v>0</v>
      </c>
    </row>
    <row r="27" spans="1:6" x14ac:dyDescent="0.2">
      <c r="A27" s="2671" t="s">
        <v>741</v>
      </c>
      <c r="B27" s="2672"/>
      <c r="C27" s="678">
        <v>0</v>
      </c>
      <c r="D27" s="679">
        <v>0</v>
      </c>
      <c r="E27" s="678">
        <v>0</v>
      </c>
      <c r="F27" s="1129">
        <v>0</v>
      </c>
    </row>
    <row r="28" spans="1:6" x14ac:dyDescent="0.2">
      <c r="A28" s="2671"/>
      <c r="B28" s="2672"/>
      <c r="C28" s="658"/>
      <c r="D28" s="677"/>
      <c r="E28" s="658"/>
      <c r="F28" s="1128"/>
    </row>
    <row r="29" spans="1:6" x14ac:dyDescent="0.2">
      <c r="A29" s="2671" t="s">
        <v>742</v>
      </c>
      <c r="B29" s="2672"/>
      <c r="C29" s="678">
        <v>0</v>
      </c>
      <c r="D29" s="679">
        <v>0</v>
      </c>
      <c r="E29" s="678">
        <v>0</v>
      </c>
      <c r="F29" s="1129">
        <v>0</v>
      </c>
    </row>
    <row r="30" spans="1:6" x14ac:dyDescent="0.2">
      <c r="A30" s="2671" t="s">
        <v>743</v>
      </c>
      <c r="B30" s="2672"/>
      <c r="C30" s="678">
        <v>0</v>
      </c>
      <c r="D30" s="679">
        <v>0</v>
      </c>
      <c r="E30" s="678">
        <v>0</v>
      </c>
      <c r="F30" s="1129">
        <v>0</v>
      </c>
    </row>
    <row r="31" spans="1:6" x14ac:dyDescent="0.2">
      <c r="A31" s="2671"/>
      <c r="B31" s="2672"/>
      <c r="C31" s="658"/>
      <c r="D31" s="677"/>
      <c r="E31" s="658"/>
      <c r="F31" s="1128"/>
    </row>
    <row r="32" spans="1:6" x14ac:dyDescent="0.2">
      <c r="A32" s="2671" t="s">
        <v>744</v>
      </c>
      <c r="B32" s="2672"/>
      <c r="C32" s="678">
        <v>0</v>
      </c>
      <c r="D32" s="679">
        <v>0</v>
      </c>
      <c r="E32" s="678">
        <v>0</v>
      </c>
      <c r="F32" s="1129">
        <v>0</v>
      </c>
    </row>
    <row r="33" spans="1:6" x14ac:dyDescent="0.2">
      <c r="A33" s="2671" t="s">
        <v>745</v>
      </c>
      <c r="B33" s="2672"/>
      <c r="C33" s="678">
        <v>0</v>
      </c>
      <c r="D33" s="679">
        <v>0</v>
      </c>
      <c r="E33" s="678">
        <v>0</v>
      </c>
      <c r="F33" s="1129">
        <v>0</v>
      </c>
    </row>
    <row r="34" spans="1:6" x14ac:dyDescent="0.2">
      <c r="A34" s="2671" t="s">
        <v>746</v>
      </c>
      <c r="B34" s="2672"/>
      <c r="C34" s="678">
        <v>0</v>
      </c>
      <c r="D34" s="679">
        <v>0</v>
      </c>
      <c r="E34" s="678">
        <v>0</v>
      </c>
      <c r="F34" s="1129">
        <v>0</v>
      </c>
    </row>
    <row r="35" spans="1:6" x14ac:dyDescent="0.2">
      <c r="A35" s="2671"/>
      <c r="B35" s="2672"/>
      <c r="C35" s="658"/>
      <c r="D35" s="677"/>
      <c r="E35" s="658"/>
      <c r="F35" s="1128"/>
    </row>
    <row r="36" spans="1:6" x14ac:dyDescent="0.2">
      <c r="A36" s="2671" t="s">
        <v>747</v>
      </c>
      <c r="B36" s="2672"/>
      <c r="C36" s="678">
        <v>0</v>
      </c>
      <c r="D36" s="679">
        <v>0</v>
      </c>
      <c r="E36" s="678">
        <v>0</v>
      </c>
      <c r="F36" s="1129">
        <v>0</v>
      </c>
    </row>
    <row r="37" spans="1:6" x14ac:dyDescent="0.2">
      <c r="A37" s="2671" t="s">
        <v>748</v>
      </c>
      <c r="B37" s="2672"/>
      <c r="C37" s="678">
        <v>0</v>
      </c>
      <c r="D37" s="679">
        <v>0</v>
      </c>
      <c r="E37" s="678">
        <v>0</v>
      </c>
      <c r="F37" s="1129">
        <v>0</v>
      </c>
    </row>
    <row r="38" spans="1:6" x14ac:dyDescent="0.2">
      <c r="A38" s="2671"/>
      <c r="B38" s="2672"/>
      <c r="C38" s="658"/>
      <c r="D38" s="677"/>
      <c r="E38" s="658"/>
      <c r="F38" s="1128"/>
    </row>
    <row r="39" spans="1:6" x14ac:dyDescent="0.2">
      <c r="A39" s="2671" t="s">
        <v>749</v>
      </c>
      <c r="B39" s="2672"/>
      <c r="C39" s="678">
        <v>0</v>
      </c>
      <c r="D39" s="679">
        <v>0</v>
      </c>
      <c r="E39" s="678">
        <v>0</v>
      </c>
      <c r="F39" s="1129">
        <v>0</v>
      </c>
    </row>
    <row r="40" spans="1:6" x14ac:dyDescent="0.2">
      <c r="A40" s="2671"/>
      <c r="B40" s="2672"/>
      <c r="C40" s="658"/>
      <c r="D40" s="677"/>
      <c r="E40" s="658"/>
      <c r="F40" s="1128"/>
    </row>
    <row r="41" spans="1:6" x14ac:dyDescent="0.2">
      <c r="A41" s="2689" t="s">
        <v>609</v>
      </c>
      <c r="B41" s="2690"/>
      <c r="C41" s="680">
        <f>SUM(C13:C40)</f>
        <v>0</v>
      </c>
      <c r="D41" s="680">
        <f>SUM(D13:D40)</f>
        <v>0</v>
      </c>
      <c r="E41" s="680">
        <f>SUM(E13:E40)</f>
        <v>0</v>
      </c>
      <c r="F41" s="1130">
        <f>SUM(F13:F40)</f>
        <v>0</v>
      </c>
    </row>
    <row r="42" spans="1:6" x14ac:dyDescent="0.2">
      <c r="A42" s="1097"/>
      <c r="B42" s="661"/>
      <c r="C42" s="661"/>
      <c r="D42" s="661"/>
      <c r="E42" s="661"/>
      <c r="F42" s="1128"/>
    </row>
    <row r="43" spans="1:6" ht="15.75" x14ac:dyDescent="0.25">
      <c r="A43" s="2689" t="s">
        <v>713</v>
      </c>
      <c r="B43" s="2690"/>
      <c r="C43" s="2687">
        <f>C41-D41</f>
        <v>0</v>
      </c>
      <c r="D43" s="2687"/>
      <c r="E43" s="2687">
        <f>E41-F41</f>
        <v>0</v>
      </c>
      <c r="F43" s="2688"/>
    </row>
    <row r="44" spans="1:6" ht="13.5" thickBot="1" x14ac:dyDescent="0.25">
      <c r="A44" s="2689"/>
      <c r="B44" s="2690"/>
      <c r="C44" s="661"/>
      <c r="D44" s="661"/>
      <c r="E44" s="661"/>
      <c r="F44" s="1128"/>
    </row>
    <row r="45" spans="1:6" ht="13.5" thickBot="1" x14ac:dyDescent="0.25">
      <c r="A45" s="2689" t="s">
        <v>223</v>
      </c>
      <c r="B45" s="2690"/>
      <c r="C45" s="661"/>
      <c r="D45" s="2685">
        <f>+C43-E43</f>
        <v>0</v>
      </c>
      <c r="E45" s="2686"/>
      <c r="F45" s="1128"/>
    </row>
    <row r="46" spans="1:6" x14ac:dyDescent="0.2">
      <c r="A46" s="1097"/>
      <c r="B46" s="661"/>
      <c r="C46" s="661"/>
      <c r="D46" s="661"/>
      <c r="E46" s="661"/>
      <c r="F46" s="1128"/>
    </row>
    <row r="47" spans="1:6" x14ac:dyDescent="0.2">
      <c r="A47" s="1097"/>
      <c r="B47" s="661"/>
      <c r="C47" s="661"/>
      <c r="D47" s="661"/>
      <c r="E47" s="661"/>
      <c r="F47" s="1128"/>
    </row>
    <row r="48" spans="1:6" x14ac:dyDescent="0.2">
      <c r="A48" s="2689"/>
      <c r="B48" s="2690"/>
      <c r="C48" s="661"/>
      <c r="D48" s="661"/>
      <c r="E48" s="661"/>
      <c r="F48" s="1128"/>
    </row>
    <row r="49" spans="1:6" ht="15.75" x14ac:dyDescent="0.25">
      <c r="A49" s="2694" t="s">
        <v>1582</v>
      </c>
      <c r="B49" s="2695"/>
      <c r="C49" s="661"/>
      <c r="D49" s="661"/>
      <c r="E49" s="661"/>
      <c r="F49" s="1128"/>
    </row>
    <row r="50" spans="1:6" x14ac:dyDescent="0.2">
      <c r="A50" s="2691"/>
      <c r="B50" s="2692"/>
      <c r="C50" s="571"/>
      <c r="D50" s="571"/>
      <c r="E50" s="571"/>
      <c r="F50" s="1131"/>
    </row>
    <row r="51" spans="1:6" x14ac:dyDescent="0.2">
      <c r="A51" s="2691"/>
      <c r="B51" s="2692"/>
      <c r="C51" s="2692"/>
      <c r="D51" s="2692"/>
      <c r="E51" s="2692"/>
      <c r="F51" s="2693"/>
    </row>
    <row r="52" spans="1:6" x14ac:dyDescent="0.2">
      <c r="A52" s="2691"/>
      <c r="B52" s="2692"/>
      <c r="C52" s="2692"/>
      <c r="D52" s="2692"/>
      <c r="E52" s="2692"/>
      <c r="F52" s="2693"/>
    </row>
    <row r="53" spans="1:6" x14ac:dyDescent="0.2">
      <c r="A53" s="2691"/>
      <c r="B53" s="2692"/>
      <c r="C53" s="2692"/>
      <c r="D53" s="2692"/>
      <c r="E53" s="2692"/>
      <c r="F53" s="2693"/>
    </row>
    <row r="54" spans="1:6" x14ac:dyDescent="0.2">
      <c r="A54" s="2691"/>
      <c r="B54" s="2692"/>
      <c r="C54" s="2692"/>
      <c r="D54" s="2692"/>
      <c r="E54" s="2692"/>
      <c r="F54" s="2693"/>
    </row>
    <row r="55" spans="1:6" x14ac:dyDescent="0.2">
      <c r="A55" s="2691"/>
      <c r="B55" s="2692"/>
      <c r="C55" s="2692"/>
      <c r="D55" s="2692"/>
      <c r="E55" s="2692"/>
      <c r="F55" s="2693"/>
    </row>
    <row r="56" spans="1:6" x14ac:dyDescent="0.2">
      <c r="A56" s="2691"/>
      <c r="B56" s="2692"/>
      <c r="C56" s="2692"/>
      <c r="D56" s="2692"/>
      <c r="E56" s="2692"/>
      <c r="F56" s="2693"/>
    </row>
    <row r="57" spans="1:6" x14ac:dyDescent="0.2">
      <c r="A57" s="2691"/>
      <c r="B57" s="2692"/>
      <c r="C57" s="2692"/>
      <c r="D57" s="2692"/>
      <c r="E57" s="2692"/>
      <c r="F57" s="2693"/>
    </row>
    <row r="58" spans="1:6" ht="13.5" thickBot="1" x14ac:dyDescent="0.25">
      <c r="A58" s="2696"/>
      <c r="B58" s="2697"/>
      <c r="C58" s="2697"/>
      <c r="D58" s="2697"/>
      <c r="E58" s="2697"/>
      <c r="F58" s="2698"/>
    </row>
    <row r="59" spans="1:6" x14ac:dyDescent="0.2">
      <c r="A59" s="2446"/>
      <c r="B59" s="2446"/>
      <c r="C59" s="2446"/>
      <c r="D59" s="2446"/>
      <c r="E59" s="2446"/>
      <c r="F59" s="2446"/>
    </row>
  </sheetData>
  <mergeCells count="53">
    <mergeCell ref="A51:F51"/>
    <mergeCell ref="A52:F52"/>
    <mergeCell ref="A59:F59"/>
    <mergeCell ref="A45:B45"/>
    <mergeCell ref="A48:B48"/>
    <mergeCell ref="A49:B49"/>
    <mergeCell ref="A50:B50"/>
    <mergeCell ref="A57:F57"/>
    <mergeCell ref="A58:F58"/>
    <mergeCell ref="A53:F53"/>
    <mergeCell ref="A54:F54"/>
    <mergeCell ref="A55:F55"/>
    <mergeCell ref="A56:F56"/>
    <mergeCell ref="A38:B38"/>
    <mergeCell ref="D45:E45"/>
    <mergeCell ref="A39:B39"/>
    <mergeCell ref="E43:F43"/>
    <mergeCell ref="C43:D43"/>
    <mergeCell ref="A43:B43"/>
    <mergeCell ref="A40:B40"/>
    <mergeCell ref="A41:B41"/>
    <mergeCell ref="A44:B44"/>
    <mergeCell ref="A28:B28"/>
    <mergeCell ref="A29:B29"/>
    <mergeCell ref="A30:B30"/>
    <mergeCell ref="A31:B31"/>
    <mergeCell ref="A32:B32"/>
    <mergeCell ref="A35:B35"/>
    <mergeCell ref="A36:B36"/>
    <mergeCell ref="A37:B37"/>
    <mergeCell ref="A33:B33"/>
    <mergeCell ref="A34:B34"/>
    <mergeCell ref="A27:B27"/>
    <mergeCell ref="A14:B14"/>
    <mergeCell ref="A23:B23"/>
    <mergeCell ref="A24:B24"/>
    <mergeCell ref="A25:B25"/>
    <mergeCell ref="A15:B15"/>
    <mergeCell ref="A19:B19"/>
    <mergeCell ref="A26:B26"/>
    <mergeCell ref="A16:B16"/>
    <mergeCell ref="A20:B20"/>
    <mergeCell ref="A21:B21"/>
    <mergeCell ref="A22:B22"/>
    <mergeCell ref="A17:B17"/>
    <mergeCell ref="A18:B18"/>
    <mergeCell ref="A13:B13"/>
    <mergeCell ref="B1:C1"/>
    <mergeCell ref="A5:F6"/>
    <mergeCell ref="C9:D9"/>
    <mergeCell ref="A9:B10"/>
    <mergeCell ref="C3:E3"/>
    <mergeCell ref="E9:F9"/>
  </mergeCells>
  <phoneticPr fontId="51" type="noConversion"/>
  <pageMargins left="0.78740157499999996" right="0.78740157499999996" top="0.984251969" bottom="0.984251969" header="0.4921259845" footer="0.4921259845"/>
  <pageSetup paperSize="9" scale="90"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1">
    <tabColor indexed="10"/>
  </sheetPr>
  <dimension ref="A1:F58"/>
  <sheetViews>
    <sheetView workbookViewId="0">
      <selection activeCell="C18" sqref="C18"/>
    </sheetView>
  </sheetViews>
  <sheetFormatPr baseColWidth="10" defaultRowHeight="12.75" x14ac:dyDescent="0.2"/>
  <cols>
    <col min="1" max="1" width="12" customWidth="1"/>
    <col min="2" max="2" width="26.42578125" customWidth="1"/>
    <col min="3" max="6" width="13.5703125" customWidth="1"/>
  </cols>
  <sheetData>
    <row r="1" spans="1:6" ht="13.5" thickBot="1" x14ac:dyDescent="0.25">
      <c r="A1" s="209" t="s">
        <v>1671</v>
      </c>
      <c r="B1" s="2263" t="str">
        <f>CLIENT</f>
        <v>SPECIMEN ECF</v>
      </c>
      <c r="C1" s="2263"/>
      <c r="D1" s="355"/>
      <c r="E1" s="355"/>
      <c r="F1" s="356"/>
    </row>
    <row r="2" spans="1:6" ht="13.5" thickBot="1" x14ac:dyDescent="0.25">
      <c r="A2" s="208"/>
      <c r="B2" s="218"/>
      <c r="C2" s="218"/>
      <c r="D2" s="186"/>
      <c r="E2" s="186"/>
      <c r="F2" s="224" t="s">
        <v>492</v>
      </c>
    </row>
    <row r="3" spans="1:6" ht="13.5" thickBot="1" x14ac:dyDescent="0.25">
      <c r="A3" s="208"/>
      <c r="B3" s="186" t="s">
        <v>724</v>
      </c>
      <c r="C3" s="2264">
        <f>+GA!O3</f>
        <v>41639</v>
      </c>
      <c r="D3" s="2264"/>
      <c r="E3" s="2264"/>
      <c r="F3" s="224" t="s">
        <v>711</v>
      </c>
    </row>
    <row r="4" spans="1:6" ht="13.5" thickBot="1" x14ac:dyDescent="0.25">
      <c r="A4" s="276" t="s">
        <v>1457</v>
      </c>
      <c r="B4" s="279"/>
      <c r="C4" s="278" t="s">
        <v>725</v>
      </c>
      <c r="D4" s="280"/>
      <c r="E4" s="1451"/>
      <c r="F4" s="1124"/>
    </row>
    <row r="5" spans="1:6" ht="18.75" customHeight="1" x14ac:dyDescent="0.2">
      <c r="A5" s="2673" t="s">
        <v>750</v>
      </c>
      <c r="B5" s="2674"/>
      <c r="C5" s="2674"/>
      <c r="D5" s="2674"/>
      <c r="E5" s="2674"/>
      <c r="F5" s="2675"/>
    </row>
    <row r="6" spans="1:6" x14ac:dyDescent="0.2">
      <c r="A6" s="2676"/>
      <c r="B6" s="2677"/>
      <c r="C6" s="2677"/>
      <c r="D6" s="2677"/>
      <c r="E6" s="2677"/>
      <c r="F6" s="2678"/>
    </row>
    <row r="7" spans="1:6" x14ac:dyDescent="0.2">
      <c r="A7" s="1094"/>
      <c r="B7" s="415"/>
      <c r="C7" s="415"/>
      <c r="D7" s="415"/>
      <c r="E7" s="415"/>
      <c r="F7" s="1115"/>
    </row>
    <row r="8" spans="1:6" x14ac:dyDescent="0.2">
      <c r="A8" s="1096"/>
      <c r="B8" s="414"/>
      <c r="C8" s="414"/>
      <c r="D8" s="414"/>
      <c r="E8" s="414"/>
      <c r="F8" s="1093"/>
    </row>
    <row r="9" spans="1:6" x14ac:dyDescent="0.2">
      <c r="A9" s="2680" t="s">
        <v>1654</v>
      </c>
      <c r="B9" s="2681"/>
      <c r="C9" s="2679" t="s">
        <v>753</v>
      </c>
      <c r="D9" s="2679"/>
      <c r="E9" s="2679" t="s">
        <v>754</v>
      </c>
      <c r="F9" s="2684"/>
    </row>
    <row r="10" spans="1:6" x14ac:dyDescent="0.2">
      <c r="A10" s="2682"/>
      <c r="B10" s="2683"/>
      <c r="C10" s="674" t="s">
        <v>1273</v>
      </c>
      <c r="D10" s="674" t="s">
        <v>1275</v>
      </c>
      <c r="E10" s="674" t="s">
        <v>1273</v>
      </c>
      <c r="F10" s="1125" t="s">
        <v>1275</v>
      </c>
    </row>
    <row r="11" spans="1:6" x14ac:dyDescent="0.2">
      <c r="A11" s="1097"/>
      <c r="B11" s="661"/>
      <c r="C11" s="675"/>
      <c r="D11" s="676"/>
      <c r="E11" s="675"/>
      <c r="F11" s="1126"/>
    </row>
    <row r="12" spans="1:6" x14ac:dyDescent="0.2">
      <c r="A12" s="1127"/>
      <c r="B12" s="673"/>
      <c r="C12" s="658"/>
      <c r="D12" s="677"/>
      <c r="E12" s="658"/>
      <c r="F12" s="1128"/>
    </row>
    <row r="13" spans="1:6" ht="15.75" x14ac:dyDescent="0.25">
      <c r="A13" s="2694" t="s">
        <v>751</v>
      </c>
      <c r="B13" s="2695"/>
      <c r="C13" s="658"/>
      <c r="D13" s="677"/>
      <c r="E13" s="658"/>
      <c r="F13" s="1128"/>
    </row>
    <row r="14" spans="1:6" x14ac:dyDescent="0.2">
      <c r="A14" s="2671"/>
      <c r="B14" s="2672"/>
      <c r="C14" s="678">
        <v>0</v>
      </c>
      <c r="D14" s="679">
        <v>0</v>
      </c>
      <c r="E14" s="678">
        <v>0</v>
      </c>
      <c r="F14" s="1129">
        <v>0</v>
      </c>
    </row>
    <row r="15" spans="1:6" x14ac:dyDescent="0.2">
      <c r="A15" s="2671"/>
      <c r="B15" s="2672"/>
      <c r="C15" s="678">
        <v>0</v>
      </c>
      <c r="D15" s="679">
        <v>0</v>
      </c>
      <c r="E15" s="678">
        <v>0</v>
      </c>
      <c r="F15" s="1129">
        <v>0</v>
      </c>
    </row>
    <row r="16" spans="1:6" x14ac:dyDescent="0.2">
      <c r="A16" s="2671"/>
      <c r="B16" s="2672"/>
      <c r="C16" s="678">
        <v>0</v>
      </c>
      <c r="D16" s="679">
        <v>0</v>
      </c>
      <c r="E16" s="678">
        <v>0</v>
      </c>
      <c r="F16" s="1129">
        <v>0</v>
      </c>
    </row>
    <row r="17" spans="1:6" x14ac:dyDescent="0.2">
      <c r="A17" s="2671"/>
      <c r="B17" s="2699"/>
      <c r="C17" s="678">
        <v>0</v>
      </c>
      <c r="D17" s="679">
        <v>0</v>
      </c>
      <c r="E17" s="678">
        <v>0</v>
      </c>
      <c r="F17" s="1129">
        <v>0</v>
      </c>
    </row>
    <row r="18" spans="1:6" x14ac:dyDescent="0.2">
      <c r="A18" s="2671"/>
      <c r="B18" s="2699"/>
      <c r="C18" s="678">
        <v>0</v>
      </c>
      <c r="D18" s="679">
        <v>0</v>
      </c>
      <c r="E18" s="678">
        <v>0</v>
      </c>
      <c r="F18" s="1129">
        <v>0</v>
      </c>
    </row>
    <row r="19" spans="1:6" x14ac:dyDescent="0.2">
      <c r="A19" s="2671"/>
      <c r="B19" s="2699"/>
      <c r="C19" s="678">
        <v>0</v>
      </c>
      <c r="D19" s="679">
        <v>0</v>
      </c>
      <c r="E19" s="678">
        <v>0</v>
      </c>
      <c r="F19" s="1129">
        <v>0</v>
      </c>
    </row>
    <row r="20" spans="1:6" x14ac:dyDescent="0.2">
      <c r="A20" s="2671"/>
      <c r="B20" s="2699"/>
      <c r="C20" s="678">
        <v>0</v>
      </c>
      <c r="D20" s="679">
        <v>0</v>
      </c>
      <c r="E20" s="678">
        <v>0</v>
      </c>
      <c r="F20" s="1129">
        <v>0</v>
      </c>
    </row>
    <row r="21" spans="1:6" x14ac:dyDescent="0.2">
      <c r="A21" s="2671"/>
      <c r="B21" s="2672"/>
      <c r="C21" s="678">
        <v>0</v>
      </c>
      <c r="D21" s="679">
        <v>0</v>
      </c>
      <c r="E21" s="678">
        <v>0</v>
      </c>
      <c r="F21" s="1129">
        <v>0</v>
      </c>
    </row>
    <row r="22" spans="1:6" x14ac:dyDescent="0.2">
      <c r="A22" s="2671"/>
      <c r="B22" s="2672"/>
      <c r="C22" s="678">
        <v>0</v>
      </c>
      <c r="D22" s="679">
        <v>0</v>
      </c>
      <c r="E22" s="678">
        <v>0</v>
      </c>
      <c r="F22" s="1129">
        <v>0</v>
      </c>
    </row>
    <row r="23" spans="1:6" x14ac:dyDescent="0.2">
      <c r="A23" s="2671"/>
      <c r="B23" s="2672"/>
      <c r="C23" s="678">
        <v>0</v>
      </c>
      <c r="D23" s="679">
        <v>0</v>
      </c>
      <c r="E23" s="678">
        <v>0</v>
      </c>
      <c r="F23" s="1129">
        <v>0</v>
      </c>
    </row>
    <row r="24" spans="1:6" x14ac:dyDescent="0.2">
      <c r="A24" s="2671"/>
      <c r="B24" s="2672"/>
      <c r="C24" s="678">
        <v>0</v>
      </c>
      <c r="D24" s="679">
        <v>0</v>
      </c>
      <c r="E24" s="678">
        <v>0</v>
      </c>
      <c r="F24" s="1129">
        <v>0</v>
      </c>
    </row>
    <row r="25" spans="1:6" x14ac:dyDescent="0.2">
      <c r="A25" s="2671"/>
      <c r="B25" s="2672"/>
      <c r="C25" s="678">
        <v>0</v>
      </c>
      <c r="D25" s="679">
        <v>0</v>
      </c>
      <c r="E25" s="678">
        <v>0</v>
      </c>
      <c r="F25" s="1129">
        <v>0</v>
      </c>
    </row>
    <row r="26" spans="1:6" x14ac:dyDescent="0.2">
      <c r="A26" s="2671"/>
      <c r="B26" s="2672"/>
      <c r="C26" s="658"/>
      <c r="D26" s="677"/>
      <c r="E26" s="658"/>
      <c r="F26" s="1128"/>
    </row>
    <row r="27" spans="1:6" ht="15.75" x14ac:dyDescent="0.25">
      <c r="A27" s="2694" t="s">
        <v>752</v>
      </c>
      <c r="B27" s="2695"/>
      <c r="C27" s="658"/>
      <c r="D27" s="677"/>
      <c r="E27" s="658"/>
      <c r="F27" s="1128"/>
    </row>
    <row r="28" spans="1:6" x14ac:dyDescent="0.2">
      <c r="A28" s="2671"/>
      <c r="B28" s="2672"/>
      <c r="C28" s="678">
        <v>0</v>
      </c>
      <c r="D28" s="679">
        <v>0</v>
      </c>
      <c r="E28" s="678">
        <v>0</v>
      </c>
      <c r="F28" s="1129">
        <v>0</v>
      </c>
    </row>
    <row r="29" spans="1:6" x14ac:dyDescent="0.2">
      <c r="A29" s="2671"/>
      <c r="B29" s="2672"/>
      <c r="C29" s="678">
        <v>0</v>
      </c>
      <c r="D29" s="679">
        <v>0</v>
      </c>
      <c r="E29" s="678">
        <v>0</v>
      </c>
      <c r="F29" s="1129">
        <v>0</v>
      </c>
    </row>
    <row r="30" spans="1:6" x14ac:dyDescent="0.2">
      <c r="A30" s="2671"/>
      <c r="B30" s="2672"/>
      <c r="C30" s="678">
        <v>0</v>
      </c>
      <c r="D30" s="679">
        <v>0</v>
      </c>
      <c r="E30" s="678">
        <v>0</v>
      </c>
      <c r="F30" s="1129">
        <v>0</v>
      </c>
    </row>
    <row r="31" spans="1:6" x14ac:dyDescent="0.2">
      <c r="A31" s="2671"/>
      <c r="B31" s="2672"/>
      <c r="C31" s="678">
        <v>0</v>
      </c>
      <c r="D31" s="679">
        <v>0</v>
      </c>
      <c r="E31" s="678">
        <v>0</v>
      </c>
      <c r="F31" s="1129">
        <v>0</v>
      </c>
    </row>
    <row r="32" spans="1:6" x14ac:dyDescent="0.2">
      <c r="A32" s="2671"/>
      <c r="B32" s="2672"/>
      <c r="C32" s="678">
        <v>0</v>
      </c>
      <c r="D32" s="679">
        <v>0</v>
      </c>
      <c r="E32" s="678">
        <v>0</v>
      </c>
      <c r="F32" s="1129">
        <v>0</v>
      </c>
    </row>
    <row r="33" spans="1:6" x14ac:dyDescent="0.2">
      <c r="A33" s="2671"/>
      <c r="B33" s="2672"/>
      <c r="C33" s="678">
        <v>0</v>
      </c>
      <c r="D33" s="679">
        <v>0</v>
      </c>
      <c r="E33" s="678">
        <v>0</v>
      </c>
      <c r="F33" s="1129">
        <v>0</v>
      </c>
    </row>
    <row r="34" spans="1:6" x14ac:dyDescent="0.2">
      <c r="A34" s="2671"/>
      <c r="B34" s="2672"/>
      <c r="C34" s="678">
        <v>0</v>
      </c>
      <c r="D34" s="679">
        <v>0</v>
      </c>
      <c r="E34" s="678">
        <v>0</v>
      </c>
      <c r="F34" s="1129">
        <v>0</v>
      </c>
    </row>
    <row r="35" spans="1:6" x14ac:dyDescent="0.2">
      <c r="A35" s="2671"/>
      <c r="B35" s="2672"/>
      <c r="C35" s="678">
        <v>0</v>
      </c>
      <c r="D35" s="679">
        <v>0</v>
      </c>
      <c r="E35" s="678">
        <v>0</v>
      </c>
      <c r="F35" s="1129">
        <v>0</v>
      </c>
    </row>
    <row r="36" spans="1:6" x14ac:dyDescent="0.2">
      <c r="A36" s="2671"/>
      <c r="B36" s="2672"/>
      <c r="C36" s="678">
        <v>0</v>
      </c>
      <c r="D36" s="679">
        <v>0</v>
      </c>
      <c r="E36" s="678">
        <v>0</v>
      </c>
      <c r="F36" s="1129">
        <v>0</v>
      </c>
    </row>
    <row r="37" spans="1:6" x14ac:dyDescent="0.2">
      <c r="A37" s="2671"/>
      <c r="B37" s="2672"/>
      <c r="C37" s="678">
        <v>0</v>
      </c>
      <c r="D37" s="679">
        <v>0</v>
      </c>
      <c r="E37" s="678">
        <v>0</v>
      </c>
      <c r="F37" s="1129">
        <v>0</v>
      </c>
    </row>
    <row r="38" spans="1:6" x14ac:dyDescent="0.2">
      <c r="A38" s="2671"/>
      <c r="B38" s="2672"/>
      <c r="C38" s="678">
        <v>0</v>
      </c>
      <c r="D38" s="679">
        <v>0</v>
      </c>
      <c r="E38" s="678">
        <v>0</v>
      </c>
      <c r="F38" s="1129">
        <v>0</v>
      </c>
    </row>
    <row r="39" spans="1:6" x14ac:dyDescent="0.2">
      <c r="A39" s="2671"/>
      <c r="B39" s="2672"/>
      <c r="C39" s="678">
        <v>0</v>
      </c>
      <c r="D39" s="679">
        <v>0</v>
      </c>
      <c r="E39" s="678">
        <v>0</v>
      </c>
      <c r="F39" s="1129">
        <v>0</v>
      </c>
    </row>
    <row r="40" spans="1:6" x14ac:dyDescent="0.2">
      <c r="A40" s="2671"/>
      <c r="B40" s="2672"/>
      <c r="C40" s="658"/>
      <c r="D40" s="677"/>
      <c r="E40" s="658"/>
      <c r="F40" s="1128"/>
    </row>
    <row r="41" spans="1:6" x14ac:dyDescent="0.2">
      <c r="A41" s="2689" t="s">
        <v>609</v>
      </c>
      <c r="B41" s="2690"/>
      <c r="C41" s="680">
        <f>SUM(C13:C40)</f>
        <v>0</v>
      </c>
      <c r="D41" s="680">
        <f>SUM(D13:D40)</f>
        <v>0</v>
      </c>
      <c r="E41" s="680">
        <f>SUM(E13:E40)</f>
        <v>0</v>
      </c>
      <c r="F41" s="1130">
        <f>SUM(F13:F40)</f>
        <v>0</v>
      </c>
    </row>
    <row r="42" spans="1:6" x14ac:dyDescent="0.2">
      <c r="A42" s="1097"/>
      <c r="B42" s="661"/>
      <c r="C42" s="661"/>
      <c r="D42" s="661"/>
      <c r="E42" s="661"/>
      <c r="F42" s="1128"/>
    </row>
    <row r="43" spans="1:6" ht="15.75" x14ac:dyDescent="0.25">
      <c r="A43" s="2689" t="s">
        <v>713</v>
      </c>
      <c r="B43" s="2690"/>
      <c r="C43" s="2687">
        <f>C41-D41</f>
        <v>0</v>
      </c>
      <c r="D43" s="2687"/>
      <c r="E43" s="2687">
        <f>E41-F41</f>
        <v>0</v>
      </c>
      <c r="F43" s="2688"/>
    </row>
    <row r="44" spans="1:6" ht="13.5" thickBot="1" x14ac:dyDescent="0.25">
      <c r="A44" s="2689"/>
      <c r="B44" s="2690"/>
      <c r="C44" s="661"/>
      <c r="D44" s="661"/>
      <c r="E44" s="661"/>
      <c r="F44" s="1128"/>
    </row>
    <row r="45" spans="1:6" ht="13.5" thickBot="1" x14ac:dyDescent="0.25">
      <c r="A45" s="2689" t="s">
        <v>223</v>
      </c>
      <c r="B45" s="2690"/>
      <c r="C45" s="661"/>
      <c r="D45" s="2685">
        <f>+C43-E43</f>
        <v>0</v>
      </c>
      <c r="E45" s="2686"/>
      <c r="F45" s="1128"/>
    </row>
    <row r="46" spans="1:6" x14ac:dyDescent="0.2">
      <c r="A46" s="1097"/>
      <c r="B46" s="661"/>
      <c r="C46" s="661"/>
      <c r="D46" s="661"/>
      <c r="E46" s="661"/>
      <c r="F46" s="1128"/>
    </row>
    <row r="47" spans="1:6" x14ac:dyDescent="0.2">
      <c r="A47" s="1097"/>
      <c r="B47" s="661"/>
      <c r="C47" s="661"/>
      <c r="D47" s="661"/>
      <c r="E47" s="661"/>
      <c r="F47" s="1128"/>
    </row>
    <row r="48" spans="1:6" x14ac:dyDescent="0.2">
      <c r="A48" s="2689"/>
      <c r="B48" s="2690"/>
      <c r="C48" s="661"/>
      <c r="D48" s="661"/>
      <c r="E48" s="661"/>
      <c r="F48" s="1128"/>
    </row>
    <row r="49" spans="1:6" ht="15.75" x14ac:dyDescent="0.25">
      <c r="A49" s="2694" t="s">
        <v>1582</v>
      </c>
      <c r="B49" s="2695"/>
      <c r="C49" s="661"/>
      <c r="D49" s="661"/>
      <c r="E49" s="661"/>
      <c r="F49" s="1128"/>
    </row>
    <row r="50" spans="1:6" x14ac:dyDescent="0.2">
      <c r="A50" s="2691"/>
      <c r="B50" s="2692"/>
      <c r="C50" s="571"/>
      <c r="D50" s="571"/>
      <c r="E50" s="571"/>
      <c r="F50" s="1131"/>
    </row>
    <row r="51" spans="1:6" x14ac:dyDescent="0.2">
      <c r="A51" s="2691"/>
      <c r="B51" s="2692"/>
      <c r="C51" s="2692"/>
      <c r="D51" s="2692"/>
      <c r="E51" s="2692"/>
      <c r="F51" s="2693"/>
    </row>
    <row r="52" spans="1:6" x14ac:dyDescent="0.2">
      <c r="A52" s="2691"/>
      <c r="B52" s="2692"/>
      <c r="C52" s="2692"/>
      <c r="D52" s="2692"/>
      <c r="E52" s="2692"/>
      <c r="F52" s="2693"/>
    </row>
    <row r="53" spans="1:6" x14ac:dyDescent="0.2">
      <c r="A53" s="2691"/>
      <c r="B53" s="2692"/>
      <c r="C53" s="2692"/>
      <c r="D53" s="2692"/>
      <c r="E53" s="2692"/>
      <c r="F53" s="2693"/>
    </row>
    <row r="54" spans="1:6" x14ac:dyDescent="0.2">
      <c r="A54" s="2691"/>
      <c r="B54" s="2692"/>
      <c r="C54" s="2692"/>
      <c r="D54" s="2692"/>
      <c r="E54" s="2692"/>
      <c r="F54" s="2693"/>
    </row>
    <row r="55" spans="1:6" x14ac:dyDescent="0.2">
      <c r="A55" s="2691"/>
      <c r="B55" s="2692"/>
      <c r="C55" s="2692"/>
      <c r="D55" s="2692"/>
      <c r="E55" s="2692"/>
      <c r="F55" s="2693"/>
    </row>
    <row r="56" spans="1:6" x14ac:dyDescent="0.2">
      <c r="A56" s="2691"/>
      <c r="B56" s="2692"/>
      <c r="C56" s="2692"/>
      <c r="D56" s="2692"/>
      <c r="E56" s="2692"/>
      <c r="F56" s="2693"/>
    </row>
    <row r="57" spans="1:6" ht="13.5" thickBot="1" x14ac:dyDescent="0.25">
      <c r="A57" s="2696"/>
      <c r="B57" s="2697"/>
      <c r="C57" s="2697"/>
      <c r="D57" s="2697"/>
      <c r="E57" s="2697"/>
      <c r="F57" s="2698"/>
    </row>
    <row r="58" spans="1:6" x14ac:dyDescent="0.2">
      <c r="A58" s="2446"/>
      <c r="B58" s="2446"/>
      <c r="C58" s="2446"/>
      <c r="D58" s="2446"/>
      <c r="E58" s="2446"/>
      <c r="F58" s="2446"/>
    </row>
  </sheetData>
  <mergeCells count="52">
    <mergeCell ref="A37:B37"/>
    <mergeCell ref="A38:B38"/>
    <mergeCell ref="A39:B39"/>
    <mergeCell ref="A40:B40"/>
    <mergeCell ref="A45:B45"/>
    <mergeCell ref="A41:B41"/>
    <mergeCell ref="D45:E45"/>
    <mergeCell ref="A51:F51"/>
    <mergeCell ref="A43:B43"/>
    <mergeCell ref="A44:B44"/>
    <mergeCell ref="C43:D43"/>
    <mergeCell ref="E43:F43"/>
    <mergeCell ref="A58:F58"/>
    <mergeCell ref="A48:B48"/>
    <mergeCell ref="A49:B49"/>
    <mergeCell ref="A50:B50"/>
    <mergeCell ref="A52:F52"/>
    <mergeCell ref="A53:F53"/>
    <mergeCell ref="A54:F54"/>
    <mergeCell ref="A55:F55"/>
    <mergeCell ref="A56:F56"/>
    <mergeCell ref="A57:F57"/>
    <mergeCell ref="A34:B34"/>
    <mergeCell ref="A35:B35"/>
    <mergeCell ref="A36:B36"/>
    <mergeCell ref="A29:B29"/>
    <mergeCell ref="A30:B30"/>
    <mergeCell ref="A31:B31"/>
    <mergeCell ref="A32:B32"/>
    <mergeCell ref="A33:B33"/>
    <mergeCell ref="A26:B26"/>
    <mergeCell ref="A27:B27"/>
    <mergeCell ref="A28:B28"/>
    <mergeCell ref="A13:B13"/>
    <mergeCell ref="A14:B14"/>
    <mergeCell ref="A15:B15"/>
    <mergeCell ref="A16:B16"/>
    <mergeCell ref="A17:B17"/>
    <mergeCell ref="A18:B18"/>
    <mergeCell ref="A19:B19"/>
    <mergeCell ref="A20:B20"/>
    <mergeCell ref="A21:B21"/>
    <mergeCell ref="A22:B22"/>
    <mergeCell ref="A23:B23"/>
    <mergeCell ref="A24:B24"/>
    <mergeCell ref="A25:B25"/>
    <mergeCell ref="A9:B10"/>
    <mergeCell ref="C9:D9"/>
    <mergeCell ref="E9:F9"/>
    <mergeCell ref="B1:C1"/>
    <mergeCell ref="C3:E3"/>
    <mergeCell ref="A5:F6"/>
  </mergeCells>
  <phoneticPr fontId="51" type="noConversion"/>
  <pageMargins left="0.78740157499999996" right="0.78740157499999996" top="0.984251969" bottom="0.984251969" header="0.4921259845" footer="0.4921259845"/>
  <pageSetup paperSize="9" scale="90"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2">
    <tabColor indexed="10"/>
  </sheetPr>
  <dimension ref="A1:H66"/>
  <sheetViews>
    <sheetView workbookViewId="0">
      <selection activeCell="B11" sqref="B11"/>
    </sheetView>
  </sheetViews>
  <sheetFormatPr baseColWidth="10" defaultRowHeight="12.75" x14ac:dyDescent="0.2"/>
  <cols>
    <col min="8" max="8" width="15.5703125" bestFit="1" customWidth="1"/>
  </cols>
  <sheetData>
    <row r="1" spans="1:8" ht="16.5" thickBot="1" x14ac:dyDescent="0.25">
      <c r="A1" s="331" t="s">
        <v>220</v>
      </c>
      <c r="B1" s="2449" t="s">
        <v>1671</v>
      </c>
      <c r="C1" s="2450"/>
      <c r="D1" s="2451" t="s">
        <v>221</v>
      </c>
      <c r="E1" s="2452"/>
      <c r="F1" s="2452"/>
      <c r="G1" s="2450"/>
      <c r="H1" s="332" t="s">
        <v>671</v>
      </c>
    </row>
    <row r="2" spans="1:8" ht="19.5" thickBot="1" x14ac:dyDescent="0.25">
      <c r="A2" s="816">
        <f>Q!P5</f>
        <v>2014001</v>
      </c>
      <c r="B2" s="2455" t="str">
        <f>CLIENT</f>
        <v>SPECIMEN ECF</v>
      </c>
      <c r="C2" s="2456"/>
      <c r="D2" s="2457" t="s">
        <v>206</v>
      </c>
      <c r="E2" s="2458"/>
      <c r="F2" s="2458"/>
      <c r="G2" s="2459"/>
      <c r="H2" s="333" t="s">
        <v>205</v>
      </c>
    </row>
    <row r="3" spans="1:8" ht="16.5" thickBot="1" x14ac:dyDescent="0.25">
      <c r="A3" s="334" t="s">
        <v>725</v>
      </c>
      <c r="B3" s="2449" t="s">
        <v>674</v>
      </c>
      <c r="C3" s="2450"/>
      <c r="D3" s="2451" t="s">
        <v>222</v>
      </c>
      <c r="E3" s="2452"/>
      <c r="F3" s="2452"/>
      <c r="G3" s="2450"/>
      <c r="H3" s="335" t="s">
        <v>1450</v>
      </c>
    </row>
    <row r="4" spans="1:8" ht="21" thickBot="1" x14ac:dyDescent="0.35">
      <c r="A4" s="817"/>
      <c r="B4" s="2466"/>
      <c r="C4" s="2467"/>
      <c r="D4" s="2453"/>
      <c r="E4" s="2454"/>
      <c r="F4" s="337"/>
      <c r="G4" s="337"/>
      <c r="H4" s="580">
        <f>+GA!O3</f>
        <v>41639</v>
      </c>
    </row>
    <row r="5" spans="1:8" x14ac:dyDescent="0.2">
      <c r="A5" s="2460" t="s">
        <v>1163</v>
      </c>
      <c r="B5" s="2461"/>
      <c r="C5" s="2461"/>
      <c r="D5" s="2461"/>
      <c r="E5" s="2461"/>
      <c r="F5" s="2461"/>
      <c r="G5" s="2461"/>
      <c r="H5" s="2462"/>
    </row>
    <row r="6" spans="1:8" x14ac:dyDescent="0.2">
      <c r="A6" s="2463"/>
      <c r="B6" s="2464"/>
      <c r="C6" s="2464"/>
      <c r="D6" s="2464"/>
      <c r="E6" s="2464"/>
      <c r="F6" s="2464"/>
      <c r="G6" s="2464"/>
      <c r="H6" s="2465"/>
    </row>
    <row r="7" spans="1:8" x14ac:dyDescent="0.2">
      <c r="A7" s="818"/>
      <c r="B7" s="2472"/>
      <c r="C7" s="2471"/>
      <c r="D7" s="2471"/>
      <c r="E7" s="2471"/>
      <c r="F7" s="2471"/>
      <c r="G7" s="2471"/>
      <c r="H7" s="819"/>
    </row>
    <row r="8" spans="1:8" s="1924" customFormat="1" x14ac:dyDescent="0.2">
      <c r="A8" s="818"/>
      <c r="B8" s="1925"/>
      <c r="C8" s="2152"/>
      <c r="D8" s="2152"/>
      <c r="E8" s="2152"/>
      <c r="F8" s="2152"/>
      <c r="G8" s="2152"/>
      <c r="H8" s="819"/>
    </row>
    <row r="9" spans="1:8" s="1924" customFormat="1" x14ac:dyDescent="0.2">
      <c r="A9" s="818"/>
      <c r="B9" s="1925"/>
      <c r="C9" s="2152"/>
      <c r="D9" s="2152"/>
      <c r="E9" s="2152"/>
      <c r="F9" s="2152"/>
      <c r="G9" s="2152"/>
      <c r="H9" s="819"/>
    </row>
    <row r="10" spans="1:8" s="1924" customFormat="1" x14ac:dyDescent="0.2">
      <c r="A10" s="818"/>
      <c r="B10" s="1925">
        <f>+'Plan de mission'!M83</f>
        <v>0</v>
      </c>
      <c r="C10" s="2152"/>
      <c r="D10" s="2152"/>
      <c r="E10" s="2152"/>
      <c r="F10" s="2152"/>
      <c r="G10" s="2152"/>
      <c r="H10" s="819"/>
    </row>
    <row r="11" spans="1:8" s="1924" customFormat="1" x14ac:dyDescent="0.2">
      <c r="A11" s="818"/>
      <c r="B11" s="1925"/>
      <c r="C11" s="2152"/>
      <c r="D11" s="2152"/>
      <c r="E11" s="2152"/>
      <c r="F11" s="2152"/>
      <c r="G11" s="2152"/>
      <c r="H11" s="819"/>
    </row>
    <row r="12" spans="1:8" s="1924" customFormat="1" x14ac:dyDescent="0.2">
      <c r="A12" s="818"/>
      <c r="B12" s="1925"/>
      <c r="C12" s="2152"/>
      <c r="D12" s="2152"/>
      <c r="E12" s="2152"/>
      <c r="F12" s="2152"/>
      <c r="G12" s="2152"/>
      <c r="H12" s="819"/>
    </row>
    <row r="13" spans="1:8" s="1924" customFormat="1" x14ac:dyDescent="0.2">
      <c r="A13" s="818"/>
      <c r="B13" s="2472"/>
      <c r="C13" s="2472"/>
      <c r="D13" s="2472"/>
      <c r="E13" s="2472"/>
      <c r="F13" s="2472"/>
      <c r="G13" s="2472"/>
      <c r="H13" s="820"/>
    </row>
    <row r="14" spans="1:8" x14ac:dyDescent="0.2">
      <c r="A14" s="821"/>
      <c r="B14" s="2472"/>
      <c r="C14" s="2471"/>
      <c r="D14" s="2471"/>
      <c r="E14" s="2471"/>
      <c r="F14" s="2471"/>
      <c r="G14" s="2471"/>
      <c r="H14" s="819"/>
    </row>
    <row r="15" spans="1:8" ht="12.75" customHeight="1" x14ac:dyDescent="0.2">
      <c r="A15" s="821"/>
      <c r="B15" s="2468" t="s">
        <v>1775</v>
      </c>
      <c r="C15" s="2469"/>
      <c r="D15" s="2469"/>
      <c r="E15" s="2469"/>
      <c r="F15" s="2469"/>
      <c r="G15" s="2469"/>
      <c r="H15" s="820"/>
    </row>
    <row r="16" spans="1:8" x14ac:dyDescent="0.2">
      <c r="A16" s="821"/>
      <c r="B16" s="2472"/>
      <c r="C16" s="2471"/>
      <c r="D16" s="2471"/>
      <c r="E16" s="2471"/>
      <c r="F16" s="2471"/>
      <c r="G16" s="2471"/>
      <c r="H16" s="819"/>
    </row>
    <row r="17" spans="1:8" x14ac:dyDescent="0.2">
      <c r="A17" s="821"/>
      <c r="B17" s="2472"/>
      <c r="C17" s="2471"/>
      <c r="D17" s="2471"/>
      <c r="E17" s="2471"/>
      <c r="F17" s="2471"/>
      <c r="G17" s="2471"/>
      <c r="H17" s="819"/>
    </row>
    <row r="18" spans="1:8" x14ac:dyDescent="0.2">
      <c r="A18" s="821"/>
      <c r="B18" s="2472"/>
      <c r="C18" s="2471"/>
      <c r="D18" s="2471"/>
      <c r="E18" s="2471"/>
      <c r="F18" s="2471"/>
      <c r="G18" s="2471"/>
      <c r="H18" s="819"/>
    </row>
    <row r="19" spans="1:8" x14ac:dyDescent="0.2">
      <c r="A19" s="821"/>
      <c r="B19" s="2472"/>
      <c r="C19" s="2471"/>
      <c r="D19" s="2471"/>
      <c r="E19" s="2471"/>
      <c r="F19" s="2471"/>
      <c r="G19" s="2471"/>
      <c r="H19" s="819"/>
    </row>
    <row r="20" spans="1:8" x14ac:dyDescent="0.2">
      <c r="A20" s="821"/>
      <c r="B20" s="2472"/>
      <c r="C20" s="2471"/>
      <c r="D20" s="2471"/>
      <c r="E20" s="2471"/>
      <c r="F20" s="2471"/>
      <c r="G20" s="2471"/>
      <c r="H20" s="819"/>
    </row>
    <row r="21" spans="1:8" x14ac:dyDescent="0.2">
      <c r="A21" s="821"/>
      <c r="B21" s="2472"/>
      <c r="C21" s="2471"/>
      <c r="D21" s="2471"/>
      <c r="E21" s="2471"/>
      <c r="F21" s="2471"/>
      <c r="G21" s="2471"/>
      <c r="H21" s="819"/>
    </row>
    <row r="22" spans="1:8" x14ac:dyDescent="0.2">
      <c r="A22" s="821"/>
      <c r="B22" s="2468" t="s">
        <v>1776</v>
      </c>
      <c r="C22" s="2469"/>
      <c r="D22" s="2469"/>
      <c r="E22" s="2469"/>
      <c r="F22" s="2469"/>
      <c r="G22" s="2469"/>
      <c r="H22" s="819"/>
    </row>
    <row r="23" spans="1:8" x14ac:dyDescent="0.2">
      <c r="A23" s="821"/>
      <c r="B23" s="2472"/>
      <c r="C23" s="2471"/>
      <c r="D23" s="2471"/>
      <c r="E23" s="2471"/>
      <c r="F23" s="2471"/>
      <c r="G23" s="2471"/>
      <c r="H23" s="819"/>
    </row>
    <row r="24" spans="1:8" x14ac:dyDescent="0.2">
      <c r="A24" s="821"/>
      <c r="B24" s="2472"/>
      <c r="C24" s="2471"/>
      <c r="D24" s="2471"/>
      <c r="E24" s="2471"/>
      <c r="F24" s="2471"/>
      <c r="G24" s="2471"/>
      <c r="H24" s="819"/>
    </row>
    <row r="25" spans="1:8" x14ac:dyDescent="0.2">
      <c r="A25" s="821"/>
      <c r="B25" s="2472"/>
      <c r="C25" s="2471"/>
      <c r="D25" s="2471"/>
      <c r="E25" s="2471"/>
      <c r="F25" s="2471"/>
      <c r="G25" s="2471"/>
      <c r="H25" s="819"/>
    </row>
    <row r="26" spans="1:8" x14ac:dyDescent="0.2">
      <c r="A26" s="821"/>
      <c r="B26" s="2472"/>
      <c r="C26" s="2471"/>
      <c r="D26" s="2471"/>
      <c r="E26" s="2471"/>
      <c r="F26" s="2471"/>
      <c r="G26" s="2471"/>
      <c r="H26" s="819"/>
    </row>
    <row r="27" spans="1:8" x14ac:dyDescent="0.2">
      <c r="A27" s="821"/>
      <c r="B27" s="2472"/>
      <c r="C27" s="2471"/>
      <c r="D27" s="2471"/>
      <c r="E27" s="2471"/>
      <c r="F27" s="2471"/>
      <c r="G27" s="2471"/>
      <c r="H27" s="819"/>
    </row>
    <row r="28" spans="1:8" x14ac:dyDescent="0.2">
      <c r="A28" s="821"/>
      <c r="B28" s="2472"/>
      <c r="C28" s="2471"/>
      <c r="D28" s="2471"/>
      <c r="E28" s="2471"/>
      <c r="F28" s="2471"/>
      <c r="G28" s="2471"/>
      <c r="H28" s="819"/>
    </row>
    <row r="29" spans="1:8" x14ac:dyDescent="0.2">
      <c r="A29" s="821"/>
      <c r="B29" s="2472"/>
      <c r="C29" s="2471"/>
      <c r="D29" s="2471"/>
      <c r="E29" s="2471"/>
      <c r="F29" s="2471"/>
      <c r="G29" s="2471"/>
      <c r="H29" s="819"/>
    </row>
    <row r="30" spans="1:8" x14ac:dyDescent="0.2">
      <c r="A30" s="821"/>
      <c r="B30" s="2472"/>
      <c r="C30" s="2471"/>
      <c r="D30" s="2471"/>
      <c r="E30" s="2471"/>
      <c r="F30" s="2471"/>
      <c r="G30" s="2471"/>
      <c r="H30" s="819"/>
    </row>
    <row r="31" spans="1:8" x14ac:dyDescent="0.2">
      <c r="A31" s="821"/>
      <c r="B31" s="2472"/>
      <c r="C31" s="2471"/>
      <c r="D31" s="2471"/>
      <c r="E31" s="2471"/>
      <c r="F31" s="2471"/>
      <c r="G31" s="2471"/>
      <c r="H31" s="819"/>
    </row>
    <row r="32" spans="1:8" x14ac:dyDescent="0.2">
      <c r="A32" s="821"/>
      <c r="B32" s="2472"/>
      <c r="C32" s="2471"/>
      <c r="D32" s="2471"/>
      <c r="E32" s="2471"/>
      <c r="F32" s="2471"/>
      <c r="G32" s="2471"/>
      <c r="H32" s="819"/>
    </row>
    <row r="33" spans="1:8" x14ac:dyDescent="0.2">
      <c r="A33" s="821"/>
      <c r="B33" s="2472"/>
      <c r="C33" s="2471"/>
      <c r="D33" s="2471"/>
      <c r="E33" s="2471"/>
      <c r="F33" s="2471"/>
      <c r="G33" s="2471"/>
      <c r="H33" s="819"/>
    </row>
    <row r="34" spans="1:8" x14ac:dyDescent="0.2">
      <c r="A34" s="821"/>
      <c r="B34" s="2468" t="s">
        <v>228</v>
      </c>
      <c r="C34" s="2469"/>
      <c r="D34" s="2469"/>
      <c r="E34" s="2469"/>
      <c r="F34" s="2469"/>
      <c r="G34" s="2469"/>
      <c r="H34" s="819"/>
    </row>
    <row r="35" spans="1:8" x14ac:dyDescent="0.2">
      <c r="A35" s="821"/>
      <c r="B35" s="2569" t="s">
        <v>1779</v>
      </c>
      <c r="C35" s="2569"/>
      <c r="D35" s="2569"/>
      <c r="E35" s="2569"/>
      <c r="F35" s="2569"/>
      <c r="G35" s="2569"/>
      <c r="H35" s="819"/>
    </row>
    <row r="36" spans="1:8" x14ac:dyDescent="0.2">
      <c r="A36" s="821"/>
      <c r="B36" s="2569"/>
      <c r="C36" s="2569"/>
      <c r="D36" s="2569"/>
      <c r="E36" s="2569"/>
      <c r="F36" s="2569"/>
      <c r="G36" s="2569"/>
      <c r="H36" s="819"/>
    </row>
    <row r="37" spans="1:8" x14ac:dyDescent="0.2">
      <c r="A37" s="821"/>
      <c r="B37" s="2569" t="s">
        <v>1780</v>
      </c>
      <c r="C37" s="2569"/>
      <c r="D37" s="2569"/>
      <c r="E37" s="2569"/>
      <c r="F37" s="2569"/>
      <c r="G37" s="2569"/>
      <c r="H37" s="819"/>
    </row>
    <row r="38" spans="1:8" x14ac:dyDescent="0.2">
      <c r="A38" s="821"/>
      <c r="B38" s="2569"/>
      <c r="C38" s="2569"/>
      <c r="D38" s="2569"/>
      <c r="E38" s="2569"/>
      <c r="F38" s="2569"/>
      <c r="G38" s="2569"/>
      <c r="H38" s="819"/>
    </row>
    <row r="39" spans="1:8" x14ac:dyDescent="0.2">
      <c r="A39" s="821"/>
      <c r="B39" s="2569"/>
      <c r="C39" s="2569"/>
      <c r="D39" s="2569"/>
      <c r="E39" s="2569"/>
      <c r="F39" s="2569"/>
      <c r="G39" s="2569"/>
      <c r="H39" s="819"/>
    </row>
    <row r="40" spans="1:8" x14ac:dyDescent="0.2">
      <c r="A40" s="821"/>
      <c r="B40" s="2472"/>
      <c r="C40" s="2471"/>
      <c r="D40" s="2471"/>
      <c r="E40" s="2471"/>
      <c r="F40" s="2471"/>
      <c r="G40" s="2471"/>
      <c r="H40" s="819"/>
    </row>
    <row r="41" spans="1:8" x14ac:dyDescent="0.2">
      <c r="A41" s="821"/>
      <c r="B41" s="2472"/>
      <c r="C41" s="2471"/>
      <c r="D41" s="2471"/>
      <c r="E41" s="2471"/>
      <c r="F41" s="2471"/>
      <c r="G41" s="2471"/>
      <c r="H41" s="819"/>
    </row>
    <row r="42" spans="1:8" x14ac:dyDescent="0.2">
      <c r="A42" s="821"/>
      <c r="B42" s="2472"/>
      <c r="C42" s="2471"/>
      <c r="D42" s="2471"/>
      <c r="E42" s="2471"/>
      <c r="F42" s="2471"/>
      <c r="G42" s="2471"/>
      <c r="H42" s="819"/>
    </row>
    <row r="43" spans="1:8" x14ac:dyDescent="0.2">
      <c r="A43" s="821"/>
      <c r="B43" s="2472"/>
      <c r="C43" s="2471"/>
      <c r="D43" s="2471"/>
      <c r="E43" s="2471"/>
      <c r="F43" s="2471"/>
      <c r="G43" s="2471"/>
      <c r="H43" s="819"/>
    </row>
    <row r="44" spans="1:8" x14ac:dyDescent="0.2">
      <c r="A44" s="821"/>
      <c r="B44" s="2472"/>
      <c r="C44" s="2471"/>
      <c r="D44" s="2471"/>
      <c r="E44" s="2471"/>
      <c r="F44" s="2471"/>
      <c r="G44" s="2471"/>
      <c r="H44" s="819"/>
    </row>
    <row r="45" spans="1:8" x14ac:dyDescent="0.2">
      <c r="A45" s="821"/>
      <c r="B45" s="2472"/>
      <c r="C45" s="2471"/>
      <c r="D45" s="2471"/>
      <c r="E45" s="2471"/>
      <c r="F45" s="2471"/>
      <c r="G45" s="2471"/>
      <c r="H45" s="819"/>
    </row>
    <row r="46" spans="1:8" x14ac:dyDescent="0.2">
      <c r="A46" s="821"/>
      <c r="B46" s="2472"/>
      <c r="C46" s="2471"/>
      <c r="D46" s="2471"/>
      <c r="E46" s="2471"/>
      <c r="F46" s="2471"/>
      <c r="G46" s="2471"/>
      <c r="H46" s="819"/>
    </row>
    <row r="47" spans="1:8" x14ac:dyDescent="0.2">
      <c r="A47" s="821"/>
      <c r="B47" s="2472"/>
      <c r="C47" s="2471"/>
      <c r="D47" s="2471"/>
      <c r="E47" s="2471"/>
      <c r="F47" s="2471"/>
      <c r="G47" s="2471"/>
      <c r="H47" s="819"/>
    </row>
    <row r="48" spans="1:8" x14ac:dyDescent="0.2">
      <c r="A48" s="821"/>
      <c r="B48" s="2472"/>
      <c r="C48" s="2471"/>
      <c r="D48" s="2471"/>
      <c r="E48" s="2471"/>
      <c r="F48" s="2471"/>
      <c r="G48" s="2471"/>
      <c r="H48" s="819"/>
    </row>
    <row r="49" spans="1:8" x14ac:dyDescent="0.2">
      <c r="A49" s="821"/>
      <c r="B49" s="2472"/>
      <c r="C49" s="2471"/>
      <c r="D49" s="2471"/>
      <c r="E49" s="2471"/>
      <c r="F49" s="2471"/>
      <c r="G49" s="2471"/>
      <c r="H49" s="819"/>
    </row>
    <row r="50" spans="1:8" x14ac:dyDescent="0.2">
      <c r="A50" s="821"/>
      <c r="B50" s="2472"/>
      <c r="C50" s="2471"/>
      <c r="D50" s="2471"/>
      <c r="E50" s="2471"/>
      <c r="F50" s="2471"/>
      <c r="G50" s="2471"/>
      <c r="H50" s="819"/>
    </row>
    <row r="51" spans="1:8" x14ac:dyDescent="0.2">
      <c r="A51" s="821"/>
      <c r="B51" s="2472"/>
      <c r="C51" s="2471"/>
      <c r="D51" s="2471"/>
      <c r="E51" s="2471"/>
      <c r="F51" s="2471"/>
      <c r="G51" s="2471"/>
      <c r="H51" s="819"/>
    </row>
    <row r="52" spans="1:8" x14ac:dyDescent="0.2">
      <c r="A52" s="821"/>
      <c r="B52" s="2472"/>
      <c r="C52" s="2471"/>
      <c r="D52" s="2471"/>
      <c r="E52" s="2471"/>
      <c r="F52" s="2471"/>
      <c r="G52" s="2471"/>
      <c r="H52" s="819"/>
    </row>
    <row r="53" spans="1:8" x14ac:dyDescent="0.2">
      <c r="A53" s="821"/>
      <c r="B53" s="2472"/>
      <c r="C53" s="2471"/>
      <c r="D53" s="2471"/>
      <c r="E53" s="2471"/>
      <c r="F53" s="2471"/>
      <c r="G53" s="2471"/>
      <c r="H53" s="819"/>
    </row>
    <row r="54" spans="1:8" x14ac:dyDescent="0.2">
      <c r="A54" s="821"/>
      <c r="B54" s="2472"/>
      <c r="C54" s="2471"/>
      <c r="D54" s="2471"/>
      <c r="E54" s="2471"/>
      <c r="F54" s="2471"/>
      <c r="G54" s="2471"/>
      <c r="H54" s="819"/>
    </row>
    <row r="55" spans="1:8" ht="13.5" thickBot="1" x14ac:dyDescent="0.25">
      <c r="A55" s="822"/>
      <c r="B55" s="2473"/>
      <c r="C55" s="2474"/>
      <c r="D55" s="2474"/>
      <c r="E55" s="2474"/>
      <c r="F55" s="2474"/>
      <c r="G55" s="2474"/>
      <c r="H55" s="823"/>
    </row>
    <row r="56" spans="1:8" x14ac:dyDescent="0.2">
      <c r="A56" s="11"/>
      <c r="B56" s="2"/>
      <c r="C56" s="2"/>
      <c r="D56" s="2"/>
      <c r="E56" s="11"/>
      <c r="F56" s="11"/>
      <c r="G56" s="11"/>
      <c r="H56" s="11"/>
    </row>
    <row r="57" spans="1:8" x14ac:dyDescent="0.2">
      <c r="A57" s="11"/>
      <c r="B57" s="2"/>
      <c r="C57" s="2"/>
      <c r="D57" s="2"/>
      <c r="E57" s="11"/>
      <c r="F57" s="11"/>
      <c r="G57" s="11"/>
      <c r="H57" s="11"/>
    </row>
    <row r="58" spans="1:8" x14ac:dyDescent="0.2">
      <c r="A58" s="11"/>
      <c r="B58" s="2"/>
      <c r="C58" s="2"/>
      <c r="D58" s="2"/>
      <c r="E58" s="11"/>
      <c r="F58" s="11"/>
      <c r="G58" s="11"/>
      <c r="H58" s="11"/>
    </row>
    <row r="59" spans="1:8" x14ac:dyDescent="0.2">
      <c r="A59" s="11"/>
      <c r="B59" s="2"/>
      <c r="C59" s="2"/>
      <c r="D59" s="2"/>
      <c r="E59" s="11"/>
      <c r="F59" s="11"/>
      <c r="G59" s="11"/>
      <c r="H59" s="11"/>
    </row>
    <row r="60" spans="1:8" x14ac:dyDescent="0.2">
      <c r="A60" s="11"/>
      <c r="B60" s="2"/>
      <c r="C60" s="2"/>
      <c r="D60" s="2"/>
      <c r="E60" s="11"/>
      <c r="F60" s="11"/>
      <c r="G60" s="11"/>
      <c r="H60" s="11"/>
    </row>
    <row r="61" spans="1:8" x14ac:dyDescent="0.2">
      <c r="A61" s="11"/>
      <c r="B61" s="2"/>
      <c r="C61" s="2"/>
      <c r="D61" s="2"/>
      <c r="E61" s="11"/>
      <c r="F61" s="11"/>
      <c r="G61" s="11"/>
      <c r="H61" s="11"/>
    </row>
    <row r="62" spans="1:8" x14ac:dyDescent="0.2">
      <c r="A62" s="11"/>
      <c r="B62" s="2"/>
      <c r="C62" s="2"/>
      <c r="D62" s="2"/>
      <c r="E62" s="11"/>
      <c r="F62" s="11"/>
      <c r="G62" s="11"/>
      <c r="H62" s="11"/>
    </row>
    <row r="63" spans="1:8" x14ac:dyDescent="0.2">
      <c r="A63" s="11"/>
      <c r="B63" s="2"/>
      <c r="C63" s="2"/>
      <c r="D63" s="2"/>
      <c r="E63" s="11"/>
      <c r="F63" s="11"/>
      <c r="G63" s="11"/>
      <c r="H63" s="11"/>
    </row>
    <row r="64" spans="1:8" x14ac:dyDescent="0.2">
      <c r="A64" s="11"/>
      <c r="B64" s="2"/>
      <c r="C64" s="2"/>
      <c r="D64" s="2"/>
      <c r="E64" s="11"/>
      <c r="F64" s="11"/>
      <c r="G64" s="11"/>
      <c r="H64" s="11"/>
    </row>
    <row r="65" spans="1:8" x14ac:dyDescent="0.2">
      <c r="A65" s="11"/>
      <c r="B65" s="2"/>
      <c r="C65" s="2"/>
      <c r="D65" s="2"/>
      <c r="E65" s="11"/>
      <c r="F65" s="11"/>
      <c r="G65" s="11"/>
      <c r="H65" s="11"/>
    </row>
    <row r="66" spans="1:8" x14ac:dyDescent="0.2">
      <c r="A66" s="11"/>
      <c r="B66" s="2"/>
      <c r="C66" s="2"/>
      <c r="D66" s="2"/>
      <c r="E66" s="11"/>
      <c r="F66" s="11"/>
      <c r="G66" s="11"/>
      <c r="H66" s="11"/>
    </row>
  </sheetData>
  <mergeCells count="50">
    <mergeCell ref="B52:G52"/>
    <mergeCell ref="B34:G34"/>
    <mergeCell ref="B53:G53"/>
    <mergeCell ref="B54:G54"/>
    <mergeCell ref="B55:G55"/>
    <mergeCell ref="B40:G40"/>
    <mergeCell ref="B41:G41"/>
    <mergeCell ref="B42:G42"/>
    <mergeCell ref="B43:G43"/>
    <mergeCell ref="B44:G44"/>
    <mergeCell ref="B45:G45"/>
    <mergeCell ref="B46:G46"/>
    <mergeCell ref="B47:G47"/>
    <mergeCell ref="B48:G48"/>
    <mergeCell ref="B49:G49"/>
    <mergeCell ref="B50:G50"/>
    <mergeCell ref="B51:G51"/>
    <mergeCell ref="B29:G29"/>
    <mergeCell ref="B30:G30"/>
    <mergeCell ref="B31:G31"/>
    <mergeCell ref="B32:G32"/>
    <mergeCell ref="B33:G33"/>
    <mergeCell ref="B35:G36"/>
    <mergeCell ref="B37:G39"/>
    <mergeCell ref="B24:G24"/>
    <mergeCell ref="B25:G25"/>
    <mergeCell ref="B26:G26"/>
    <mergeCell ref="B27:G27"/>
    <mergeCell ref="B28:G28"/>
    <mergeCell ref="B22:G22"/>
    <mergeCell ref="B23:G23"/>
    <mergeCell ref="B16:G16"/>
    <mergeCell ref="B17:G17"/>
    <mergeCell ref="B18:G18"/>
    <mergeCell ref="B19:G19"/>
    <mergeCell ref="B1:C1"/>
    <mergeCell ref="D1:G1"/>
    <mergeCell ref="D4:E4"/>
    <mergeCell ref="B3:C3"/>
    <mergeCell ref="B2:C2"/>
    <mergeCell ref="D3:G3"/>
    <mergeCell ref="D2:G2"/>
    <mergeCell ref="A5:H6"/>
    <mergeCell ref="B4:C4"/>
    <mergeCell ref="B20:G20"/>
    <mergeCell ref="B21:G21"/>
    <mergeCell ref="B7:G7"/>
    <mergeCell ref="B13:G13"/>
    <mergeCell ref="B14:G14"/>
    <mergeCell ref="B15:G15"/>
  </mergeCells>
  <phoneticPr fontId="51" type="noConversion"/>
  <printOptions horizontalCentered="1" verticalCentered="1"/>
  <pageMargins left="0.39370078740157483" right="0" top="0" bottom="0" header="0" footer="0"/>
  <pageSetup paperSize="9" orientation="portrait" blackAndWhite="1"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3">
    <tabColor indexed="10"/>
  </sheetPr>
  <dimension ref="A1:U94"/>
  <sheetViews>
    <sheetView workbookViewId="0">
      <selection activeCell="D36" sqref="D36"/>
    </sheetView>
  </sheetViews>
  <sheetFormatPr baseColWidth="10" defaultRowHeight="12.75" x14ac:dyDescent="0.2"/>
  <cols>
    <col min="1" max="1" width="15.42578125" customWidth="1"/>
    <col min="4" max="6" width="13.42578125" customWidth="1"/>
    <col min="7" max="7" width="17.140625" bestFit="1" customWidth="1"/>
    <col min="9" max="9" width="17.140625" bestFit="1" customWidth="1"/>
  </cols>
  <sheetData>
    <row r="1" spans="1:21" ht="16.5" thickBot="1" x14ac:dyDescent="0.25">
      <c r="A1" s="331" t="s">
        <v>220</v>
      </c>
      <c r="B1" s="2449" t="s">
        <v>1671</v>
      </c>
      <c r="C1" s="2450"/>
      <c r="D1" s="2451" t="s">
        <v>221</v>
      </c>
      <c r="E1" s="2703"/>
      <c r="F1" s="2703"/>
      <c r="G1" s="2703"/>
      <c r="H1" s="2704"/>
      <c r="I1" s="332" t="s">
        <v>671</v>
      </c>
    </row>
    <row r="2" spans="1:21" ht="19.5" thickBot="1" x14ac:dyDescent="0.25">
      <c r="A2" s="816">
        <f>Q!P5</f>
        <v>2014001</v>
      </c>
      <c r="B2" s="2455" t="str">
        <f>Q!G5</f>
        <v>SPECIMEN ECF</v>
      </c>
      <c r="C2" s="2456"/>
      <c r="D2" s="2457" t="s">
        <v>1587</v>
      </c>
      <c r="E2" s="2458"/>
      <c r="F2" s="2458"/>
      <c r="G2" s="2458"/>
      <c r="H2" s="2459"/>
      <c r="I2" s="333" t="s">
        <v>1511</v>
      </c>
    </row>
    <row r="3" spans="1:21" ht="16.5" thickBot="1" x14ac:dyDescent="0.25">
      <c r="A3" s="334" t="s">
        <v>725</v>
      </c>
      <c r="B3" s="2449" t="s">
        <v>674</v>
      </c>
      <c r="C3" s="2450"/>
      <c r="D3" s="2451" t="s">
        <v>222</v>
      </c>
      <c r="E3" s="2703"/>
      <c r="F3" s="2703"/>
      <c r="G3" s="2703"/>
      <c r="H3" s="2704"/>
      <c r="I3" s="335" t="s">
        <v>1450</v>
      </c>
    </row>
    <row r="4" spans="1:21" ht="23.25" thickBot="1" x14ac:dyDescent="0.35">
      <c r="A4" s="597"/>
      <c r="B4" s="2466"/>
      <c r="C4" s="2467"/>
      <c r="D4" s="2055"/>
      <c r="E4" s="2056"/>
      <c r="F4" s="2056"/>
      <c r="H4" s="2057"/>
      <c r="I4" s="592">
        <f>+GA!O3</f>
        <v>41639</v>
      </c>
    </row>
    <row r="5" spans="1:21" s="1355" customFormat="1" ht="12.75" customHeight="1" x14ac:dyDescent="0.2">
      <c r="A5" s="1352"/>
      <c r="B5" s="1353"/>
      <c r="C5" s="1354"/>
      <c r="D5" s="1354"/>
      <c r="E5" s="1912"/>
      <c r="F5" s="1912"/>
      <c r="G5" s="1912"/>
      <c r="H5" s="1912"/>
      <c r="I5" s="1913"/>
    </row>
    <row r="6" spans="1:21" s="1355" customFormat="1" ht="12.75" customHeight="1" x14ac:dyDescent="0.2">
      <c r="A6" s="2038"/>
      <c r="B6" s="2039"/>
      <c r="C6" s="1354"/>
      <c r="D6" s="1354"/>
      <c r="E6" s="1354"/>
      <c r="F6" s="1354"/>
      <c r="G6" s="1354"/>
      <c r="H6" s="1354"/>
      <c r="I6" s="2040"/>
    </row>
    <row r="7" spans="1:21" s="1355" customFormat="1" ht="12.75" customHeight="1" x14ac:dyDescent="0.2">
      <c r="A7" s="2705" t="s">
        <v>1977</v>
      </c>
      <c r="B7" s="2706"/>
      <c r="C7" s="2706"/>
      <c r="D7" s="2706"/>
      <c r="E7" s="2706"/>
      <c r="F7" s="2706"/>
      <c r="G7" s="2706"/>
      <c r="H7" s="2706"/>
      <c r="I7" s="2707"/>
    </row>
    <row r="8" spans="1:21" s="1355" customFormat="1" ht="12.75" customHeight="1" x14ac:dyDescent="0.2">
      <c r="A8" s="2038"/>
      <c r="B8" s="2039"/>
      <c r="C8" s="1354"/>
      <c r="D8" s="1354"/>
      <c r="E8" s="1354"/>
      <c r="F8" s="1354"/>
      <c r="G8" s="1354"/>
      <c r="H8" s="1354"/>
      <c r="I8" s="2040"/>
    </row>
    <row r="9" spans="1:21" ht="12.95" customHeight="1" x14ac:dyDescent="0.2">
      <c r="A9" s="1909"/>
      <c r="B9" s="1910"/>
      <c r="C9" s="1910"/>
      <c r="D9" s="1910"/>
      <c r="E9" s="1910"/>
      <c r="F9" s="1910"/>
      <c r="G9" s="1910"/>
      <c r="H9" s="1910"/>
      <c r="I9" s="1911"/>
    </row>
    <row r="10" spans="1:21" s="1633" customFormat="1" x14ac:dyDescent="0.2">
      <c r="A10" s="1983" t="s">
        <v>1793</v>
      </c>
      <c r="B10" s="1639"/>
      <c r="C10" s="1639"/>
      <c r="D10" s="1639"/>
      <c r="E10" s="1639"/>
      <c r="F10" s="1639"/>
      <c r="G10" s="1639"/>
      <c r="H10" s="1639"/>
      <c r="I10" s="1640"/>
      <c r="J10" s="1639"/>
      <c r="K10" s="1639"/>
      <c r="L10" s="1639"/>
      <c r="M10" s="1639"/>
      <c r="N10" s="1639"/>
      <c r="O10" s="1639"/>
      <c r="P10" s="1639"/>
      <c r="Q10" s="1639"/>
      <c r="R10" s="1639"/>
      <c r="S10" s="1639"/>
      <c r="T10" s="1639"/>
      <c r="U10" s="1640"/>
    </row>
    <row r="11" spans="1:21" s="1633" customFormat="1" x14ac:dyDescent="0.2">
      <c r="A11" s="1651" t="s">
        <v>1976</v>
      </c>
      <c r="B11" s="1639"/>
      <c r="C11" s="1639"/>
      <c r="D11" s="1639"/>
      <c r="E11" s="1639"/>
      <c r="F11" s="1639"/>
      <c r="G11" s="1639"/>
      <c r="H11" s="1639"/>
      <c r="I11" s="1640"/>
      <c r="J11" s="1639"/>
      <c r="K11" s="1639"/>
      <c r="L11" s="1639"/>
      <c r="M11" s="1639"/>
      <c r="N11" s="1639"/>
      <c r="O11" s="1639"/>
      <c r="P11" s="1639"/>
      <c r="Q11" s="1639"/>
      <c r="R11" s="1639"/>
      <c r="S11" s="1639"/>
      <c r="T11" s="1639"/>
      <c r="U11" s="1640"/>
    </row>
    <row r="12" spans="1:21" s="1633" customFormat="1" x14ac:dyDescent="0.2">
      <c r="A12" s="1651"/>
      <c r="B12" s="1639"/>
      <c r="C12" s="1639"/>
      <c r="D12" s="1639"/>
      <c r="E12" s="1639"/>
      <c r="F12" s="1639"/>
      <c r="G12" s="1639"/>
      <c r="H12" s="1639"/>
      <c r="I12" s="1640"/>
      <c r="J12" s="1639"/>
      <c r="K12" s="1639"/>
      <c r="L12" s="1639"/>
      <c r="M12" s="1639"/>
      <c r="N12" s="1639"/>
      <c r="O12" s="1639"/>
      <c r="P12" s="1639"/>
      <c r="Q12" s="1639"/>
      <c r="R12" s="1639"/>
      <c r="S12" s="1639"/>
      <c r="T12" s="1639"/>
      <c r="U12" s="1640"/>
    </row>
    <row r="13" spans="1:21" s="1633" customFormat="1" x14ac:dyDescent="0.2">
      <c r="A13" s="1651"/>
      <c r="B13" s="1639"/>
      <c r="C13" s="1639"/>
      <c r="D13" s="1639"/>
      <c r="E13" s="1639"/>
      <c r="F13" s="1639"/>
      <c r="G13" s="1639"/>
      <c r="H13" s="1639"/>
      <c r="I13" s="1640"/>
      <c r="J13" s="1639"/>
      <c r="K13" s="1639"/>
      <c r="L13" s="1639"/>
      <c r="M13" s="1639"/>
      <c r="N13" s="1639"/>
      <c r="O13" s="1639"/>
      <c r="P13" s="1639"/>
      <c r="Q13" s="1639"/>
      <c r="R13" s="1639"/>
      <c r="S13" s="1639"/>
      <c r="T13" s="1639"/>
      <c r="U13" s="1640"/>
    </row>
    <row r="14" spans="1:21" s="1633" customFormat="1" x14ac:dyDescent="0.2">
      <c r="A14" s="1983" t="s">
        <v>558</v>
      </c>
      <c r="B14" s="1639"/>
      <c r="C14" s="1639"/>
      <c r="D14" s="1639"/>
      <c r="E14" s="1639"/>
      <c r="F14" s="1639"/>
      <c r="G14" s="1639"/>
      <c r="H14" s="1639"/>
      <c r="I14" s="1640"/>
      <c r="J14" s="1639"/>
      <c r="K14" s="1639"/>
      <c r="L14" s="1639"/>
      <c r="M14" s="1639"/>
      <c r="N14" s="1639"/>
      <c r="O14" s="1639"/>
      <c r="P14" s="1639"/>
      <c r="Q14" s="1639"/>
      <c r="R14" s="1639"/>
      <c r="S14" s="1639"/>
      <c r="T14" s="1639"/>
      <c r="U14" s="1640"/>
    </row>
    <row r="15" spans="1:21" s="1633" customFormat="1" x14ac:dyDescent="0.2">
      <c r="A15" s="1918"/>
      <c r="B15" s="1919"/>
      <c r="C15" s="1919"/>
      <c r="D15" s="1919"/>
      <c r="E15" s="1919"/>
      <c r="F15" s="1919"/>
      <c r="G15" s="1919"/>
      <c r="H15" s="1919"/>
      <c r="I15" s="1920"/>
      <c r="J15" s="1919"/>
      <c r="K15" s="1919"/>
      <c r="L15" s="1919"/>
      <c r="M15" s="1919"/>
      <c r="N15" s="1919"/>
      <c r="O15" s="1919"/>
      <c r="P15" s="1919"/>
      <c r="Q15" s="1919"/>
      <c r="R15" s="1919"/>
      <c r="S15" s="1919"/>
      <c r="T15" s="1919"/>
      <c r="U15" s="1920"/>
    </row>
    <row r="16" spans="1:21" s="1633" customFormat="1" ht="12.75" customHeight="1" x14ac:dyDescent="0.2">
      <c r="A16" s="2711"/>
      <c r="B16" s="2712"/>
      <c r="C16" s="2712"/>
      <c r="D16" s="2712"/>
      <c r="E16" s="2712"/>
      <c r="F16" s="2712"/>
      <c r="G16" s="2712"/>
      <c r="H16" s="2712"/>
      <c r="I16" s="2713"/>
      <c r="J16" s="2041"/>
      <c r="K16" s="2041"/>
      <c r="L16" s="2041"/>
      <c r="M16" s="2041"/>
      <c r="N16" s="2041"/>
      <c r="O16" s="2041"/>
      <c r="P16" s="2041"/>
      <c r="Q16" s="2041"/>
      <c r="R16" s="2041"/>
      <c r="S16" s="2041"/>
      <c r="T16" s="2041"/>
      <c r="U16" s="2042"/>
    </row>
    <row r="17" spans="1:21" s="1633" customFormat="1" ht="12.75" customHeight="1" x14ac:dyDescent="0.2">
      <c r="A17" s="2714"/>
      <c r="B17" s="2715"/>
      <c r="C17" s="2715"/>
      <c r="D17" s="2715"/>
      <c r="E17" s="2715"/>
      <c r="F17" s="2715"/>
      <c r="G17" s="2715"/>
      <c r="H17" s="2715"/>
      <c r="I17" s="2716"/>
      <c r="J17" s="1639"/>
      <c r="K17" s="1639"/>
      <c r="L17" s="1639"/>
      <c r="M17" s="1639"/>
      <c r="N17" s="1639"/>
      <c r="O17" s="1639"/>
      <c r="P17" s="1639"/>
      <c r="Q17" s="1639"/>
      <c r="R17" s="1639"/>
      <c r="S17" s="1639"/>
      <c r="T17" s="1639"/>
      <c r="U17" s="1640"/>
    </row>
    <row r="18" spans="1:21" s="1633" customFormat="1" ht="12.75" customHeight="1" x14ac:dyDescent="0.2">
      <c r="A18" s="2724"/>
      <c r="B18" s="2725"/>
      <c r="C18" s="2725"/>
      <c r="D18" s="2725"/>
      <c r="E18" s="2725"/>
      <c r="F18" s="2725"/>
      <c r="G18" s="2725"/>
      <c r="H18" s="2725"/>
      <c r="I18" s="2726"/>
      <c r="J18" s="1919"/>
      <c r="K18" s="1919"/>
      <c r="L18" s="1919"/>
      <c r="M18" s="1919"/>
      <c r="N18" s="1919"/>
      <c r="O18" s="1919"/>
      <c r="P18" s="1919"/>
      <c r="Q18" s="1919"/>
      <c r="R18" s="1919"/>
      <c r="S18" s="1919"/>
      <c r="T18" s="1919"/>
      <c r="U18" s="1920"/>
    </row>
    <row r="19" spans="1:21" ht="12.95" customHeight="1" x14ac:dyDescent="0.2">
      <c r="A19" s="2700"/>
      <c r="B19" s="2701"/>
      <c r="C19" s="2701"/>
      <c r="D19" s="2701"/>
      <c r="E19" s="2701"/>
      <c r="F19" s="2701"/>
      <c r="G19" s="2701"/>
      <c r="H19" s="2701"/>
      <c r="I19" s="2702"/>
    </row>
    <row r="20" spans="1:21" ht="12.95" customHeight="1" x14ac:dyDescent="0.2">
      <c r="A20" s="2700"/>
      <c r="B20" s="2701"/>
      <c r="C20" s="2701"/>
      <c r="D20" s="2701"/>
      <c r="E20" s="2701"/>
      <c r="F20" s="2701"/>
      <c r="G20" s="2701"/>
      <c r="H20" s="2701"/>
      <c r="I20" s="2702"/>
    </row>
    <row r="21" spans="1:21" s="528" customFormat="1" ht="12.95" customHeight="1" x14ac:dyDescent="0.2">
      <c r="A21" s="1302"/>
      <c r="B21" s="1917"/>
      <c r="C21" s="1917"/>
      <c r="D21" s="1306"/>
      <c r="E21" s="1915"/>
      <c r="F21" s="1915"/>
      <c r="G21" s="1915"/>
      <c r="H21" s="1915"/>
      <c r="I21" s="1916"/>
    </row>
    <row r="22" spans="1:21" s="528" customFormat="1" ht="12.95" customHeight="1" x14ac:dyDescent="0.2">
      <c r="A22" s="1302"/>
      <c r="B22" s="1917"/>
      <c r="C22" s="1917"/>
      <c r="D22" s="1306"/>
      <c r="E22" s="1915"/>
      <c r="F22" s="1915"/>
      <c r="G22" s="1915"/>
      <c r="H22" s="1915"/>
      <c r="I22" s="1916"/>
    </row>
    <row r="23" spans="1:21" ht="12.95" customHeight="1" x14ac:dyDescent="0.2">
      <c r="A23" s="1356" t="s">
        <v>391</v>
      </c>
      <c r="B23" s="2710" t="s">
        <v>392</v>
      </c>
      <c r="C23" s="2710"/>
      <c r="D23" s="2710"/>
      <c r="E23" s="1914"/>
      <c r="F23" s="1914"/>
      <c r="G23" s="1914"/>
      <c r="H23" s="1914"/>
      <c r="I23" s="1357"/>
    </row>
    <row r="24" spans="1:21" ht="12.95" customHeight="1" x14ac:dyDescent="0.2">
      <c r="A24" s="1302"/>
      <c r="B24" s="1421"/>
      <c r="C24" s="1196"/>
      <c r="D24" s="1197"/>
      <c r="E24" s="1915"/>
      <c r="F24" s="1915"/>
      <c r="G24" s="1915"/>
      <c r="H24" s="1915"/>
      <c r="I24" s="1916"/>
    </row>
    <row r="25" spans="1:21" s="1902" customFormat="1" ht="25.5" x14ac:dyDescent="0.2">
      <c r="A25" s="2048" t="s">
        <v>1978</v>
      </c>
      <c r="B25" s="2049" t="s">
        <v>565</v>
      </c>
      <c r="C25" s="2050" t="s">
        <v>566</v>
      </c>
      <c r="D25" s="2051"/>
      <c r="E25" s="2052" t="s">
        <v>1980</v>
      </c>
      <c r="F25" s="2049" t="s">
        <v>567</v>
      </c>
      <c r="G25" s="2049" t="s">
        <v>568</v>
      </c>
      <c r="H25" s="2050" t="s">
        <v>569</v>
      </c>
      <c r="I25" s="2049" t="s">
        <v>1591</v>
      </c>
    </row>
    <row r="26" spans="1:21" s="1902" customFormat="1" x14ac:dyDescent="0.2">
      <c r="A26" s="2043"/>
      <c r="B26" s="2044"/>
      <c r="C26" s="2708"/>
      <c r="D26" s="2709"/>
      <c r="E26" s="2045"/>
      <c r="F26" s="369"/>
      <c r="G26" s="365">
        <f t="shared" ref="G26:G32" si="0">+F26*0.196</f>
        <v>0</v>
      </c>
      <c r="H26" s="2053">
        <f t="shared" ref="H26:H33" si="1">F26+G26</f>
        <v>0</v>
      </c>
      <c r="I26" s="2058"/>
    </row>
    <row r="27" spans="1:21" s="1902" customFormat="1" x14ac:dyDescent="0.2">
      <c r="A27" s="2043"/>
      <c r="B27" s="2044"/>
      <c r="C27" s="2708"/>
      <c r="D27" s="2709"/>
      <c r="E27" s="2045"/>
      <c r="F27" s="369"/>
      <c r="G27" s="365">
        <f t="shared" si="0"/>
        <v>0</v>
      </c>
      <c r="H27" s="2053">
        <f t="shared" si="1"/>
        <v>0</v>
      </c>
      <c r="I27" s="2058"/>
    </row>
    <row r="28" spans="1:21" s="1902" customFormat="1" x14ac:dyDescent="0.2">
      <c r="A28" s="2043"/>
      <c r="B28" s="2044"/>
      <c r="C28" s="2708"/>
      <c r="D28" s="2709"/>
      <c r="E28" s="2045"/>
      <c r="F28" s="369"/>
      <c r="G28" s="365">
        <f t="shared" si="0"/>
        <v>0</v>
      </c>
      <c r="H28" s="2053">
        <f t="shared" si="1"/>
        <v>0</v>
      </c>
      <c r="I28" s="2058"/>
    </row>
    <row r="29" spans="1:21" s="1902" customFormat="1" x14ac:dyDescent="0.2">
      <c r="A29" s="2043"/>
      <c r="B29" s="2044"/>
      <c r="C29" s="2708"/>
      <c r="D29" s="2709"/>
      <c r="E29" s="2045"/>
      <c r="F29" s="369"/>
      <c r="G29" s="365">
        <f t="shared" si="0"/>
        <v>0</v>
      </c>
      <c r="H29" s="2053">
        <f t="shared" si="1"/>
        <v>0</v>
      </c>
      <c r="I29" s="2058"/>
    </row>
    <row r="30" spans="1:21" s="1902" customFormat="1" x14ac:dyDescent="0.2">
      <c r="A30" s="2043"/>
      <c r="B30" s="2044"/>
      <c r="C30" s="2708"/>
      <c r="D30" s="2709"/>
      <c r="E30" s="2045"/>
      <c r="F30" s="369"/>
      <c r="G30" s="365">
        <f t="shared" si="0"/>
        <v>0</v>
      </c>
      <c r="H30" s="2053">
        <f t="shared" si="1"/>
        <v>0</v>
      </c>
      <c r="I30" s="2058"/>
    </row>
    <row r="31" spans="1:21" s="1902" customFormat="1" x14ac:dyDescent="0.2">
      <c r="A31" s="2043"/>
      <c r="B31" s="2044"/>
      <c r="C31" s="2708"/>
      <c r="D31" s="2709"/>
      <c r="E31" s="2045"/>
      <c r="F31" s="369"/>
      <c r="G31" s="365">
        <f t="shared" si="0"/>
        <v>0</v>
      </c>
      <c r="H31" s="2053">
        <f t="shared" si="1"/>
        <v>0</v>
      </c>
      <c r="I31" s="2058"/>
    </row>
    <row r="32" spans="1:21" s="1902" customFormat="1" x14ac:dyDescent="0.2">
      <c r="A32" s="2043"/>
      <c r="B32" s="2044"/>
      <c r="C32" s="2708"/>
      <c r="D32" s="2709"/>
      <c r="E32" s="2045"/>
      <c r="F32" s="369"/>
      <c r="G32" s="365">
        <f t="shared" si="0"/>
        <v>0</v>
      </c>
      <c r="H32" s="2053">
        <f t="shared" si="1"/>
        <v>0</v>
      </c>
      <c r="I32" s="2058"/>
    </row>
    <row r="33" spans="1:14" s="1902" customFormat="1" x14ac:dyDescent="0.2">
      <c r="A33" s="874"/>
      <c r="B33" s="366"/>
      <c r="C33" s="2720"/>
      <c r="D33" s="2721"/>
      <c r="E33" s="367"/>
      <c r="F33" s="369"/>
      <c r="G33" s="365"/>
      <c r="H33" s="2054">
        <f t="shared" si="1"/>
        <v>0</v>
      </c>
      <c r="I33" s="2059"/>
    </row>
    <row r="34" spans="1:14" s="1902" customFormat="1" ht="13.5" thickBot="1" x14ac:dyDescent="0.25">
      <c r="A34" s="878"/>
      <c r="B34" s="879"/>
      <c r="C34" s="879"/>
      <c r="D34" s="880" t="s">
        <v>570</v>
      </c>
      <c r="E34" s="880"/>
      <c r="F34" s="881">
        <f>SUM(F26:F33)</f>
        <v>0</v>
      </c>
      <c r="G34" s="882">
        <f>SUM(G26:G33)</f>
        <v>0</v>
      </c>
      <c r="H34" s="883">
        <f>SUM(H26:H33)</f>
        <v>0</v>
      </c>
      <c r="I34" s="2072"/>
    </row>
    <row r="35" spans="1:14" s="1902" customFormat="1" ht="13.5" thickBot="1" x14ac:dyDescent="0.25">
      <c r="A35" s="2061"/>
      <c r="B35" s="2062"/>
      <c r="C35" s="2063"/>
      <c r="D35" s="2064"/>
      <c r="E35" s="2064"/>
      <c r="F35" s="2722" t="s">
        <v>1981</v>
      </c>
      <c r="G35" s="2723"/>
      <c r="H35" s="2060">
        <v>0</v>
      </c>
      <c r="I35" s="2072"/>
    </row>
    <row r="36" spans="1:14" s="1902" customFormat="1" ht="13.5" thickBot="1" x14ac:dyDescent="0.25">
      <c r="A36" s="2061"/>
      <c r="B36" s="2062"/>
      <c r="C36" s="2063"/>
      <c r="D36" s="2064"/>
      <c r="E36" s="2064"/>
      <c r="F36" s="2722" t="s">
        <v>1979</v>
      </c>
      <c r="G36" s="2723"/>
      <c r="H36" s="2047" t="e">
        <f>+F34/H35</f>
        <v>#DIV/0!</v>
      </c>
      <c r="I36" s="2072"/>
      <c r="K36" s="2015"/>
      <c r="N36" s="2046"/>
    </row>
    <row r="37" spans="1:14" ht="12.95" customHeight="1" x14ac:dyDescent="0.2">
      <c r="A37" s="2061"/>
      <c r="B37" s="2062"/>
      <c r="C37" s="2063"/>
      <c r="D37" s="2064"/>
      <c r="E37" s="2071"/>
      <c r="F37" s="2071"/>
      <c r="G37" s="2071"/>
      <c r="H37" s="2071"/>
      <c r="I37" s="2072"/>
    </row>
    <row r="38" spans="1:14" ht="12.95" customHeight="1" x14ac:dyDescent="0.2">
      <c r="A38" s="2061"/>
      <c r="B38" s="2062"/>
      <c r="C38" s="2063"/>
      <c r="D38" s="2064"/>
      <c r="E38" s="2071"/>
      <c r="F38" s="2071"/>
      <c r="G38" s="2071"/>
      <c r="H38" s="2071"/>
      <c r="I38" s="2072"/>
    </row>
    <row r="39" spans="1:14" ht="12.95" customHeight="1" x14ac:dyDescent="0.2">
      <c r="A39" s="2061"/>
      <c r="B39" s="2062"/>
      <c r="C39" s="2063"/>
      <c r="D39" s="2064"/>
      <c r="E39" s="2065"/>
      <c r="F39" s="2065"/>
      <c r="G39" s="2065"/>
      <c r="H39" s="2065"/>
      <c r="I39" s="2066"/>
    </row>
    <row r="40" spans="1:14" ht="12.95" customHeight="1" x14ac:dyDescent="0.2">
      <c r="A40" s="2061"/>
      <c r="B40" s="2062"/>
      <c r="C40" s="2063"/>
      <c r="D40" s="2064"/>
      <c r="E40" s="2065"/>
      <c r="F40" s="2065"/>
      <c r="G40" s="2065"/>
      <c r="H40" s="2065"/>
      <c r="I40" s="2066"/>
    </row>
    <row r="41" spans="1:14" s="528" customFormat="1" ht="12.95" customHeight="1" x14ac:dyDescent="0.2">
      <c r="A41" s="2061"/>
      <c r="B41" s="2062"/>
      <c r="C41" s="2063"/>
      <c r="D41" s="2064"/>
      <c r="E41" s="2065"/>
      <c r="F41" s="2065"/>
      <c r="G41" s="2065"/>
      <c r="H41" s="2065"/>
      <c r="I41" s="2066"/>
    </row>
    <row r="42" spans="1:14" s="528" customFormat="1" ht="12.95" customHeight="1" x14ac:dyDescent="0.2">
      <c r="A42" s="2061"/>
      <c r="B42" s="2062"/>
      <c r="C42" s="2063"/>
      <c r="D42" s="2064"/>
      <c r="E42" s="2065"/>
      <c r="F42" s="2065"/>
      <c r="G42" s="2065"/>
      <c r="H42" s="2065"/>
      <c r="I42" s="2066"/>
    </row>
    <row r="43" spans="1:14" s="528" customFormat="1" ht="12.95" customHeight="1" x14ac:dyDescent="0.2">
      <c r="A43" s="2067" t="s">
        <v>1582</v>
      </c>
      <c r="B43" s="2062"/>
      <c r="C43" s="2063"/>
      <c r="D43" s="2064"/>
      <c r="E43" s="2065"/>
      <c r="F43" s="2065"/>
      <c r="G43" s="2065"/>
      <c r="H43" s="2065"/>
      <c r="I43" s="2066"/>
    </row>
    <row r="44" spans="1:14" ht="12.95" customHeight="1" x14ac:dyDescent="0.2">
      <c r="A44" s="2061"/>
      <c r="B44" s="2062"/>
      <c r="C44" s="2063"/>
      <c r="D44" s="2064"/>
      <c r="E44" s="2065"/>
      <c r="F44" s="2065"/>
      <c r="G44" s="2065"/>
      <c r="H44" s="2065"/>
      <c r="I44" s="2066"/>
    </row>
    <row r="45" spans="1:14" ht="12.95" customHeight="1" x14ac:dyDescent="0.2">
      <c r="A45" s="2717" t="s">
        <v>1982</v>
      </c>
      <c r="B45" s="2718"/>
      <c r="C45" s="2718"/>
      <c r="D45" s="2718"/>
      <c r="E45" s="2718"/>
      <c r="F45" s="2718"/>
      <c r="G45" s="2718"/>
      <c r="H45" s="2718"/>
      <c r="I45" s="2719"/>
    </row>
    <row r="46" spans="1:14" ht="12.95" customHeight="1" x14ac:dyDescent="0.2">
      <c r="A46" s="2717"/>
      <c r="B46" s="2718"/>
      <c r="C46" s="2718"/>
      <c r="D46" s="2718"/>
      <c r="E46" s="2718"/>
      <c r="F46" s="2718"/>
      <c r="G46" s="2718"/>
      <c r="H46" s="2718"/>
      <c r="I46" s="2719"/>
    </row>
    <row r="47" spans="1:14" ht="12.95" customHeight="1" x14ac:dyDescent="0.2">
      <c r="A47" s="2061"/>
      <c r="B47" s="2062"/>
      <c r="C47" s="2063"/>
      <c r="D47" s="2064"/>
      <c r="E47" s="2065"/>
      <c r="F47" s="2065"/>
      <c r="G47" s="2065"/>
      <c r="H47" s="2065"/>
      <c r="I47" s="2066"/>
    </row>
    <row r="48" spans="1:14" ht="12.95" customHeight="1" x14ac:dyDescent="0.2">
      <c r="A48" s="2061"/>
      <c r="B48" s="2062"/>
      <c r="C48" s="2063"/>
      <c r="D48" s="2064"/>
      <c r="E48" s="2065"/>
      <c r="F48" s="2065"/>
      <c r="G48" s="2065"/>
      <c r="H48" s="2065"/>
      <c r="I48" s="2066"/>
    </row>
    <row r="49" spans="1:9" ht="12.95" customHeight="1" x14ac:dyDescent="0.2">
      <c r="A49" s="2061"/>
      <c r="B49" s="2062"/>
      <c r="C49" s="2063"/>
      <c r="D49" s="2064"/>
      <c r="E49" s="2065"/>
      <c r="F49" s="2065"/>
      <c r="G49" s="2065"/>
      <c r="H49" s="2065"/>
      <c r="I49" s="2066"/>
    </row>
    <row r="50" spans="1:9" s="528" customFormat="1" ht="12.95" customHeight="1" x14ac:dyDescent="0.2">
      <c r="A50" s="2061"/>
      <c r="B50" s="2062"/>
      <c r="C50" s="2063"/>
      <c r="D50" s="2064"/>
      <c r="E50" s="2065"/>
      <c r="F50" s="2065"/>
      <c r="G50" s="2065"/>
      <c r="H50" s="2065"/>
      <c r="I50" s="2066"/>
    </row>
    <row r="51" spans="1:9" s="528" customFormat="1" ht="12.95" customHeight="1" x14ac:dyDescent="0.2">
      <c r="A51" s="2061"/>
      <c r="B51" s="2062"/>
      <c r="C51" s="2063"/>
      <c r="D51" s="2064"/>
      <c r="E51" s="2065"/>
      <c r="F51" s="2065"/>
      <c r="G51" s="2065"/>
      <c r="H51" s="2065"/>
      <c r="I51" s="2066"/>
    </row>
    <row r="52" spans="1:9" s="528" customFormat="1" ht="12.95" customHeight="1" x14ac:dyDescent="0.2">
      <c r="A52" s="2061"/>
      <c r="B52" s="2062"/>
      <c r="C52" s="2063"/>
      <c r="D52" s="2064"/>
      <c r="E52" s="2065"/>
      <c r="F52" s="2065"/>
      <c r="G52" s="2065"/>
      <c r="H52" s="2065"/>
      <c r="I52" s="2066"/>
    </row>
    <row r="53" spans="1:9" ht="12.95" customHeight="1" x14ac:dyDescent="0.2">
      <c r="A53" s="2061"/>
      <c r="B53" s="2062"/>
      <c r="C53" s="2063"/>
      <c r="D53" s="2064"/>
      <c r="E53" s="2065"/>
      <c r="F53" s="2065"/>
      <c r="G53" s="2065"/>
      <c r="H53" s="2065"/>
      <c r="I53" s="2066"/>
    </row>
    <row r="54" spans="1:9" ht="12.95" customHeight="1" x14ac:dyDescent="0.2">
      <c r="A54" s="2061"/>
      <c r="B54" s="2062"/>
      <c r="C54" s="2063"/>
      <c r="D54" s="2064"/>
      <c r="E54" s="2065"/>
      <c r="F54" s="2065"/>
      <c r="G54" s="2065"/>
      <c r="H54" s="2065"/>
      <c r="I54" s="2066"/>
    </row>
    <row r="55" spans="1:9" ht="12.95" customHeight="1" x14ac:dyDescent="0.2">
      <c r="A55" s="2061"/>
      <c r="B55" s="2062"/>
      <c r="C55" s="2063"/>
      <c r="D55" s="2064"/>
      <c r="E55" s="2065"/>
      <c r="F55" s="2065"/>
      <c r="G55" s="2065"/>
      <c r="H55" s="2065"/>
      <c r="I55" s="2066"/>
    </row>
    <row r="56" spans="1:9" ht="12.95" customHeight="1" x14ac:dyDescent="0.2">
      <c r="A56" s="2061"/>
      <c r="B56" s="2062"/>
      <c r="C56" s="2063"/>
      <c r="D56" s="2064"/>
      <c r="E56" s="2065"/>
      <c r="F56" s="2065"/>
      <c r="G56" s="2065"/>
      <c r="H56" s="2065"/>
      <c r="I56" s="2066"/>
    </row>
    <row r="57" spans="1:9" ht="12.95" customHeight="1" x14ac:dyDescent="0.2">
      <c r="A57" s="2061"/>
      <c r="B57" s="2062"/>
      <c r="C57" s="2063"/>
      <c r="D57" s="2064"/>
      <c r="E57" s="2065"/>
      <c r="F57" s="2065"/>
      <c r="G57" s="2065"/>
      <c r="H57" s="2065"/>
      <c r="I57" s="2066"/>
    </row>
    <row r="58" spans="1:9" ht="12.95" customHeight="1" x14ac:dyDescent="0.2">
      <c r="A58" s="2061"/>
      <c r="B58" s="2062"/>
      <c r="C58" s="2063"/>
      <c r="D58" s="2064"/>
      <c r="E58" s="2065"/>
      <c r="F58" s="2065"/>
      <c r="G58" s="2065"/>
      <c r="H58" s="2065"/>
      <c r="I58" s="2066"/>
    </row>
    <row r="59" spans="1:9" ht="12.95" customHeight="1" x14ac:dyDescent="0.2">
      <c r="A59" s="2061"/>
      <c r="B59" s="2062"/>
      <c r="C59" s="2063"/>
      <c r="D59" s="2064"/>
      <c r="E59" s="2065"/>
      <c r="F59" s="2065"/>
      <c r="G59" s="2065"/>
      <c r="H59" s="2065"/>
      <c r="I59" s="2066"/>
    </row>
    <row r="60" spans="1:9" ht="12.95" customHeight="1" x14ac:dyDescent="0.2">
      <c r="A60" s="2061"/>
      <c r="B60" s="2062"/>
      <c r="C60" s="2063"/>
      <c r="D60" s="2064"/>
      <c r="E60" s="2065"/>
      <c r="F60" s="2065"/>
      <c r="G60" s="2065"/>
      <c r="H60" s="2065"/>
      <c r="I60" s="2066"/>
    </row>
    <row r="61" spans="1:9" s="528" customFormat="1" ht="12.95" customHeight="1" x14ac:dyDescent="0.2">
      <c r="A61" s="2061"/>
      <c r="B61" s="2062"/>
      <c r="C61" s="2063"/>
      <c r="D61" s="2064"/>
      <c r="E61" s="2065"/>
      <c r="F61" s="2065"/>
      <c r="G61" s="2065"/>
      <c r="H61" s="2065"/>
      <c r="I61" s="2066"/>
    </row>
    <row r="62" spans="1:9" s="528" customFormat="1" ht="12.95" customHeight="1" x14ac:dyDescent="0.2">
      <c r="A62" s="2061"/>
      <c r="B62" s="2062"/>
      <c r="C62" s="2063"/>
      <c r="D62" s="2064"/>
      <c r="E62" s="2065"/>
      <c r="F62" s="2065"/>
      <c r="G62" s="2065"/>
      <c r="H62" s="2065"/>
      <c r="I62" s="2066"/>
    </row>
    <row r="63" spans="1:9" s="528" customFormat="1" ht="12.95" customHeight="1" x14ac:dyDescent="0.2">
      <c r="A63" s="2061"/>
      <c r="B63" s="2062"/>
      <c r="C63" s="2063"/>
      <c r="D63" s="2064"/>
      <c r="E63" s="2065"/>
      <c r="F63" s="2065"/>
      <c r="G63" s="2065"/>
      <c r="H63" s="2065"/>
      <c r="I63" s="2066"/>
    </row>
    <row r="64" spans="1:9" ht="12.95" customHeight="1" x14ac:dyDescent="0.2">
      <c r="A64" s="2061"/>
      <c r="B64" s="2062"/>
      <c r="C64" s="2063"/>
      <c r="D64" s="2064"/>
      <c r="E64" s="2065"/>
      <c r="F64" s="2065"/>
      <c r="G64" s="2065"/>
      <c r="H64" s="2065"/>
      <c r="I64" s="2066"/>
    </row>
    <row r="65" spans="1:9" ht="12.95" customHeight="1" x14ac:dyDescent="0.2">
      <c r="A65" s="2061"/>
      <c r="B65" s="2062"/>
      <c r="C65" s="2063"/>
      <c r="D65" s="2064"/>
      <c r="E65" s="2065"/>
      <c r="F65" s="2065"/>
      <c r="G65" s="2065"/>
      <c r="H65" s="2065"/>
      <c r="I65" s="2066"/>
    </row>
    <row r="66" spans="1:9" ht="12.95" customHeight="1" x14ac:dyDescent="0.2">
      <c r="A66" s="2061"/>
      <c r="B66" s="2062"/>
      <c r="C66" s="2063"/>
      <c r="D66" s="2064"/>
      <c r="E66" s="2065"/>
      <c r="F66" s="2065"/>
      <c r="G66" s="2065"/>
      <c r="H66" s="2065"/>
      <c r="I66" s="2066"/>
    </row>
    <row r="67" spans="1:9" ht="12.95" customHeight="1" x14ac:dyDescent="0.2">
      <c r="A67" s="2061"/>
      <c r="B67" s="2062"/>
      <c r="C67" s="2063"/>
      <c r="D67" s="2064"/>
      <c r="E67" s="2065"/>
      <c r="F67" s="2065"/>
      <c r="G67" s="2065"/>
      <c r="H67" s="2065"/>
      <c r="I67" s="2066"/>
    </row>
    <row r="68" spans="1:9" ht="12.95" customHeight="1" thickBot="1" x14ac:dyDescent="0.25">
      <c r="A68" s="2068"/>
      <c r="B68" s="2069"/>
      <c r="C68" s="2069"/>
      <c r="D68" s="2069"/>
      <c r="E68" s="2069"/>
      <c r="F68" s="2069"/>
      <c r="G68" s="2069"/>
      <c r="H68" s="2069"/>
      <c r="I68" s="2070"/>
    </row>
    <row r="69" spans="1:9" x14ac:dyDescent="0.2">
      <c r="A69" s="1195"/>
      <c r="B69" s="1195"/>
      <c r="C69" s="1195"/>
      <c r="D69" s="1195"/>
      <c r="E69" s="1195"/>
      <c r="F69" s="1195"/>
      <c r="G69" s="1195"/>
    </row>
    <row r="88" spans="1:7" x14ac:dyDescent="0.2">
      <c r="A88" s="896"/>
      <c r="B88" s="206"/>
      <c r="C88" s="206"/>
      <c r="D88" s="206"/>
      <c r="E88" s="206"/>
      <c r="F88" s="206"/>
      <c r="G88" s="897"/>
    </row>
    <row r="89" spans="1:7" x14ac:dyDescent="0.2">
      <c r="A89" s="896"/>
      <c r="B89" s="206"/>
      <c r="C89" s="206"/>
      <c r="D89" s="206"/>
      <c r="E89" s="206"/>
      <c r="F89" s="206"/>
      <c r="G89" s="897"/>
    </row>
    <row r="90" spans="1:7" x14ac:dyDescent="0.2">
      <c r="A90" s="896"/>
      <c r="B90" s="206"/>
      <c r="C90" s="206"/>
      <c r="D90" s="206"/>
      <c r="E90" s="206"/>
      <c r="F90" s="206"/>
      <c r="G90" s="897"/>
    </row>
    <row r="91" spans="1:7" x14ac:dyDescent="0.2">
      <c r="A91" s="896"/>
      <c r="B91" s="206"/>
      <c r="C91" s="206"/>
      <c r="D91" s="206"/>
      <c r="E91" s="206"/>
      <c r="F91" s="206"/>
      <c r="G91" s="897"/>
    </row>
    <row r="92" spans="1:7" x14ac:dyDescent="0.2">
      <c r="A92" s="896"/>
      <c r="B92" s="206"/>
      <c r="C92" s="206"/>
      <c r="D92" s="206"/>
      <c r="E92" s="206"/>
      <c r="F92" s="206"/>
      <c r="G92" s="897"/>
    </row>
    <row r="93" spans="1:7" x14ac:dyDescent="0.2">
      <c r="A93" s="896"/>
      <c r="B93" s="206"/>
      <c r="C93" s="206"/>
      <c r="D93" s="206"/>
      <c r="E93" s="206"/>
      <c r="F93" s="206"/>
      <c r="G93" s="897"/>
    </row>
    <row r="94" spans="1:7" ht="13.5" thickBot="1" x14ac:dyDescent="0.25">
      <c r="A94" s="898"/>
      <c r="B94" s="864"/>
      <c r="C94" s="864"/>
      <c r="D94" s="864"/>
      <c r="E94" s="864"/>
      <c r="F94" s="864"/>
      <c r="G94" s="899"/>
    </row>
  </sheetData>
  <mergeCells count="25">
    <mergeCell ref="C26:D26"/>
    <mergeCell ref="B23:D23"/>
    <mergeCell ref="A16:I16"/>
    <mergeCell ref="A17:I17"/>
    <mergeCell ref="A45:I46"/>
    <mergeCell ref="C32:D32"/>
    <mergeCell ref="C33:D33"/>
    <mergeCell ref="F35:G35"/>
    <mergeCell ref="C27:D27"/>
    <mergeCell ref="C28:D28"/>
    <mergeCell ref="C29:D29"/>
    <mergeCell ref="C30:D30"/>
    <mergeCell ref="C31:D31"/>
    <mergeCell ref="F36:G36"/>
    <mergeCell ref="A18:I18"/>
    <mergeCell ref="A19:I19"/>
    <mergeCell ref="A20:I20"/>
    <mergeCell ref="B1:C1"/>
    <mergeCell ref="B2:C2"/>
    <mergeCell ref="B3:C3"/>
    <mergeCell ref="D1:H1"/>
    <mergeCell ref="D2:H2"/>
    <mergeCell ref="D3:H3"/>
    <mergeCell ref="B4:C4"/>
    <mergeCell ref="A7:I7"/>
  </mergeCells>
  <phoneticPr fontId="51" type="noConversion"/>
  <pageMargins left="0.78740157499999996" right="0.78740157499999996" top="0.984251969" bottom="0.984251969" header="0.4921259845" footer="0.4921259845"/>
  <pageSetup paperSize="9" scale="67"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0">
    <tabColor indexed="10"/>
  </sheetPr>
  <dimension ref="A1:G33"/>
  <sheetViews>
    <sheetView workbookViewId="0">
      <selection activeCell="C3" sqref="C3:E3"/>
    </sheetView>
  </sheetViews>
  <sheetFormatPr baseColWidth="10" defaultRowHeight="12.75" x14ac:dyDescent="0.2"/>
  <sheetData>
    <row r="1" spans="1:7" ht="13.5" thickBot="1" x14ac:dyDescent="0.25">
      <c r="A1" s="209" t="s">
        <v>1671</v>
      </c>
      <c r="B1" s="2263" t="str">
        <f>CLIENT</f>
        <v>SPECIMEN ECF</v>
      </c>
      <c r="C1" s="2263"/>
      <c r="D1" s="355"/>
      <c r="E1" s="355"/>
      <c r="F1" s="355"/>
      <c r="G1" s="356"/>
    </row>
    <row r="2" spans="1:7" ht="13.5" thickBot="1" x14ac:dyDescent="0.25">
      <c r="A2" s="208"/>
      <c r="B2" s="218"/>
      <c r="C2" s="218"/>
      <c r="D2" s="186"/>
      <c r="E2" s="346"/>
      <c r="F2" s="224" t="s">
        <v>561</v>
      </c>
      <c r="G2" s="357"/>
    </row>
    <row r="3" spans="1:7" ht="13.5" thickBot="1" x14ac:dyDescent="0.25">
      <c r="A3" s="208"/>
      <c r="B3" s="186" t="s">
        <v>724</v>
      </c>
      <c r="C3" s="2264">
        <f>+GA!O3</f>
        <v>41639</v>
      </c>
      <c r="D3" s="2264"/>
      <c r="E3" s="2264"/>
      <c r="F3" s="224" t="s">
        <v>711</v>
      </c>
      <c r="G3" s="358"/>
    </row>
    <row r="4" spans="1:7" ht="13.5" thickBot="1" x14ac:dyDescent="0.25">
      <c r="A4" s="276" t="s">
        <v>1457</v>
      </c>
      <c r="B4" s="279"/>
      <c r="C4" s="278" t="s">
        <v>725</v>
      </c>
      <c r="D4" s="280"/>
      <c r="E4" s="277"/>
      <c r="F4" s="277"/>
      <c r="G4" s="359"/>
    </row>
    <row r="5" spans="1:7" ht="16.5" customHeight="1" x14ac:dyDescent="0.2">
      <c r="A5" s="2727" t="s">
        <v>1824</v>
      </c>
      <c r="B5" s="2728"/>
      <c r="C5" s="2728"/>
      <c r="D5" s="2728"/>
      <c r="E5" s="2728"/>
      <c r="F5" s="2728"/>
      <c r="G5" s="2729"/>
    </row>
    <row r="6" spans="1:7" s="1611" customFormat="1" ht="13.5" thickBot="1" x14ac:dyDescent="0.25">
      <c r="A6" s="2730"/>
      <c r="B6" s="2731"/>
      <c r="C6" s="2731"/>
      <c r="D6" s="2731"/>
      <c r="E6" s="2731"/>
      <c r="F6" s="2731"/>
      <c r="G6" s="2732"/>
    </row>
    <row r="7" spans="1:7" ht="15.75" x14ac:dyDescent="0.25">
      <c r="A7" s="2733" t="s">
        <v>563</v>
      </c>
      <c r="B7" s="2734"/>
      <c r="C7" s="2734"/>
      <c r="D7" s="2734"/>
      <c r="E7" s="2734"/>
      <c r="F7" s="2734"/>
      <c r="G7" s="2735"/>
    </row>
    <row r="8" spans="1:7" x14ac:dyDescent="0.2">
      <c r="A8" s="870" t="s">
        <v>564</v>
      </c>
      <c r="B8" s="361" t="s">
        <v>565</v>
      </c>
      <c r="C8" s="362" t="s">
        <v>566</v>
      </c>
      <c r="D8" s="363"/>
      <c r="E8" s="361" t="s">
        <v>567</v>
      </c>
      <c r="F8" s="360" t="s">
        <v>568</v>
      </c>
      <c r="G8" s="871" t="s">
        <v>569</v>
      </c>
    </row>
    <row r="9" spans="1:7" x14ac:dyDescent="0.2">
      <c r="A9" s="872"/>
      <c r="B9" s="364"/>
      <c r="C9" s="2708"/>
      <c r="D9" s="2709"/>
      <c r="E9" s="365"/>
      <c r="F9" s="365"/>
      <c r="G9" s="873">
        <f t="shared" ref="G9:G23" si="0">E9+F9</f>
        <v>0</v>
      </c>
    </row>
    <row r="10" spans="1:7" x14ac:dyDescent="0.2">
      <c r="A10" s="872"/>
      <c r="B10" s="364"/>
      <c r="C10" s="2708"/>
      <c r="D10" s="2709"/>
      <c r="E10" s="365"/>
      <c r="F10" s="365"/>
      <c r="G10" s="873">
        <f t="shared" si="0"/>
        <v>0</v>
      </c>
    </row>
    <row r="11" spans="1:7" x14ac:dyDescent="0.2">
      <c r="A11" s="872"/>
      <c r="B11" s="364"/>
      <c r="C11" s="2708"/>
      <c r="D11" s="2709"/>
      <c r="E11" s="365"/>
      <c r="F11" s="365"/>
      <c r="G11" s="873">
        <f t="shared" si="0"/>
        <v>0</v>
      </c>
    </row>
    <row r="12" spans="1:7" x14ac:dyDescent="0.2">
      <c r="A12" s="872"/>
      <c r="B12" s="364"/>
      <c r="C12" s="2708"/>
      <c r="D12" s="2709"/>
      <c r="E12" s="365"/>
      <c r="F12" s="365"/>
      <c r="G12" s="873">
        <f t="shared" si="0"/>
        <v>0</v>
      </c>
    </row>
    <row r="13" spans="1:7" x14ac:dyDescent="0.2">
      <c r="A13" s="872"/>
      <c r="B13" s="364"/>
      <c r="C13" s="2708"/>
      <c r="D13" s="2709"/>
      <c r="E13" s="365"/>
      <c r="F13" s="365"/>
      <c r="G13" s="873">
        <f t="shared" si="0"/>
        <v>0</v>
      </c>
    </row>
    <row r="14" spans="1:7" x14ac:dyDescent="0.2">
      <c r="A14" s="872"/>
      <c r="B14" s="364"/>
      <c r="C14" s="2708"/>
      <c r="D14" s="2709"/>
      <c r="E14" s="365"/>
      <c r="F14" s="365"/>
      <c r="G14" s="873">
        <f t="shared" si="0"/>
        <v>0</v>
      </c>
    </row>
    <row r="15" spans="1:7" x14ac:dyDescent="0.2">
      <c r="A15" s="872"/>
      <c r="B15" s="364"/>
      <c r="C15" s="2708"/>
      <c r="D15" s="2709"/>
      <c r="E15" s="365"/>
      <c r="F15" s="365"/>
      <c r="G15" s="873">
        <f t="shared" si="0"/>
        <v>0</v>
      </c>
    </row>
    <row r="16" spans="1:7" x14ac:dyDescent="0.2">
      <c r="A16" s="872"/>
      <c r="B16" s="364"/>
      <c r="C16" s="2708"/>
      <c r="D16" s="2709"/>
      <c r="E16" s="365"/>
      <c r="F16" s="365"/>
      <c r="G16" s="873">
        <f t="shared" si="0"/>
        <v>0</v>
      </c>
    </row>
    <row r="17" spans="1:7" x14ac:dyDescent="0.2">
      <c r="A17" s="872"/>
      <c r="B17" s="364"/>
      <c r="C17" s="2708"/>
      <c r="D17" s="2709"/>
      <c r="E17" s="365"/>
      <c r="F17" s="365"/>
      <c r="G17" s="873">
        <f t="shared" si="0"/>
        <v>0</v>
      </c>
    </row>
    <row r="18" spans="1:7" x14ac:dyDescent="0.2">
      <c r="A18" s="872"/>
      <c r="B18" s="364"/>
      <c r="C18" s="2708"/>
      <c r="D18" s="2709"/>
      <c r="E18" s="365"/>
      <c r="F18" s="365"/>
      <c r="G18" s="873">
        <f t="shared" si="0"/>
        <v>0</v>
      </c>
    </row>
    <row r="19" spans="1:7" x14ac:dyDescent="0.2">
      <c r="A19" s="872"/>
      <c r="B19" s="364"/>
      <c r="C19" s="2708"/>
      <c r="D19" s="2709"/>
      <c r="E19" s="365"/>
      <c r="F19" s="365"/>
      <c r="G19" s="873">
        <f t="shared" si="0"/>
        <v>0</v>
      </c>
    </row>
    <row r="20" spans="1:7" x14ac:dyDescent="0.2">
      <c r="A20" s="872"/>
      <c r="B20" s="364"/>
      <c r="C20" s="2708"/>
      <c r="D20" s="2709"/>
      <c r="E20" s="365"/>
      <c r="F20" s="365"/>
      <c r="G20" s="873">
        <f t="shared" si="0"/>
        <v>0</v>
      </c>
    </row>
    <row r="21" spans="1:7" x14ac:dyDescent="0.2">
      <c r="A21" s="872"/>
      <c r="B21" s="364"/>
      <c r="C21" s="2708"/>
      <c r="D21" s="2709"/>
      <c r="E21" s="365"/>
      <c r="F21" s="365"/>
      <c r="G21" s="873">
        <f t="shared" si="0"/>
        <v>0</v>
      </c>
    </row>
    <row r="22" spans="1:7" x14ac:dyDescent="0.2">
      <c r="A22" s="872"/>
      <c r="B22" s="364"/>
      <c r="C22" s="2708"/>
      <c r="D22" s="2709"/>
      <c r="E22" s="365"/>
      <c r="F22" s="365"/>
      <c r="G22" s="873">
        <f t="shared" si="0"/>
        <v>0</v>
      </c>
    </row>
    <row r="23" spans="1:7" x14ac:dyDescent="0.2">
      <c r="A23" s="874"/>
      <c r="B23" s="366"/>
      <c r="C23" s="2720"/>
      <c r="D23" s="2721"/>
      <c r="E23" s="367"/>
      <c r="F23" s="367"/>
      <c r="G23" s="875">
        <f t="shared" si="0"/>
        <v>0</v>
      </c>
    </row>
    <row r="24" spans="1:7" ht="13.5" thickBot="1" x14ac:dyDescent="0.25">
      <c r="A24" s="876"/>
      <c r="B24" s="258"/>
      <c r="C24" s="258"/>
      <c r="D24" s="368" t="s">
        <v>570</v>
      </c>
      <c r="E24" s="595">
        <f>SUM(E9:E23)</f>
        <v>0</v>
      </c>
      <c r="F24" s="596">
        <f>SUM(F9:F23)</f>
        <v>0</v>
      </c>
      <c r="G24" s="877">
        <f>SUM(G9:G23)</f>
        <v>0</v>
      </c>
    </row>
    <row r="25" spans="1:7" ht="13.5" thickTop="1" x14ac:dyDescent="0.2">
      <c r="A25" s="876"/>
      <c r="B25" s="258"/>
      <c r="C25" s="258"/>
      <c r="D25" s="258"/>
      <c r="E25" s="258"/>
      <c r="F25" s="258"/>
      <c r="G25" s="852"/>
    </row>
    <row r="26" spans="1:7" ht="15.75" x14ac:dyDescent="0.25">
      <c r="A26" s="2736" t="s">
        <v>571</v>
      </c>
      <c r="B26" s="2737"/>
      <c r="C26" s="2737"/>
      <c r="D26" s="2737"/>
      <c r="E26" s="2737"/>
      <c r="F26" s="2737"/>
      <c r="G26" s="2738"/>
    </row>
    <row r="27" spans="1:7" x14ac:dyDescent="0.2">
      <c r="A27" s="870" t="s">
        <v>564</v>
      </c>
      <c r="B27" s="360" t="s">
        <v>565</v>
      </c>
      <c r="C27" s="362" t="s">
        <v>566</v>
      </c>
      <c r="D27" s="363"/>
      <c r="E27" s="360" t="s">
        <v>567</v>
      </c>
      <c r="F27" s="360" t="s">
        <v>568</v>
      </c>
      <c r="G27" s="871" t="s">
        <v>569</v>
      </c>
    </row>
    <row r="28" spans="1:7" x14ac:dyDescent="0.2">
      <c r="A28" s="872"/>
      <c r="B28" s="364"/>
      <c r="C28" s="2708"/>
      <c r="D28" s="2709"/>
      <c r="E28" s="369"/>
      <c r="F28" s="365"/>
      <c r="G28" s="873">
        <f>E28+F28</f>
        <v>0</v>
      </c>
    </row>
    <row r="29" spans="1:7" x14ac:dyDescent="0.2">
      <c r="A29" s="872"/>
      <c r="B29" s="364"/>
      <c r="C29" s="2708"/>
      <c r="D29" s="2709"/>
      <c r="E29" s="369"/>
      <c r="F29" s="365"/>
      <c r="G29" s="873">
        <f>E29+F29</f>
        <v>0</v>
      </c>
    </row>
    <row r="30" spans="1:7" x14ac:dyDescent="0.2">
      <c r="A30" s="872"/>
      <c r="B30" s="364"/>
      <c r="C30" s="2708"/>
      <c r="D30" s="2709"/>
      <c r="E30" s="369"/>
      <c r="F30" s="365"/>
      <c r="G30" s="873">
        <f>E30+F30</f>
        <v>0</v>
      </c>
    </row>
    <row r="31" spans="1:7" x14ac:dyDescent="0.2">
      <c r="A31" s="872"/>
      <c r="B31" s="364"/>
      <c r="C31" s="2708"/>
      <c r="D31" s="2709"/>
      <c r="E31" s="369"/>
      <c r="F31" s="365"/>
      <c r="G31" s="873">
        <f>E31+F31</f>
        <v>0</v>
      </c>
    </row>
    <row r="32" spans="1:7" x14ac:dyDescent="0.2">
      <c r="A32" s="874"/>
      <c r="B32" s="366"/>
      <c r="C32" s="2720"/>
      <c r="D32" s="2721"/>
      <c r="E32" s="369"/>
      <c r="F32" s="365"/>
      <c r="G32" s="875">
        <f>E32+F32</f>
        <v>0</v>
      </c>
    </row>
    <row r="33" spans="1:7" ht="13.5" thickBot="1" x14ac:dyDescent="0.25">
      <c r="A33" s="878"/>
      <c r="B33" s="879"/>
      <c r="C33" s="879"/>
      <c r="D33" s="880" t="s">
        <v>570</v>
      </c>
      <c r="E33" s="881">
        <f>SUM(E28:E32)</f>
        <v>0</v>
      </c>
      <c r="F33" s="882">
        <f>SUM(F28:F32)</f>
        <v>0</v>
      </c>
      <c r="G33" s="883">
        <f>SUM(G28:G32)</f>
        <v>0</v>
      </c>
    </row>
  </sheetData>
  <mergeCells count="25">
    <mergeCell ref="C31:D31"/>
    <mergeCell ref="C32:D32"/>
    <mergeCell ref="A7:G7"/>
    <mergeCell ref="A26:G26"/>
    <mergeCell ref="C23:D23"/>
    <mergeCell ref="C28:D28"/>
    <mergeCell ref="C29:D29"/>
    <mergeCell ref="C30:D30"/>
    <mergeCell ref="C19:D19"/>
    <mergeCell ref="C20:D20"/>
    <mergeCell ref="C21:D21"/>
    <mergeCell ref="C22:D22"/>
    <mergeCell ref="C15:D15"/>
    <mergeCell ref="C16:D16"/>
    <mergeCell ref="C17:D17"/>
    <mergeCell ref="C18:D18"/>
    <mergeCell ref="C13:D13"/>
    <mergeCell ref="C14:D14"/>
    <mergeCell ref="B1:C1"/>
    <mergeCell ref="C3:E3"/>
    <mergeCell ref="C9:D9"/>
    <mergeCell ref="C10:D10"/>
    <mergeCell ref="C11:D11"/>
    <mergeCell ref="C12:D12"/>
    <mergeCell ref="A5:G6"/>
  </mergeCells>
  <phoneticPr fontId="51" type="noConversion"/>
  <printOptions horizontalCentered="1" verticalCentered="1"/>
  <pageMargins left="0.78740157480314965" right="0" top="0" bottom="0" header="0" footer="0"/>
  <pageSetup paperSize="9" orientation="portrait" horizontalDpi="96" verticalDpi="96"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51"/>
  <sheetViews>
    <sheetView workbookViewId="0">
      <selection activeCell="H47" sqref="H47"/>
    </sheetView>
  </sheetViews>
  <sheetFormatPr baseColWidth="10" defaultRowHeight="12.75" x14ac:dyDescent="0.2"/>
  <cols>
    <col min="1" max="16384" width="11.42578125" style="1633"/>
  </cols>
  <sheetData>
    <row r="1" spans="1:11" ht="13.5" thickBot="1" x14ac:dyDescent="0.25">
      <c r="A1" s="1628" t="s">
        <v>1671</v>
      </c>
      <c r="B1" s="2767" t="str">
        <f>+Q!G5</f>
        <v>SPECIMEN ECF</v>
      </c>
      <c r="C1" s="2767"/>
      <c r="D1" s="1629"/>
      <c r="E1" s="1629"/>
      <c r="F1" s="1630"/>
      <c r="G1" s="1631"/>
      <c r="H1" s="1631"/>
      <c r="I1" s="1631"/>
      <c r="J1" s="1631"/>
      <c r="K1" s="1632"/>
    </row>
    <row r="2" spans="1:11" ht="13.5" thickBot="1" x14ac:dyDescent="0.25">
      <c r="A2" s="1634"/>
      <c r="B2" s="1635"/>
      <c r="C2" s="1635"/>
      <c r="D2" s="1636"/>
      <c r="E2" s="1637"/>
      <c r="F2" s="1638" t="s">
        <v>1791</v>
      </c>
      <c r="G2" s="1639"/>
      <c r="H2" s="1639"/>
      <c r="I2" s="1639"/>
      <c r="J2" s="1639"/>
      <c r="K2" s="1640"/>
    </row>
    <row r="3" spans="1:11" ht="13.5" thickBot="1" x14ac:dyDescent="0.25">
      <c r="A3" s="1634"/>
      <c r="B3" s="1636" t="s">
        <v>724</v>
      </c>
      <c r="C3" s="2768">
        <f>+GA!O3</f>
        <v>41639</v>
      </c>
      <c r="D3" s="2768"/>
      <c r="E3" s="2769"/>
      <c r="F3" s="1641" t="s">
        <v>711</v>
      </c>
      <c r="G3" s="1639"/>
      <c r="H3" s="1639"/>
      <c r="I3" s="1639"/>
      <c r="J3" s="1639"/>
      <c r="K3" s="1640"/>
    </row>
    <row r="4" spans="1:11" ht="13.5" thickBot="1" x14ac:dyDescent="0.25">
      <c r="A4" s="1634" t="s">
        <v>1457</v>
      </c>
      <c r="B4" s="1642"/>
      <c r="C4" s="1643" t="s">
        <v>725</v>
      </c>
      <c r="D4" s="1644"/>
      <c r="E4" s="1636"/>
      <c r="F4" s="1629"/>
      <c r="G4" s="1639"/>
      <c r="H4" s="1639"/>
      <c r="I4" s="1639"/>
      <c r="J4" s="1639"/>
      <c r="K4" s="1640"/>
    </row>
    <row r="5" spans="1:11" ht="16.5" thickBot="1" x14ac:dyDescent="0.3">
      <c r="A5" s="2770" t="s">
        <v>562</v>
      </c>
      <c r="B5" s="2771"/>
      <c r="C5" s="2771"/>
      <c r="D5" s="2771"/>
      <c r="E5" s="2771"/>
      <c r="F5" s="2771"/>
      <c r="G5" s="2771"/>
      <c r="H5" s="2771"/>
      <c r="I5" s="2771"/>
      <c r="J5" s="2771"/>
      <c r="K5" s="2772"/>
    </row>
    <row r="6" spans="1:11" x14ac:dyDescent="0.2">
      <c r="A6" s="1645"/>
      <c r="B6" s="1631"/>
      <c r="C6" s="1631"/>
      <c r="D6" s="1646"/>
      <c r="E6" s="1647"/>
      <c r="F6" s="1647"/>
      <c r="G6" s="1648"/>
      <c r="H6" s="1631"/>
      <c r="I6" s="1631"/>
      <c r="J6" s="1631"/>
      <c r="K6" s="1632"/>
    </row>
    <row r="7" spans="1:11" x14ac:dyDescent="0.2">
      <c r="A7" s="1649"/>
      <c r="B7" s="1639"/>
      <c r="C7" s="1639"/>
      <c r="D7" s="1639"/>
      <c r="E7" s="1639"/>
      <c r="F7" s="1639"/>
      <c r="G7" s="1639"/>
      <c r="H7" s="1639"/>
      <c r="I7" s="1639"/>
      <c r="J7" s="1639"/>
      <c r="K7" s="1640"/>
    </row>
    <row r="8" spans="1:11" x14ac:dyDescent="0.2">
      <c r="A8" s="1983" t="s">
        <v>1793</v>
      </c>
      <c r="B8" s="1639"/>
      <c r="C8" s="1639"/>
      <c r="D8" s="1639"/>
      <c r="E8" s="1639"/>
      <c r="F8" s="1639"/>
      <c r="G8" s="1639"/>
      <c r="H8" s="1639"/>
      <c r="I8" s="1639"/>
      <c r="J8" s="1639"/>
      <c r="K8" s="1640"/>
    </row>
    <row r="9" spans="1:11" x14ac:dyDescent="0.2">
      <c r="A9" s="1651" t="s">
        <v>1794</v>
      </c>
      <c r="B9" s="1639"/>
      <c r="C9" s="1639"/>
      <c r="D9" s="1639"/>
      <c r="E9" s="1639"/>
      <c r="F9" s="1639"/>
      <c r="G9" s="1639"/>
      <c r="H9" s="1639"/>
      <c r="I9" s="1639"/>
      <c r="J9" s="1639"/>
      <c r="K9" s="1640"/>
    </row>
    <row r="10" spans="1:11" x14ac:dyDescent="0.2">
      <c r="A10" s="1651" t="s">
        <v>1795</v>
      </c>
      <c r="B10" s="1639"/>
      <c r="C10" s="1639"/>
      <c r="D10" s="1639"/>
      <c r="E10" s="1639"/>
      <c r="F10" s="1639"/>
      <c r="G10" s="1639"/>
      <c r="H10" s="1639"/>
      <c r="I10" s="1639"/>
      <c r="J10" s="1639"/>
      <c r="K10" s="1640"/>
    </row>
    <row r="11" spans="1:11" x14ac:dyDescent="0.2">
      <c r="A11" s="1649"/>
      <c r="B11" s="1639"/>
      <c r="C11" s="1639"/>
      <c r="D11" s="1639"/>
      <c r="E11" s="1639"/>
      <c r="F11" s="1639"/>
      <c r="G11" s="1639"/>
      <c r="H11" s="1639"/>
      <c r="I11" s="1639"/>
      <c r="J11" s="1639"/>
      <c r="K11" s="1640"/>
    </row>
    <row r="12" spans="1:11" x14ac:dyDescent="0.2">
      <c r="A12" s="1649"/>
      <c r="B12" s="1639"/>
      <c r="C12" s="1639"/>
      <c r="D12" s="1639"/>
      <c r="E12" s="1639"/>
      <c r="F12" s="1639"/>
      <c r="G12" s="1639"/>
      <c r="H12" s="1639"/>
      <c r="I12" s="1639"/>
      <c r="J12" s="1639"/>
      <c r="K12" s="1640"/>
    </row>
    <row r="13" spans="1:11" x14ac:dyDescent="0.2">
      <c r="A13" s="1983" t="s">
        <v>558</v>
      </c>
      <c r="B13" s="1639"/>
      <c r="C13" s="1639"/>
      <c r="D13" s="1639"/>
      <c r="E13" s="1639"/>
      <c r="F13" s="1639"/>
      <c r="G13" s="1639"/>
      <c r="H13" s="1639"/>
      <c r="I13" s="1639"/>
      <c r="J13" s="1639"/>
      <c r="K13" s="1640"/>
    </row>
    <row r="14" spans="1:11" ht="12.75" customHeight="1" x14ac:dyDescent="0.2">
      <c r="A14" s="2724" t="s">
        <v>1796</v>
      </c>
      <c r="B14" s="2725"/>
      <c r="C14" s="2725"/>
      <c r="D14" s="2725"/>
      <c r="E14" s="2725"/>
      <c r="F14" s="2725"/>
      <c r="G14" s="2725"/>
      <c r="H14" s="2725"/>
      <c r="I14" s="2725"/>
      <c r="J14" s="2725"/>
      <c r="K14" s="2726"/>
    </row>
    <row r="15" spans="1:11" x14ac:dyDescent="0.2">
      <c r="A15" s="2724"/>
      <c r="B15" s="2725"/>
      <c r="C15" s="2725"/>
      <c r="D15" s="2725"/>
      <c r="E15" s="2725"/>
      <c r="F15" s="2725"/>
      <c r="G15" s="2725"/>
      <c r="H15" s="2725"/>
      <c r="I15" s="2725"/>
      <c r="J15" s="2725"/>
      <c r="K15" s="2726"/>
    </row>
    <row r="16" spans="1:11" x14ac:dyDescent="0.2">
      <c r="A16" s="1652"/>
      <c r="B16" s="1653"/>
      <c r="C16" s="1654"/>
      <c r="D16" s="1653"/>
      <c r="E16" s="1654"/>
      <c r="F16" s="1654"/>
      <c r="G16" s="1654"/>
      <c r="H16" s="1654"/>
      <c r="I16" s="1639"/>
      <c r="J16" s="1639"/>
      <c r="K16" s="1640"/>
    </row>
    <row r="17" spans="1:13" x14ac:dyDescent="0.2">
      <c r="A17" s="1678" t="s">
        <v>1797</v>
      </c>
      <c r="B17" s="1639"/>
      <c r="C17" s="1639"/>
      <c r="D17" s="1639"/>
      <c r="E17" s="1639"/>
      <c r="F17" s="1639"/>
      <c r="G17" s="1639"/>
      <c r="H17" s="1639"/>
      <c r="I17" s="1639"/>
      <c r="J17" s="1639"/>
      <c r="K17" s="1640"/>
    </row>
    <row r="18" spans="1:13" s="1655" customFormat="1" ht="27" customHeight="1" x14ac:dyDescent="0.2">
      <c r="A18" s="2773" t="s">
        <v>1817</v>
      </c>
      <c r="B18" s="2774"/>
      <c r="C18" s="2774"/>
      <c r="D18" s="2774"/>
      <c r="E18" s="2774"/>
      <c r="F18" s="2774"/>
      <c r="G18" s="2774"/>
      <c r="H18" s="2774"/>
      <c r="I18" s="2774"/>
      <c r="J18" s="2774"/>
      <c r="K18" s="2775"/>
    </row>
    <row r="19" spans="1:13" s="1655" customFormat="1" ht="12.75" customHeight="1" x14ac:dyDescent="0.2">
      <c r="A19" s="1652"/>
      <c r="B19" s="1654"/>
      <c r="C19" s="1654"/>
      <c r="D19" s="1654"/>
      <c r="E19" s="1654"/>
      <c r="F19" s="1654"/>
      <c r="G19" s="1654"/>
      <c r="H19" s="1654"/>
      <c r="I19" s="1654"/>
      <c r="J19" s="1654"/>
      <c r="K19" s="1656"/>
    </row>
    <row r="20" spans="1:13" s="1655" customFormat="1" ht="12.75" customHeight="1" x14ac:dyDescent="0.2">
      <c r="A20" s="1652"/>
      <c r="B20" s="1653"/>
      <c r="C20" s="1654"/>
      <c r="D20" s="1653"/>
      <c r="E20" s="1654"/>
      <c r="F20" s="1653"/>
      <c r="G20" s="1654"/>
      <c r="H20" s="1654"/>
      <c r="I20" s="1654"/>
      <c r="J20" s="1654"/>
      <c r="K20" s="1656"/>
    </row>
    <row r="21" spans="1:13" x14ac:dyDescent="0.2">
      <c r="A21" s="1649"/>
      <c r="B21" s="1639"/>
      <c r="C21" s="1639"/>
      <c r="D21" s="1639"/>
      <c r="E21" s="1639"/>
      <c r="F21" s="1639"/>
      <c r="G21" s="1639"/>
      <c r="H21" s="1639"/>
      <c r="I21" s="1639"/>
      <c r="J21" s="1639"/>
      <c r="K21" s="1640"/>
    </row>
    <row r="22" spans="1:13" x14ac:dyDescent="0.2">
      <c r="A22" s="1657" t="s">
        <v>1799</v>
      </c>
      <c r="B22" s="1639"/>
      <c r="C22" s="1658"/>
      <c r="D22" s="1639"/>
      <c r="E22" s="1639"/>
      <c r="F22" s="1658"/>
      <c r="G22" s="1639"/>
      <c r="H22" s="1639"/>
      <c r="I22" s="1639"/>
      <c r="J22" s="1658"/>
      <c r="K22" s="1640"/>
    </row>
    <row r="23" spans="1:13" x14ac:dyDescent="0.2">
      <c r="A23" s="1649"/>
      <c r="B23" s="1639"/>
      <c r="C23" s="1639"/>
      <c r="D23" s="1639"/>
      <c r="E23" s="1639"/>
      <c r="F23" s="1639"/>
      <c r="G23" s="1639"/>
      <c r="H23" s="1639"/>
      <c r="I23" s="1639"/>
      <c r="J23" s="1639"/>
      <c r="K23" s="1640"/>
    </row>
    <row r="24" spans="1:13" x14ac:dyDescent="0.2">
      <c r="A24" s="2755"/>
      <c r="B24" s="2756"/>
      <c r="C24" s="1659" t="s">
        <v>1800</v>
      </c>
      <c r="D24" s="1659" t="s">
        <v>1801</v>
      </c>
      <c r="E24" s="2757" t="s">
        <v>1591</v>
      </c>
      <c r="F24" s="2758"/>
      <c r="G24" s="2758"/>
      <c r="H24" s="2758"/>
      <c r="I24" s="2758"/>
      <c r="J24" s="2759"/>
      <c r="K24" s="1640"/>
    </row>
    <row r="25" spans="1:13" x14ac:dyDescent="0.2">
      <c r="A25" s="2739" t="s">
        <v>1802</v>
      </c>
      <c r="B25" s="2740"/>
      <c r="C25" s="2075">
        <v>62220000</v>
      </c>
      <c r="D25" s="2076"/>
      <c r="E25" s="2746"/>
      <c r="F25" s="2747"/>
      <c r="G25" s="2747"/>
      <c r="H25" s="2747"/>
      <c r="I25" s="2747"/>
      <c r="J25" s="2748"/>
      <c r="K25" s="1660"/>
      <c r="L25" s="1661"/>
      <c r="M25" s="1662"/>
    </row>
    <row r="26" spans="1:13" x14ac:dyDescent="0.2">
      <c r="A26" s="2763" t="s">
        <v>1803</v>
      </c>
      <c r="B26" s="2764"/>
      <c r="C26" s="2077">
        <v>62260000</v>
      </c>
      <c r="D26" s="2078"/>
      <c r="E26" s="2746"/>
      <c r="F26" s="2747"/>
      <c r="G26" s="2747"/>
      <c r="H26" s="2747"/>
      <c r="I26" s="2747"/>
      <c r="J26" s="2748"/>
      <c r="K26" s="1663"/>
    </row>
    <row r="27" spans="1:13" ht="22.5" x14ac:dyDescent="0.2">
      <c r="A27" s="2765" t="s">
        <v>1804</v>
      </c>
      <c r="B27" s="2766"/>
      <c r="C27" s="2077" t="s">
        <v>1805</v>
      </c>
      <c r="D27" s="2078"/>
      <c r="E27" s="2746"/>
      <c r="F27" s="2747"/>
      <c r="G27" s="2747"/>
      <c r="H27" s="2747"/>
      <c r="I27" s="2747"/>
      <c r="J27" s="2748"/>
      <c r="K27" s="1660"/>
      <c r="L27" s="1664"/>
    </row>
    <row r="28" spans="1:13" s="1666" customFormat="1" ht="12.75" customHeight="1" x14ac:dyDescent="0.2">
      <c r="A28" s="2739" t="s">
        <v>1818</v>
      </c>
      <c r="B28" s="2740"/>
      <c r="C28" s="2075">
        <v>651100</v>
      </c>
      <c r="D28" s="2076"/>
      <c r="E28" s="2746"/>
      <c r="F28" s="2747"/>
      <c r="G28" s="2747"/>
      <c r="H28" s="2747"/>
      <c r="I28" s="2747"/>
      <c r="J28" s="2748"/>
      <c r="K28" s="1665"/>
    </row>
    <row r="29" spans="1:13" x14ac:dyDescent="0.2">
      <c r="A29" s="2744" t="s">
        <v>1806</v>
      </c>
      <c r="B29" s="2745"/>
      <c r="C29" s="2745"/>
      <c r="D29" s="2073">
        <f>SUM(D25:D28)</f>
        <v>0</v>
      </c>
      <c r="E29" s="1668"/>
      <c r="F29" s="1669"/>
      <c r="G29" s="1669"/>
      <c r="H29" s="1669"/>
      <c r="I29" s="1669"/>
      <c r="J29" s="1639"/>
      <c r="K29" s="1640"/>
    </row>
    <row r="30" spans="1:13" x14ac:dyDescent="0.2">
      <c r="A30" s="2749" t="s">
        <v>1807</v>
      </c>
      <c r="B30" s="2750"/>
      <c r="C30" s="2751"/>
      <c r="D30" s="1667"/>
      <c r="E30" s="1668"/>
      <c r="F30" s="1669"/>
      <c r="G30" s="1669"/>
      <c r="H30" s="1669"/>
      <c r="I30" s="1669"/>
      <c r="J30" s="1639"/>
      <c r="K30" s="1640"/>
    </row>
    <row r="31" spans="1:13" x14ac:dyDescent="0.2">
      <c r="A31" s="2744" t="s">
        <v>1808</v>
      </c>
      <c r="B31" s="2745"/>
      <c r="C31" s="2745"/>
      <c r="D31" s="1667"/>
      <c r="E31" s="1668"/>
      <c r="F31" s="1669"/>
      <c r="G31" s="1669"/>
      <c r="H31" s="1669"/>
      <c r="I31" s="1669"/>
      <c r="J31" s="1639"/>
      <c r="K31" s="1640"/>
    </row>
    <row r="32" spans="1:13" x14ac:dyDescent="0.2">
      <c r="A32" s="2744" t="s">
        <v>1809</v>
      </c>
      <c r="B32" s="2745"/>
      <c r="C32" s="2745"/>
      <c r="D32" s="2074" t="e">
        <f>+(D29+D30)/D31</f>
        <v>#DIV/0!</v>
      </c>
      <c r="E32" s="1668"/>
      <c r="F32" s="1669"/>
      <c r="G32" s="1669"/>
      <c r="H32" s="1669"/>
      <c r="I32" s="1669"/>
      <c r="J32" s="1639"/>
      <c r="K32" s="1640"/>
    </row>
    <row r="33" spans="1:11" x14ac:dyDescent="0.2">
      <c r="A33" s="2752"/>
      <c r="B33" s="2753"/>
      <c r="C33" s="2753"/>
      <c r="D33" s="2753"/>
      <c r="E33" s="2753"/>
      <c r="F33" s="2753"/>
      <c r="G33" s="2753"/>
      <c r="H33" s="2753"/>
      <c r="I33" s="2753"/>
      <c r="J33" s="2753"/>
      <c r="K33" s="2754"/>
    </row>
    <row r="34" spans="1:11" x14ac:dyDescent="0.2">
      <c r="A34" s="1670"/>
      <c r="B34" s="1671"/>
      <c r="C34" s="1671"/>
      <c r="D34" s="1671"/>
      <c r="E34" s="1671"/>
      <c r="F34" s="1671"/>
      <c r="G34" s="1671"/>
      <c r="H34" s="1671"/>
      <c r="I34" s="1671"/>
      <c r="J34" s="1671"/>
      <c r="K34" s="1672"/>
    </row>
    <row r="35" spans="1:11" x14ac:dyDescent="0.2">
      <c r="A35" s="1649"/>
      <c r="B35" s="1639"/>
      <c r="C35" s="1639"/>
      <c r="D35" s="1639"/>
      <c r="E35" s="1639"/>
      <c r="F35" s="1639"/>
      <c r="G35" s="1639"/>
      <c r="H35" s="1639"/>
      <c r="I35" s="1639"/>
      <c r="J35" s="1639"/>
      <c r="K35" s="1640"/>
    </row>
    <row r="36" spans="1:11" x14ac:dyDescent="0.2">
      <c r="A36" s="1657" t="s">
        <v>1810</v>
      </c>
      <c r="B36" s="1639"/>
      <c r="C36" s="1639"/>
      <c r="D36" s="1639"/>
      <c r="E36" s="1639"/>
      <c r="F36" s="1639"/>
      <c r="G36" s="1639"/>
      <c r="H36" s="1639"/>
      <c r="I36" s="1639"/>
      <c r="J36" s="1639"/>
      <c r="K36" s="1640"/>
    </row>
    <row r="37" spans="1:11" x14ac:dyDescent="0.2">
      <c r="A37" s="1649"/>
      <c r="B37" s="1639"/>
      <c r="C37" s="1639"/>
      <c r="D37" s="1639"/>
      <c r="E37" s="1639"/>
      <c r="F37" s="1639"/>
      <c r="G37" s="1639"/>
      <c r="H37" s="1639"/>
      <c r="I37" s="1639"/>
      <c r="J37" s="1639"/>
      <c r="K37" s="1640"/>
    </row>
    <row r="38" spans="1:11" x14ac:dyDescent="0.2">
      <c r="A38" s="2755"/>
      <c r="B38" s="2756"/>
      <c r="C38" s="1659" t="s">
        <v>1800</v>
      </c>
      <c r="D38" s="1659" t="s">
        <v>1801</v>
      </c>
      <c r="E38" s="2757" t="s">
        <v>1591</v>
      </c>
      <c r="F38" s="2758"/>
      <c r="G38" s="2759"/>
      <c r="H38" s="1639"/>
      <c r="I38" s="1639"/>
      <c r="J38" s="1639"/>
      <c r="K38" s="1640"/>
    </row>
    <row r="39" spans="1:11" x14ac:dyDescent="0.2">
      <c r="A39" s="2739" t="s">
        <v>1811</v>
      </c>
      <c r="B39" s="2740"/>
      <c r="C39" s="2075">
        <v>61560000</v>
      </c>
      <c r="D39" s="2076"/>
      <c r="E39" s="2760"/>
      <c r="F39" s="2761"/>
      <c r="G39" s="2762"/>
      <c r="H39" s="1639"/>
      <c r="I39" s="1639"/>
      <c r="J39" s="1639"/>
      <c r="K39" s="1640"/>
    </row>
    <row r="40" spans="1:11" x14ac:dyDescent="0.2">
      <c r="A40" s="2739" t="s">
        <v>1812</v>
      </c>
      <c r="B40" s="2740"/>
      <c r="C40" s="2075">
        <v>62323100</v>
      </c>
      <c r="D40" s="2076"/>
      <c r="E40" s="2741"/>
      <c r="F40" s="2742"/>
      <c r="G40" s="2743"/>
      <c r="H40" s="1639"/>
      <c r="I40" s="1639"/>
      <c r="J40" s="1639"/>
      <c r="K40" s="1640"/>
    </row>
    <row r="41" spans="1:11" x14ac:dyDescent="0.2">
      <c r="A41" s="2739" t="s">
        <v>1813</v>
      </c>
      <c r="B41" s="2740"/>
      <c r="C41" s="2075">
        <v>62325100</v>
      </c>
      <c r="D41" s="2076"/>
      <c r="E41" s="2741"/>
      <c r="F41" s="2742"/>
      <c r="G41" s="2743"/>
      <c r="H41" s="1639"/>
      <c r="I41" s="1639"/>
      <c r="J41" s="1639"/>
      <c r="K41" s="1640"/>
    </row>
    <row r="42" spans="1:11" x14ac:dyDescent="0.2">
      <c r="A42" s="2744" t="s">
        <v>1806</v>
      </c>
      <c r="B42" s="2745"/>
      <c r="C42" s="2745"/>
      <c r="D42" s="2073">
        <f>SUM(D39:D41)</f>
        <v>0</v>
      </c>
      <c r="E42" s="1673"/>
      <c r="F42" s="1674"/>
      <c r="G42" s="1674"/>
      <c r="H42" s="1639"/>
      <c r="I42" s="1639"/>
      <c r="J42" s="1639"/>
      <c r="K42" s="1640"/>
    </row>
    <row r="43" spans="1:11" x14ac:dyDescent="0.2">
      <c r="A43" s="2744" t="s">
        <v>1814</v>
      </c>
      <c r="B43" s="2745"/>
      <c r="C43" s="2745"/>
      <c r="D43" s="1667"/>
      <c r="E43" s="1668"/>
      <c r="F43" s="1669"/>
      <c r="G43" s="1669"/>
      <c r="H43" s="1639"/>
      <c r="I43" s="1639"/>
      <c r="J43" s="1639"/>
      <c r="K43" s="1640"/>
    </row>
    <row r="44" spans="1:11" x14ac:dyDescent="0.2">
      <c r="A44" s="2744" t="s">
        <v>1809</v>
      </c>
      <c r="B44" s="2745"/>
      <c r="C44" s="2745"/>
      <c r="D44" s="2074" t="e">
        <f>+D42/D43</f>
        <v>#DIV/0!</v>
      </c>
      <c r="E44" s="1668"/>
      <c r="F44" s="1669"/>
      <c r="G44" s="1669"/>
      <c r="H44" s="1639"/>
      <c r="I44" s="1639"/>
      <c r="J44" s="1639"/>
      <c r="K44" s="1640"/>
    </row>
    <row r="45" spans="1:11" x14ac:dyDescent="0.2">
      <c r="A45" s="1649"/>
      <c r="B45" s="1639"/>
      <c r="C45" s="1639"/>
      <c r="D45" s="1639"/>
      <c r="E45" s="1639"/>
      <c r="F45" s="1639"/>
      <c r="G45" s="1639"/>
      <c r="H45" s="1639"/>
      <c r="I45" s="1639"/>
      <c r="J45" s="1639"/>
      <c r="K45" s="1640"/>
    </row>
    <row r="46" spans="1:11" x14ac:dyDescent="0.2">
      <c r="A46" s="1649"/>
      <c r="B46" s="1639"/>
      <c r="C46" s="1639"/>
      <c r="D46" s="1639"/>
      <c r="E46" s="1639"/>
      <c r="F46" s="1639"/>
      <c r="G46" s="1639"/>
      <c r="H46" s="1639"/>
      <c r="I46" s="1639"/>
      <c r="J46" s="1639"/>
      <c r="K46" s="1640"/>
    </row>
    <row r="47" spans="1:11" x14ac:dyDescent="0.2">
      <c r="A47" s="1650" t="s">
        <v>656</v>
      </c>
      <c r="B47" s="1639"/>
      <c r="C47" s="1639"/>
      <c r="D47" s="1639"/>
      <c r="E47" s="1639"/>
      <c r="F47" s="1639"/>
      <c r="G47" s="1639"/>
      <c r="H47" s="1639"/>
      <c r="I47" s="1639"/>
      <c r="J47" s="1639"/>
      <c r="K47" s="1640"/>
    </row>
    <row r="48" spans="1:11" x14ac:dyDescent="0.2">
      <c r="A48" s="1678" t="s">
        <v>1815</v>
      </c>
      <c r="B48" s="1639"/>
      <c r="C48" s="1639"/>
      <c r="D48" s="1639"/>
      <c r="E48" s="1639"/>
      <c r="F48" s="1639"/>
      <c r="G48" s="1639"/>
      <c r="H48" s="1639"/>
      <c r="I48" s="1639"/>
      <c r="J48" s="1639"/>
      <c r="K48" s="1640"/>
    </row>
    <row r="49" spans="1:11" x14ac:dyDescent="0.2">
      <c r="A49" s="1678" t="s">
        <v>1816</v>
      </c>
      <c r="B49" s="1639"/>
      <c r="C49" s="1639"/>
      <c r="D49" s="1639"/>
      <c r="E49" s="1639"/>
      <c r="F49" s="1639"/>
      <c r="G49" s="1639"/>
      <c r="H49" s="1639"/>
      <c r="I49" s="1639"/>
      <c r="J49" s="1639"/>
      <c r="K49" s="1640"/>
    </row>
    <row r="50" spans="1:11" x14ac:dyDescent="0.2">
      <c r="A50" s="1649"/>
      <c r="B50" s="1639"/>
      <c r="C50" s="1639"/>
      <c r="D50" s="1639"/>
      <c r="E50" s="1639"/>
      <c r="F50" s="1639"/>
      <c r="G50" s="1639"/>
      <c r="H50" s="1639"/>
      <c r="I50" s="1639"/>
      <c r="J50" s="1639"/>
      <c r="K50" s="1640"/>
    </row>
    <row r="51" spans="1:11" ht="13.5" thickBot="1" x14ac:dyDescent="0.25">
      <c r="A51" s="1675"/>
      <c r="B51" s="1676"/>
      <c r="C51" s="1676"/>
      <c r="D51" s="1676"/>
      <c r="E51" s="1676"/>
      <c r="F51" s="1676"/>
      <c r="G51" s="1676"/>
      <c r="H51" s="1676"/>
      <c r="I51" s="1676"/>
      <c r="J51" s="1676"/>
      <c r="K51" s="1677"/>
    </row>
  </sheetData>
  <mergeCells count="31">
    <mergeCell ref="A24:B24"/>
    <mergeCell ref="E24:J24"/>
    <mergeCell ref="B1:C1"/>
    <mergeCell ref="C3:E3"/>
    <mergeCell ref="A5:K5"/>
    <mergeCell ref="A14:K15"/>
    <mergeCell ref="A18:K18"/>
    <mergeCell ref="A25:B25"/>
    <mergeCell ref="E25:J25"/>
    <mergeCell ref="A26:B26"/>
    <mergeCell ref="E26:J26"/>
    <mergeCell ref="A27:B27"/>
    <mergeCell ref="E27:J27"/>
    <mergeCell ref="A40:B40"/>
    <mergeCell ref="E40:G40"/>
    <mergeCell ref="A28:B28"/>
    <mergeCell ref="E28:J28"/>
    <mergeCell ref="A29:C29"/>
    <mergeCell ref="A30:C30"/>
    <mergeCell ref="A31:C31"/>
    <mergeCell ref="A32:C32"/>
    <mergeCell ref="A33:K33"/>
    <mergeCell ref="A38:B38"/>
    <mergeCell ref="E38:G38"/>
    <mergeCell ref="A39:B39"/>
    <mergeCell ref="E39:G39"/>
    <mergeCell ref="A41:B41"/>
    <mergeCell ref="E41:G41"/>
    <mergeCell ref="A42:C42"/>
    <mergeCell ref="A43:C43"/>
    <mergeCell ref="A44:C44"/>
  </mergeCells>
  <pageMargins left="0.78740157499999996" right="0.78740157499999996" top="0.984251969" bottom="0.984251969" header="0.4921259845" footer="0.492125984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tabColor rgb="FFFF0000"/>
  </sheetPr>
  <dimension ref="A1:AA73"/>
  <sheetViews>
    <sheetView workbookViewId="0">
      <selection activeCell="B6" sqref="B6:R6"/>
    </sheetView>
  </sheetViews>
  <sheetFormatPr baseColWidth="10" defaultColWidth="10.7109375" defaultRowHeight="12.75" x14ac:dyDescent="0.2"/>
  <cols>
    <col min="1" max="1" width="10.140625" style="1" bestFit="1" customWidth="1"/>
    <col min="2" max="10" width="5.7109375" style="1" customWidth="1"/>
    <col min="11" max="11" width="1.7109375" style="1" customWidth="1"/>
    <col min="12" max="12" width="6.7109375" style="1" customWidth="1"/>
    <col min="13" max="13" width="1.7109375" style="1" customWidth="1"/>
    <col min="14" max="14" width="6.7109375" style="1" customWidth="1"/>
    <col min="15" max="15" width="1.7109375" style="1" customWidth="1"/>
    <col min="16" max="16" width="6.7109375" style="1" customWidth="1"/>
    <col min="17" max="17" width="1.7109375" style="1" customWidth="1"/>
    <col min="18" max="18" width="6.140625" style="1" customWidth="1"/>
    <col min="19" max="16384" width="10.7109375" style="1"/>
  </cols>
  <sheetData>
    <row r="1" spans="1:27" ht="13.5" thickTop="1" x14ac:dyDescent="0.2">
      <c r="A1" s="751"/>
      <c r="B1" s="752"/>
      <c r="C1" s="752"/>
      <c r="D1" s="752"/>
      <c r="E1" s="752"/>
      <c r="F1" s="752"/>
      <c r="G1" s="752"/>
      <c r="H1" s="752"/>
      <c r="I1" s="752"/>
      <c r="J1" s="752"/>
      <c r="K1" s="752"/>
      <c r="L1" s="752"/>
      <c r="M1" s="753"/>
      <c r="N1" s="754" t="s">
        <v>1455</v>
      </c>
      <c r="O1" s="755"/>
      <c r="P1" s="756" t="s">
        <v>1452</v>
      </c>
      <c r="Q1" s="752"/>
      <c r="R1" s="757"/>
      <c r="S1" s="50"/>
      <c r="T1" s="50"/>
      <c r="U1" s="50"/>
      <c r="X1" s="50"/>
      <c r="Y1" s="50"/>
      <c r="Z1" s="50"/>
      <c r="AA1" s="64">
        <f ca="1">NOW()</f>
        <v>44943.765981828707</v>
      </c>
    </row>
    <row r="2" spans="1:27" ht="23.25" x14ac:dyDescent="0.35">
      <c r="A2" s="774" t="s">
        <v>691</v>
      </c>
      <c r="B2" s="142"/>
      <c r="C2" s="2229" t="str">
        <f>CLIENT</f>
        <v>SPECIMEN ECF</v>
      </c>
      <c r="D2" s="2230"/>
      <c r="E2" s="2230"/>
      <c r="F2" s="2230"/>
      <c r="G2" s="2230"/>
      <c r="H2" s="2230"/>
      <c r="I2" s="2230"/>
      <c r="J2" s="2230"/>
      <c r="K2" s="340"/>
      <c r="L2" s="761"/>
      <c r="M2" s="761"/>
      <c r="N2" s="309" t="s">
        <v>1456</v>
      </c>
      <c r="O2" s="2194"/>
      <c r="P2" s="2195"/>
      <c r="Q2" s="340"/>
      <c r="R2" s="763"/>
      <c r="S2" s="50"/>
      <c r="T2" s="50"/>
      <c r="U2" s="50"/>
      <c r="V2" s="50"/>
      <c r="W2" s="50"/>
      <c r="X2" s="50"/>
      <c r="Y2" s="50"/>
      <c r="Z2" s="50"/>
      <c r="AA2" s="50"/>
    </row>
    <row r="3" spans="1:27" ht="15.75" x14ac:dyDescent="0.25">
      <c r="A3" s="775" t="s">
        <v>1450</v>
      </c>
      <c r="B3" s="2200">
        <f>+GA!O3</f>
        <v>41639</v>
      </c>
      <c r="C3" s="2201"/>
      <c r="D3" s="2201"/>
      <c r="E3" s="2201"/>
      <c r="F3" s="2201"/>
      <c r="G3" s="2201"/>
      <c r="H3" s="142" t="s">
        <v>1457</v>
      </c>
      <c r="I3" s="142"/>
      <c r="J3" s="765"/>
      <c r="K3" s="142"/>
      <c r="L3" s="1584"/>
      <c r="M3" s="1584"/>
      <c r="N3" s="2202"/>
      <c r="O3" s="2202"/>
      <c r="P3" s="2202"/>
      <c r="Q3" s="2202"/>
      <c r="R3" s="2203"/>
      <c r="S3" s="50"/>
      <c r="T3" s="50"/>
      <c r="U3" s="50"/>
      <c r="V3" s="50"/>
      <c r="W3" s="50"/>
      <c r="X3" s="50"/>
      <c r="Y3" s="50"/>
      <c r="Z3" s="50"/>
      <c r="AA3" s="50"/>
    </row>
    <row r="4" spans="1:27" x14ac:dyDescent="0.2">
      <c r="A4" s="2231" t="s">
        <v>13</v>
      </c>
      <c r="B4" s="2232"/>
      <c r="C4" s="2232"/>
      <c r="D4" s="2232"/>
      <c r="E4" s="2232"/>
      <c r="F4" s="2232"/>
      <c r="G4" s="2232"/>
      <c r="H4" s="2232"/>
      <c r="I4" s="2232"/>
      <c r="J4" s="2232"/>
      <c r="K4" s="2232"/>
      <c r="L4" s="2232"/>
      <c r="M4" s="2232"/>
      <c r="N4" s="2232"/>
      <c r="O4" s="2232"/>
      <c r="P4" s="2232"/>
      <c r="Q4" s="2232"/>
      <c r="R4" s="2233"/>
      <c r="S4" s="50"/>
      <c r="T4" s="50"/>
      <c r="U4" s="497"/>
      <c r="V4" s="497"/>
      <c r="W4" s="497"/>
      <c r="X4" s="497"/>
      <c r="Y4" s="50"/>
      <c r="Z4" s="50"/>
      <c r="AA4" s="50"/>
    </row>
    <row r="5" spans="1:27" ht="13.5" thickBot="1" x14ac:dyDescent="0.25">
      <c r="A5" s="776" t="s">
        <v>203</v>
      </c>
      <c r="B5" s="2228" t="s">
        <v>1164</v>
      </c>
      <c r="C5" s="2226"/>
      <c r="D5" s="2226"/>
      <c r="E5" s="2226"/>
      <c r="F5" s="2226"/>
      <c r="G5" s="2226"/>
      <c r="H5" s="2226"/>
      <c r="I5" s="2226"/>
      <c r="J5" s="2226"/>
      <c r="K5" s="2225" t="s">
        <v>1165</v>
      </c>
      <c r="L5" s="2226"/>
      <c r="M5" s="2226"/>
      <c r="N5" s="2226"/>
      <c r="O5" s="2226"/>
      <c r="P5" s="2226"/>
      <c r="Q5" s="2226"/>
      <c r="R5" s="2227"/>
      <c r="S5" s="495"/>
      <c r="T5" s="142"/>
      <c r="U5" s="142"/>
      <c r="V5" s="340"/>
      <c r="W5" s="340"/>
      <c r="X5" s="497"/>
      <c r="Y5" s="50"/>
      <c r="Z5" s="50"/>
      <c r="AA5" s="50"/>
    </row>
    <row r="6" spans="1:27" ht="12.75" customHeight="1" thickTop="1" x14ac:dyDescent="0.2">
      <c r="A6" s="777"/>
      <c r="B6" s="2213"/>
      <c r="C6" s="2214"/>
      <c r="D6" s="2214"/>
      <c r="E6" s="2214"/>
      <c r="F6" s="2214"/>
      <c r="G6" s="2214"/>
      <c r="H6" s="2214"/>
      <c r="I6" s="2214"/>
      <c r="J6" s="2214"/>
      <c r="K6" s="2214"/>
      <c r="L6" s="2214"/>
      <c r="M6" s="2214"/>
      <c r="N6" s="2214"/>
      <c r="O6" s="2214"/>
      <c r="P6" s="2214"/>
      <c r="Q6" s="2214"/>
      <c r="R6" s="2215"/>
      <c r="S6" s="50"/>
      <c r="T6" s="2206" t="s">
        <v>12</v>
      </c>
      <c r="U6" s="2207"/>
      <c r="V6" s="2207"/>
      <c r="W6" s="2207"/>
      <c r="X6" s="2207"/>
      <c r="Y6" s="50"/>
      <c r="Z6" s="50"/>
      <c r="AA6" s="50"/>
    </row>
    <row r="7" spans="1:27" x14ac:dyDescent="0.2">
      <c r="A7" s="778"/>
      <c r="B7" s="2216"/>
      <c r="C7" s="2217"/>
      <c r="D7" s="2217"/>
      <c r="E7" s="2217"/>
      <c r="F7" s="2217"/>
      <c r="G7" s="2217"/>
      <c r="H7" s="2217"/>
      <c r="I7" s="2217"/>
      <c r="J7" s="2217"/>
      <c r="K7" s="2217"/>
      <c r="L7" s="2217"/>
      <c r="M7" s="2217"/>
      <c r="N7" s="2217"/>
      <c r="O7" s="2217"/>
      <c r="P7" s="2217"/>
      <c r="Q7" s="2217"/>
      <c r="R7" s="2218"/>
      <c r="S7" s="50"/>
      <c r="T7" s="2207"/>
      <c r="U7" s="2207"/>
      <c r="V7" s="2207"/>
      <c r="W7" s="2207"/>
      <c r="X7" s="2207"/>
      <c r="Y7" s="50"/>
      <c r="Z7" s="50"/>
      <c r="AA7" s="50"/>
    </row>
    <row r="8" spans="1:27" ht="12.75" customHeight="1" x14ac:dyDescent="0.2">
      <c r="A8" s="778"/>
      <c r="B8" s="2216"/>
      <c r="C8" s="2219"/>
      <c r="D8" s="2219"/>
      <c r="E8" s="2219"/>
      <c r="F8" s="2219"/>
      <c r="G8" s="2219"/>
      <c r="H8" s="2219"/>
      <c r="I8" s="2219"/>
      <c r="J8" s="2219"/>
      <c r="K8" s="2219"/>
      <c r="L8" s="2219"/>
      <c r="M8" s="2219"/>
      <c r="N8" s="2219"/>
      <c r="O8" s="2219"/>
      <c r="P8" s="2219"/>
      <c r="Q8" s="2219"/>
      <c r="R8" s="2220"/>
      <c r="S8" s="50"/>
      <c r="T8" s="2207"/>
      <c r="U8" s="2207"/>
      <c r="V8" s="2207"/>
      <c r="W8" s="2207"/>
      <c r="X8" s="2207"/>
      <c r="Y8" s="50"/>
      <c r="Z8" s="50"/>
      <c r="AA8" s="50"/>
    </row>
    <row r="9" spans="1:27" ht="12.75" customHeight="1" x14ac:dyDescent="0.2">
      <c r="A9" s="778"/>
      <c r="B9" s="2216"/>
      <c r="C9" s="2219"/>
      <c r="D9" s="2219"/>
      <c r="E9" s="2219"/>
      <c r="F9" s="2219"/>
      <c r="G9" s="2219"/>
      <c r="H9" s="2219"/>
      <c r="I9" s="2219"/>
      <c r="J9" s="2219"/>
      <c r="K9" s="2219"/>
      <c r="L9" s="2219"/>
      <c r="M9" s="2219"/>
      <c r="N9" s="2219"/>
      <c r="O9" s="2219"/>
      <c r="P9" s="2219"/>
      <c r="Q9" s="2219"/>
      <c r="R9" s="2220"/>
      <c r="S9" s="50"/>
      <c r="T9" s="2207"/>
      <c r="U9" s="2207"/>
      <c r="V9" s="2207"/>
      <c r="W9" s="2207"/>
      <c r="X9" s="2207"/>
      <c r="Y9" s="50"/>
      <c r="Z9" s="50"/>
      <c r="AA9" s="50"/>
    </row>
    <row r="10" spans="1:27" x14ac:dyDescent="0.2">
      <c r="A10" s="778"/>
      <c r="B10" s="2216"/>
      <c r="C10" s="2217"/>
      <c r="D10" s="2217"/>
      <c r="E10" s="2217"/>
      <c r="F10" s="2217"/>
      <c r="G10" s="2217"/>
      <c r="H10" s="2217"/>
      <c r="I10" s="2217"/>
      <c r="J10" s="2217"/>
      <c r="K10" s="2217"/>
      <c r="L10" s="2217"/>
      <c r="M10" s="2217"/>
      <c r="N10" s="2217"/>
      <c r="O10" s="2217"/>
      <c r="P10" s="2217"/>
      <c r="Q10" s="2217"/>
      <c r="R10" s="2218"/>
      <c r="S10" s="50"/>
      <c r="T10" s="2207"/>
      <c r="U10" s="2207"/>
      <c r="V10" s="2207"/>
      <c r="W10" s="2207"/>
      <c r="X10" s="2207"/>
      <c r="Y10" s="50"/>
      <c r="Z10" s="50"/>
      <c r="AA10" s="50"/>
    </row>
    <row r="11" spans="1:27" x14ac:dyDescent="0.2">
      <c r="A11" s="778"/>
      <c r="B11" s="497"/>
      <c r="C11" s="497"/>
      <c r="D11" s="497"/>
      <c r="E11" s="497"/>
      <c r="F11" s="497"/>
      <c r="G11" s="497"/>
      <c r="H11" s="497"/>
      <c r="I11" s="497"/>
      <c r="J11" s="497"/>
      <c r="K11" s="497"/>
      <c r="L11" s="497"/>
      <c r="M11" s="497"/>
      <c r="N11" s="497"/>
      <c r="O11" s="497"/>
      <c r="P11" s="497"/>
      <c r="Q11" s="497"/>
      <c r="R11" s="771"/>
      <c r="S11" s="50"/>
      <c r="T11" s="2207"/>
      <c r="U11" s="2207"/>
      <c r="V11" s="2207"/>
      <c r="W11" s="2207"/>
      <c r="X11" s="2207"/>
      <c r="Y11" s="50"/>
      <c r="Z11" s="50"/>
      <c r="AA11" s="50"/>
    </row>
    <row r="12" spans="1:27" x14ac:dyDescent="0.2">
      <c r="A12" s="777"/>
      <c r="B12" s="2211"/>
      <c r="C12" s="2208"/>
      <c r="D12" s="2208"/>
      <c r="E12" s="2208"/>
      <c r="F12" s="2208"/>
      <c r="G12" s="2208"/>
      <c r="H12" s="2208"/>
      <c r="I12" s="2208"/>
      <c r="J12" s="2209"/>
      <c r="K12" s="2185"/>
      <c r="L12" s="2208"/>
      <c r="M12" s="2208"/>
      <c r="N12" s="2208"/>
      <c r="O12" s="2208"/>
      <c r="P12" s="2208"/>
      <c r="Q12" s="2208"/>
      <c r="R12" s="2209"/>
      <c r="S12" s="50"/>
      <c r="T12" s="2207"/>
      <c r="U12" s="2207"/>
      <c r="V12" s="2207"/>
      <c r="W12" s="2207"/>
      <c r="X12" s="2207"/>
      <c r="Y12" s="50"/>
      <c r="Z12" s="50"/>
      <c r="AA12" s="50"/>
    </row>
    <row r="13" spans="1:27" ht="12.75" customHeight="1" x14ac:dyDescent="0.2">
      <c r="A13" s="778"/>
      <c r="B13" s="2212"/>
      <c r="C13" s="2208"/>
      <c r="D13" s="2208"/>
      <c r="E13" s="2208"/>
      <c r="F13" s="2208"/>
      <c r="G13" s="2208"/>
      <c r="H13" s="2208"/>
      <c r="I13" s="2208"/>
      <c r="J13" s="2209"/>
      <c r="K13" s="2210"/>
      <c r="L13" s="2208"/>
      <c r="M13" s="2208"/>
      <c r="N13" s="2208"/>
      <c r="O13" s="2208"/>
      <c r="P13" s="2208"/>
      <c r="Q13" s="2208"/>
      <c r="R13" s="2209"/>
      <c r="S13" s="50"/>
      <c r="T13" s="2207"/>
      <c r="U13" s="2207"/>
      <c r="V13" s="2207"/>
      <c r="W13" s="2207"/>
      <c r="X13" s="2207"/>
      <c r="Y13" s="50"/>
      <c r="Z13" s="50"/>
      <c r="AA13" s="50"/>
    </row>
    <row r="14" spans="1:27" x14ac:dyDescent="0.2">
      <c r="A14" s="778"/>
      <c r="B14" s="2212"/>
      <c r="C14" s="2208"/>
      <c r="D14" s="2208"/>
      <c r="E14" s="2208"/>
      <c r="F14" s="2208"/>
      <c r="G14" s="2208"/>
      <c r="H14" s="2208"/>
      <c r="I14" s="2208"/>
      <c r="J14" s="2209"/>
      <c r="K14" s="2210"/>
      <c r="L14" s="2208"/>
      <c r="M14" s="2208"/>
      <c r="N14" s="2208"/>
      <c r="O14" s="2208"/>
      <c r="P14" s="2208"/>
      <c r="Q14" s="2208"/>
      <c r="R14" s="2209"/>
      <c r="S14" s="50"/>
      <c r="T14" s="2207"/>
      <c r="U14" s="2207"/>
      <c r="V14" s="2207"/>
      <c r="W14" s="2207"/>
      <c r="X14" s="2207"/>
      <c r="Y14" s="50"/>
      <c r="Z14" s="50"/>
      <c r="AA14" s="50"/>
    </row>
    <row r="15" spans="1:27" x14ac:dyDescent="0.2">
      <c r="A15" s="778"/>
      <c r="B15" s="2212"/>
      <c r="C15" s="2208"/>
      <c r="D15" s="2208"/>
      <c r="E15" s="2208"/>
      <c r="F15" s="2208"/>
      <c r="G15" s="2208"/>
      <c r="H15" s="2208"/>
      <c r="I15" s="2208"/>
      <c r="J15" s="2209"/>
      <c r="K15" s="2210"/>
      <c r="L15" s="2208"/>
      <c r="M15" s="2208"/>
      <c r="N15" s="2208"/>
      <c r="O15" s="2208"/>
      <c r="P15" s="2208"/>
      <c r="Q15" s="2208"/>
      <c r="R15" s="2209"/>
      <c r="S15" s="50"/>
      <c r="T15" s="2207"/>
      <c r="U15" s="2207"/>
      <c r="V15" s="2207"/>
      <c r="W15" s="2207"/>
      <c r="X15" s="2207"/>
      <c r="Y15" s="50"/>
      <c r="Z15" s="50"/>
      <c r="AA15" s="50"/>
    </row>
    <row r="16" spans="1:27" ht="12.75" customHeight="1" x14ac:dyDescent="0.2">
      <c r="A16" s="778"/>
      <c r="B16" s="2212"/>
      <c r="C16" s="2208"/>
      <c r="D16" s="2208"/>
      <c r="E16" s="2208"/>
      <c r="F16" s="2208"/>
      <c r="G16" s="2208"/>
      <c r="H16" s="2208"/>
      <c r="I16" s="2208"/>
      <c r="J16" s="2209"/>
      <c r="K16" s="2210"/>
      <c r="L16" s="2208"/>
      <c r="M16" s="2208"/>
      <c r="N16" s="2208"/>
      <c r="O16" s="2208"/>
      <c r="P16" s="2208"/>
      <c r="Q16" s="2208"/>
      <c r="R16" s="2209"/>
      <c r="S16" s="50"/>
      <c r="T16" s="2207"/>
      <c r="U16" s="2207"/>
      <c r="V16" s="2207"/>
      <c r="W16" s="2207"/>
      <c r="X16" s="2207"/>
      <c r="Y16" s="50"/>
      <c r="Z16" s="50"/>
      <c r="AA16" s="50"/>
    </row>
    <row r="17" spans="1:27" x14ac:dyDescent="0.2">
      <c r="A17" s="778"/>
      <c r="B17" s="497"/>
      <c r="C17" s="497"/>
      <c r="D17" s="497"/>
      <c r="E17" s="497"/>
      <c r="F17" s="497"/>
      <c r="G17" s="497"/>
      <c r="H17" s="497"/>
      <c r="I17" s="497"/>
      <c r="J17" s="497"/>
      <c r="K17" s="497"/>
      <c r="L17" s="497"/>
      <c r="M17" s="497"/>
      <c r="N17" s="497"/>
      <c r="O17" s="497"/>
      <c r="P17" s="497"/>
      <c r="Q17" s="497"/>
      <c r="R17" s="771"/>
      <c r="S17" s="50"/>
      <c r="T17" s="2207"/>
      <c r="U17" s="2207"/>
      <c r="V17" s="2207"/>
      <c r="W17" s="2207"/>
      <c r="X17" s="2207"/>
      <c r="Y17" s="50"/>
      <c r="Z17" s="50"/>
      <c r="AA17" s="50"/>
    </row>
    <row r="18" spans="1:27" ht="12.75" customHeight="1" x14ac:dyDescent="0.2">
      <c r="A18" s="777"/>
      <c r="B18" s="2211"/>
      <c r="C18" s="2208"/>
      <c r="D18" s="2208"/>
      <c r="E18" s="2208"/>
      <c r="F18" s="2208"/>
      <c r="G18" s="2208"/>
      <c r="H18" s="2208"/>
      <c r="I18" s="2208"/>
      <c r="J18" s="2209"/>
      <c r="K18" s="2185"/>
      <c r="L18" s="2208"/>
      <c r="M18" s="2208"/>
      <c r="N18" s="2208"/>
      <c r="O18" s="2208"/>
      <c r="P18" s="2208"/>
      <c r="Q18" s="2208"/>
      <c r="R18" s="2209"/>
      <c r="S18" s="50"/>
      <c r="T18" s="2207"/>
      <c r="U18" s="2207"/>
      <c r="V18" s="2207"/>
      <c r="W18" s="2207"/>
      <c r="X18" s="2207"/>
      <c r="Y18" s="50"/>
      <c r="Z18" s="50"/>
      <c r="AA18" s="50"/>
    </row>
    <row r="19" spans="1:27" x14ac:dyDescent="0.2">
      <c r="A19" s="778"/>
      <c r="B19" s="2212"/>
      <c r="C19" s="2208"/>
      <c r="D19" s="2208"/>
      <c r="E19" s="2208"/>
      <c r="F19" s="2208"/>
      <c r="G19" s="2208"/>
      <c r="H19" s="2208"/>
      <c r="I19" s="2208"/>
      <c r="J19" s="2209"/>
      <c r="K19" s="2210"/>
      <c r="L19" s="2208"/>
      <c r="M19" s="2208"/>
      <c r="N19" s="2208"/>
      <c r="O19" s="2208"/>
      <c r="P19" s="2208"/>
      <c r="Q19" s="2208"/>
      <c r="R19" s="2209"/>
      <c r="S19" s="50"/>
      <c r="T19" s="1577"/>
      <c r="U19" s="1577"/>
      <c r="V19" s="1577"/>
      <c r="W19" s="1577"/>
      <c r="X19" s="1577"/>
      <c r="Y19" s="50"/>
      <c r="Z19" s="50"/>
      <c r="AA19" s="50"/>
    </row>
    <row r="20" spans="1:27" x14ac:dyDescent="0.2">
      <c r="A20" s="778"/>
      <c r="B20" s="2212"/>
      <c r="C20" s="2208"/>
      <c r="D20" s="2208"/>
      <c r="E20" s="2208"/>
      <c r="F20" s="2208"/>
      <c r="G20" s="2208"/>
      <c r="H20" s="2208"/>
      <c r="I20" s="2208"/>
      <c r="J20" s="2209"/>
      <c r="K20" s="2210"/>
      <c r="L20" s="2208"/>
      <c r="M20" s="2208"/>
      <c r="N20" s="2208"/>
      <c r="O20" s="2208"/>
      <c r="P20" s="2208"/>
      <c r="Q20" s="2208"/>
      <c r="R20" s="2209"/>
      <c r="S20" s="50"/>
      <c r="T20" s="50"/>
      <c r="U20" s="50"/>
      <c r="V20" s="50"/>
      <c r="W20" s="50"/>
      <c r="X20" s="50"/>
      <c r="Y20" s="50"/>
      <c r="Z20" s="50"/>
      <c r="AA20" s="50"/>
    </row>
    <row r="21" spans="1:27" x14ac:dyDescent="0.2">
      <c r="A21" s="778"/>
      <c r="B21" s="2212"/>
      <c r="C21" s="2208"/>
      <c r="D21" s="2208"/>
      <c r="E21" s="2208"/>
      <c r="F21" s="2208"/>
      <c r="G21" s="2208"/>
      <c r="H21" s="2208"/>
      <c r="I21" s="2208"/>
      <c r="J21" s="2209"/>
      <c r="K21" s="2210"/>
      <c r="L21" s="2208"/>
      <c r="M21" s="2208"/>
      <c r="N21" s="2208"/>
      <c r="O21" s="2208"/>
      <c r="P21" s="2208"/>
      <c r="Q21" s="2208"/>
      <c r="R21" s="2209"/>
      <c r="S21" s="50"/>
      <c r="T21" s="50"/>
      <c r="U21" s="50"/>
      <c r="V21" s="50"/>
      <c r="W21" s="50"/>
      <c r="X21" s="50"/>
      <c r="Y21" s="50"/>
      <c r="Z21" s="50"/>
      <c r="AA21" s="50"/>
    </row>
    <row r="22" spans="1:27" x14ac:dyDescent="0.2">
      <c r="A22" s="778"/>
      <c r="B22" s="2212"/>
      <c r="C22" s="2208"/>
      <c r="D22" s="2208"/>
      <c r="E22" s="2208"/>
      <c r="F22" s="2208"/>
      <c r="G22" s="2208"/>
      <c r="H22" s="2208"/>
      <c r="I22" s="2208"/>
      <c r="J22" s="2209"/>
      <c r="K22" s="2210"/>
      <c r="L22" s="2208"/>
      <c r="M22" s="2208"/>
      <c r="N22" s="2208"/>
      <c r="O22" s="2208"/>
      <c r="P22" s="2208"/>
      <c r="Q22" s="2208"/>
      <c r="R22" s="2209"/>
      <c r="S22" s="50"/>
      <c r="T22" s="50"/>
      <c r="U22" s="50"/>
      <c r="V22" s="50"/>
      <c r="W22" s="50"/>
      <c r="X22" s="50"/>
      <c r="Y22" s="50"/>
      <c r="Z22" s="50"/>
      <c r="AA22" s="50"/>
    </row>
    <row r="23" spans="1:27" x14ac:dyDescent="0.2">
      <c r="A23" s="778"/>
      <c r="B23" s="497"/>
      <c r="C23" s="497"/>
      <c r="D23" s="497"/>
      <c r="E23" s="497"/>
      <c r="F23" s="497"/>
      <c r="G23" s="497"/>
      <c r="H23" s="497"/>
      <c r="I23" s="497"/>
      <c r="J23" s="497"/>
      <c r="K23" s="497"/>
      <c r="L23" s="497"/>
      <c r="M23" s="497"/>
      <c r="N23" s="497"/>
      <c r="O23" s="497"/>
      <c r="P23" s="497"/>
      <c r="Q23" s="497"/>
      <c r="R23" s="771"/>
      <c r="S23" s="50"/>
      <c r="T23" s="50"/>
      <c r="U23" s="50"/>
      <c r="V23" s="50"/>
      <c r="W23" s="50"/>
      <c r="X23" s="50"/>
      <c r="Y23" s="50"/>
      <c r="Z23" s="50"/>
      <c r="AA23" s="50"/>
    </row>
    <row r="24" spans="1:27" x14ac:dyDescent="0.2">
      <c r="A24" s="777"/>
      <c r="B24" s="2211"/>
      <c r="C24" s="2208"/>
      <c r="D24" s="2208"/>
      <c r="E24" s="2208"/>
      <c r="F24" s="2208"/>
      <c r="G24" s="2208"/>
      <c r="H24" s="2208"/>
      <c r="I24" s="2208"/>
      <c r="J24" s="2209"/>
      <c r="K24" s="2185"/>
      <c r="L24" s="2208"/>
      <c r="M24" s="2208"/>
      <c r="N24" s="2208"/>
      <c r="O24" s="2208"/>
      <c r="P24" s="2208"/>
      <c r="Q24" s="2208"/>
      <c r="R24" s="2209"/>
      <c r="S24" s="50"/>
      <c r="T24" s="50"/>
      <c r="U24" s="50"/>
      <c r="V24" s="50"/>
      <c r="W24" s="50"/>
      <c r="X24" s="50"/>
      <c r="Y24" s="50"/>
      <c r="Z24" s="50"/>
      <c r="AA24" s="50"/>
    </row>
    <row r="25" spans="1:27" x14ac:dyDescent="0.2">
      <c r="A25" s="778"/>
      <c r="B25" s="2212"/>
      <c r="C25" s="2208"/>
      <c r="D25" s="2208"/>
      <c r="E25" s="2208"/>
      <c r="F25" s="2208"/>
      <c r="G25" s="2208"/>
      <c r="H25" s="2208"/>
      <c r="I25" s="2208"/>
      <c r="J25" s="2209"/>
      <c r="K25" s="2210"/>
      <c r="L25" s="2208"/>
      <c r="M25" s="2208"/>
      <c r="N25" s="2208"/>
      <c r="O25" s="2208"/>
      <c r="P25" s="2208"/>
      <c r="Q25" s="2208"/>
      <c r="R25" s="2209"/>
      <c r="S25" s="50"/>
      <c r="T25" s="50"/>
      <c r="U25" s="50"/>
      <c r="V25" s="50"/>
      <c r="W25" s="50"/>
      <c r="X25" s="50"/>
      <c r="Y25" s="50"/>
      <c r="Z25" s="50"/>
      <c r="AA25" s="50"/>
    </row>
    <row r="26" spans="1:27" x14ac:dyDescent="0.2">
      <c r="A26" s="778"/>
      <c r="B26" s="2212"/>
      <c r="C26" s="2208"/>
      <c r="D26" s="2208"/>
      <c r="E26" s="2208"/>
      <c r="F26" s="2208"/>
      <c r="G26" s="2208"/>
      <c r="H26" s="2208"/>
      <c r="I26" s="2208"/>
      <c r="J26" s="2209"/>
      <c r="K26" s="2210"/>
      <c r="L26" s="2208"/>
      <c r="M26" s="2208"/>
      <c r="N26" s="2208"/>
      <c r="O26" s="2208"/>
      <c r="P26" s="2208"/>
      <c r="Q26" s="2208"/>
      <c r="R26" s="2209"/>
      <c r="S26" s="50"/>
      <c r="T26" s="50"/>
      <c r="U26" s="50"/>
      <c r="V26" s="50"/>
      <c r="W26" s="50"/>
      <c r="X26" s="50"/>
      <c r="Y26" s="50"/>
      <c r="Z26" s="50"/>
      <c r="AA26" s="50"/>
    </row>
    <row r="27" spans="1:27" x14ac:dyDescent="0.2">
      <c r="A27" s="778"/>
      <c r="B27" s="2212"/>
      <c r="C27" s="2208"/>
      <c r="D27" s="2208"/>
      <c r="E27" s="2208"/>
      <c r="F27" s="2208"/>
      <c r="G27" s="2208"/>
      <c r="H27" s="2208"/>
      <c r="I27" s="2208"/>
      <c r="J27" s="2209"/>
      <c r="K27" s="2210"/>
      <c r="L27" s="2208"/>
      <c r="M27" s="2208"/>
      <c r="N27" s="2208"/>
      <c r="O27" s="2208"/>
      <c r="P27" s="2208"/>
      <c r="Q27" s="2208"/>
      <c r="R27" s="2209"/>
      <c r="S27" s="50"/>
      <c r="T27" s="50"/>
      <c r="U27" s="50"/>
      <c r="V27" s="50"/>
      <c r="W27" s="50"/>
      <c r="X27" s="50"/>
      <c r="Y27" s="50"/>
      <c r="Z27" s="50"/>
      <c r="AA27" s="50"/>
    </row>
    <row r="28" spans="1:27" x14ac:dyDescent="0.2">
      <c r="A28" s="778"/>
      <c r="B28" s="2212"/>
      <c r="C28" s="2208"/>
      <c r="D28" s="2208"/>
      <c r="E28" s="2208"/>
      <c r="F28" s="2208"/>
      <c r="G28" s="2208"/>
      <c r="H28" s="2208"/>
      <c r="I28" s="2208"/>
      <c r="J28" s="2209"/>
      <c r="K28" s="2210"/>
      <c r="L28" s="2208"/>
      <c r="M28" s="2208"/>
      <c r="N28" s="2208"/>
      <c r="O28" s="2208"/>
      <c r="P28" s="2208"/>
      <c r="Q28" s="2208"/>
      <c r="R28" s="2209"/>
      <c r="S28" s="50"/>
      <c r="T28" s="50"/>
      <c r="U28" s="50"/>
      <c r="V28" s="50"/>
      <c r="W28" s="50"/>
      <c r="X28" s="50"/>
      <c r="Y28" s="50"/>
      <c r="Z28" s="50"/>
      <c r="AA28" s="50"/>
    </row>
    <row r="29" spans="1:27" x14ac:dyDescent="0.2">
      <c r="A29" s="778"/>
      <c r="B29" s="497"/>
      <c r="C29" s="497"/>
      <c r="D29" s="497"/>
      <c r="E29" s="497"/>
      <c r="F29" s="497"/>
      <c r="G29" s="497"/>
      <c r="H29" s="497"/>
      <c r="I29" s="497"/>
      <c r="J29" s="497"/>
      <c r="K29" s="497"/>
      <c r="L29" s="497"/>
      <c r="M29" s="497"/>
      <c r="N29" s="497"/>
      <c r="O29" s="497"/>
      <c r="P29" s="497"/>
      <c r="Q29" s="497"/>
      <c r="R29" s="771"/>
      <c r="S29" s="50"/>
      <c r="T29" s="50"/>
      <c r="U29" s="50"/>
      <c r="V29" s="50"/>
      <c r="W29" s="50"/>
      <c r="X29" s="50"/>
      <c r="Y29" s="50"/>
      <c r="Z29" s="50"/>
      <c r="AA29" s="50"/>
    </row>
    <row r="30" spans="1:27" x14ac:dyDescent="0.2">
      <c r="A30" s="777"/>
      <c r="B30" s="2211"/>
      <c r="C30" s="2208"/>
      <c r="D30" s="2208"/>
      <c r="E30" s="2208"/>
      <c r="F30" s="2208"/>
      <c r="G30" s="2208"/>
      <c r="H30" s="2208"/>
      <c r="I30" s="2208"/>
      <c r="J30" s="2209"/>
      <c r="K30" s="2185"/>
      <c r="L30" s="2208"/>
      <c r="M30" s="2208"/>
      <c r="N30" s="2208"/>
      <c r="O30" s="2208"/>
      <c r="P30" s="2208"/>
      <c r="Q30" s="2208"/>
      <c r="R30" s="2209"/>
      <c r="S30" s="50"/>
      <c r="T30" s="50"/>
      <c r="U30" s="50"/>
      <c r="V30" s="50"/>
      <c r="W30" s="50"/>
      <c r="X30" s="50"/>
      <c r="Y30" s="50"/>
      <c r="Z30" s="50"/>
      <c r="AA30" s="50"/>
    </row>
    <row r="31" spans="1:27" x14ac:dyDescent="0.2">
      <c r="A31" s="778"/>
      <c r="B31" s="2212"/>
      <c r="C31" s="2208"/>
      <c r="D31" s="2208"/>
      <c r="E31" s="2208"/>
      <c r="F31" s="2208"/>
      <c r="G31" s="2208"/>
      <c r="H31" s="2208"/>
      <c r="I31" s="2208"/>
      <c r="J31" s="2209"/>
      <c r="K31" s="2210"/>
      <c r="L31" s="2208"/>
      <c r="M31" s="2208"/>
      <c r="N31" s="2208"/>
      <c r="O31" s="2208"/>
      <c r="P31" s="2208"/>
      <c r="Q31" s="2208"/>
      <c r="R31" s="2209"/>
      <c r="S31" s="50"/>
      <c r="T31" s="50"/>
      <c r="U31" s="50"/>
      <c r="V31" s="50"/>
      <c r="W31" s="50"/>
      <c r="X31" s="50"/>
      <c r="Y31" s="50"/>
      <c r="Z31" s="50"/>
      <c r="AA31" s="50"/>
    </row>
    <row r="32" spans="1:27" x14ac:dyDescent="0.2">
      <c r="A32" s="778"/>
      <c r="B32" s="2212"/>
      <c r="C32" s="2208"/>
      <c r="D32" s="2208"/>
      <c r="E32" s="2208"/>
      <c r="F32" s="2208"/>
      <c r="G32" s="2208"/>
      <c r="H32" s="2208"/>
      <c r="I32" s="2208"/>
      <c r="J32" s="2209"/>
      <c r="K32" s="2210"/>
      <c r="L32" s="2208"/>
      <c r="M32" s="2208"/>
      <c r="N32" s="2208"/>
      <c r="O32" s="2208"/>
      <c r="P32" s="2208"/>
      <c r="Q32" s="2208"/>
      <c r="R32" s="2209"/>
      <c r="S32" s="50"/>
      <c r="T32" s="50"/>
      <c r="U32" s="50"/>
      <c r="V32" s="50"/>
      <c r="W32" s="50"/>
      <c r="X32" s="50"/>
      <c r="Y32" s="50"/>
      <c r="Z32" s="50"/>
      <c r="AA32" s="50"/>
    </row>
    <row r="33" spans="1:27" x14ac:dyDescent="0.2">
      <c r="A33" s="778"/>
      <c r="B33" s="2212"/>
      <c r="C33" s="2208"/>
      <c r="D33" s="2208"/>
      <c r="E33" s="2208"/>
      <c r="F33" s="2208"/>
      <c r="G33" s="2208"/>
      <c r="H33" s="2208"/>
      <c r="I33" s="2208"/>
      <c r="J33" s="2209"/>
      <c r="K33" s="2210"/>
      <c r="L33" s="2208"/>
      <c r="M33" s="2208"/>
      <c r="N33" s="2208"/>
      <c r="O33" s="2208"/>
      <c r="P33" s="2208"/>
      <c r="Q33" s="2208"/>
      <c r="R33" s="2209"/>
      <c r="S33" s="50"/>
      <c r="T33" s="50"/>
      <c r="U33" s="50"/>
      <c r="V33" s="50"/>
      <c r="W33" s="50"/>
      <c r="X33" s="50"/>
      <c r="Y33" s="50"/>
      <c r="Z33" s="50"/>
      <c r="AA33" s="50"/>
    </row>
    <row r="34" spans="1:27" x14ac:dyDescent="0.2">
      <c r="A34" s="778"/>
      <c r="B34" s="2212"/>
      <c r="C34" s="2208"/>
      <c r="D34" s="2208"/>
      <c r="E34" s="2208"/>
      <c r="F34" s="2208"/>
      <c r="G34" s="2208"/>
      <c r="H34" s="2208"/>
      <c r="I34" s="2208"/>
      <c r="J34" s="2209"/>
      <c r="K34" s="2210"/>
      <c r="L34" s="2208"/>
      <c r="M34" s="2208"/>
      <c r="N34" s="2208"/>
      <c r="O34" s="2208"/>
      <c r="P34" s="2208"/>
      <c r="Q34" s="2208"/>
      <c r="R34" s="2209"/>
      <c r="S34" s="50"/>
      <c r="T34" s="50"/>
      <c r="U34" s="50"/>
      <c r="V34" s="50"/>
      <c r="W34" s="50"/>
      <c r="X34" s="50"/>
      <c r="Y34" s="50"/>
      <c r="Z34" s="50"/>
      <c r="AA34" s="50"/>
    </row>
    <row r="35" spans="1:27" x14ac:dyDescent="0.2">
      <c r="A35" s="778"/>
      <c r="B35" s="497"/>
      <c r="C35" s="497"/>
      <c r="D35" s="497"/>
      <c r="E35" s="497"/>
      <c r="F35" s="497"/>
      <c r="G35" s="497"/>
      <c r="H35" s="497"/>
      <c r="I35" s="497"/>
      <c r="J35" s="497"/>
      <c r="K35" s="497"/>
      <c r="L35" s="497"/>
      <c r="M35" s="497"/>
      <c r="N35" s="497"/>
      <c r="O35" s="497"/>
      <c r="P35" s="497"/>
      <c r="Q35" s="497"/>
      <c r="R35" s="771"/>
      <c r="S35" s="50"/>
      <c r="T35" s="50"/>
      <c r="U35" s="50"/>
      <c r="V35" s="50"/>
      <c r="W35" s="50"/>
      <c r="X35" s="50"/>
      <c r="Y35" s="50"/>
      <c r="Z35" s="50"/>
      <c r="AA35" s="50"/>
    </row>
    <row r="36" spans="1:27" x14ac:dyDescent="0.2">
      <c r="A36" s="777"/>
      <c r="B36" s="2211"/>
      <c r="C36" s="2208"/>
      <c r="D36" s="2208"/>
      <c r="E36" s="2208"/>
      <c r="F36" s="2208"/>
      <c r="G36" s="2208"/>
      <c r="H36" s="2208"/>
      <c r="I36" s="2208"/>
      <c r="J36" s="2209"/>
      <c r="K36" s="2185"/>
      <c r="L36" s="2208"/>
      <c r="M36" s="2208"/>
      <c r="N36" s="2208"/>
      <c r="O36" s="2208"/>
      <c r="P36" s="2208"/>
      <c r="Q36" s="2208"/>
      <c r="R36" s="2209"/>
      <c r="S36" s="50"/>
      <c r="T36" s="50"/>
      <c r="U36" s="50"/>
      <c r="V36" s="50"/>
      <c r="W36" s="50"/>
      <c r="X36" s="50"/>
      <c r="Y36" s="50"/>
      <c r="Z36" s="50"/>
      <c r="AA36" s="50"/>
    </row>
    <row r="37" spans="1:27" x14ac:dyDescent="0.2">
      <c r="A37" s="778"/>
      <c r="B37" s="2212"/>
      <c r="C37" s="2208"/>
      <c r="D37" s="2208"/>
      <c r="E37" s="2208"/>
      <c r="F37" s="2208"/>
      <c r="G37" s="2208"/>
      <c r="H37" s="2208"/>
      <c r="I37" s="2208"/>
      <c r="J37" s="2209"/>
      <c r="K37" s="2210"/>
      <c r="L37" s="2208"/>
      <c r="M37" s="2208"/>
      <c r="N37" s="2208"/>
      <c r="O37" s="2208"/>
      <c r="P37" s="2208"/>
      <c r="Q37" s="2208"/>
      <c r="R37" s="2209"/>
      <c r="S37" s="50"/>
      <c r="T37" s="50"/>
      <c r="U37" s="50"/>
      <c r="V37" s="50"/>
      <c r="W37" s="50"/>
      <c r="X37" s="50"/>
      <c r="Y37" s="50"/>
      <c r="Z37" s="50"/>
      <c r="AA37" s="50"/>
    </row>
    <row r="38" spans="1:27" x14ac:dyDescent="0.2">
      <c r="A38" s="778"/>
      <c r="B38" s="2212"/>
      <c r="C38" s="2208"/>
      <c r="D38" s="2208"/>
      <c r="E38" s="2208"/>
      <c r="F38" s="2208"/>
      <c r="G38" s="2208"/>
      <c r="H38" s="2208"/>
      <c r="I38" s="2208"/>
      <c r="J38" s="2209"/>
      <c r="K38" s="2210"/>
      <c r="L38" s="2208"/>
      <c r="M38" s="2208"/>
      <c r="N38" s="2208"/>
      <c r="O38" s="2208"/>
      <c r="P38" s="2208"/>
      <c r="Q38" s="2208"/>
      <c r="R38" s="2209"/>
      <c r="S38" s="50"/>
      <c r="T38" s="50"/>
      <c r="U38" s="50"/>
      <c r="V38" s="50"/>
      <c r="W38" s="50"/>
      <c r="X38" s="50"/>
      <c r="Y38" s="50"/>
      <c r="Z38" s="50"/>
      <c r="AA38" s="50"/>
    </row>
    <row r="39" spans="1:27" x14ac:dyDescent="0.2">
      <c r="A39" s="778"/>
      <c r="B39" s="2212"/>
      <c r="C39" s="2208"/>
      <c r="D39" s="2208"/>
      <c r="E39" s="2208"/>
      <c r="F39" s="2208"/>
      <c r="G39" s="2208"/>
      <c r="H39" s="2208"/>
      <c r="I39" s="2208"/>
      <c r="J39" s="2209"/>
      <c r="K39" s="2210"/>
      <c r="L39" s="2208"/>
      <c r="M39" s="2208"/>
      <c r="N39" s="2208"/>
      <c r="O39" s="2208"/>
      <c r="P39" s="2208"/>
      <c r="Q39" s="2208"/>
      <c r="R39" s="2209"/>
      <c r="S39" s="50"/>
      <c r="T39" s="50"/>
      <c r="U39" s="50"/>
      <c r="V39" s="50"/>
      <c r="W39" s="50"/>
      <c r="X39" s="50"/>
      <c r="Y39" s="50"/>
      <c r="Z39" s="50"/>
      <c r="AA39" s="50"/>
    </row>
    <row r="40" spans="1:27" x14ac:dyDescent="0.2">
      <c r="A40" s="778"/>
      <c r="B40" s="2212"/>
      <c r="C40" s="2208"/>
      <c r="D40" s="2208"/>
      <c r="E40" s="2208"/>
      <c r="F40" s="2208"/>
      <c r="G40" s="2208"/>
      <c r="H40" s="2208"/>
      <c r="I40" s="2208"/>
      <c r="J40" s="2209"/>
      <c r="K40" s="2210"/>
      <c r="L40" s="2208"/>
      <c r="M40" s="2208"/>
      <c r="N40" s="2208"/>
      <c r="O40" s="2208"/>
      <c r="P40" s="2208"/>
      <c r="Q40" s="2208"/>
      <c r="R40" s="2209"/>
      <c r="S40" s="50"/>
      <c r="T40" s="50"/>
      <c r="U40" s="50"/>
      <c r="V40" s="50"/>
      <c r="W40" s="50"/>
      <c r="X40" s="50"/>
      <c r="Y40" s="50"/>
      <c r="Z40" s="50"/>
      <c r="AA40" s="50"/>
    </row>
    <row r="41" spans="1:27" x14ac:dyDescent="0.2">
      <c r="A41" s="778"/>
      <c r="B41" s="497"/>
      <c r="C41" s="497"/>
      <c r="D41" s="497"/>
      <c r="E41" s="497"/>
      <c r="F41" s="497"/>
      <c r="G41" s="497"/>
      <c r="H41" s="497"/>
      <c r="I41" s="497"/>
      <c r="J41" s="497"/>
      <c r="K41" s="497"/>
      <c r="L41" s="497"/>
      <c r="M41" s="497"/>
      <c r="N41" s="497"/>
      <c r="O41" s="497"/>
      <c r="P41" s="497"/>
      <c r="Q41" s="497"/>
      <c r="R41" s="771"/>
      <c r="S41" s="50"/>
      <c r="T41" s="50"/>
      <c r="U41" s="50"/>
      <c r="V41" s="50"/>
      <c r="W41" s="50"/>
      <c r="X41" s="50"/>
      <c r="Y41" s="50"/>
      <c r="Z41" s="50"/>
      <c r="AA41" s="50"/>
    </row>
    <row r="42" spans="1:27" x14ac:dyDescent="0.2">
      <c r="A42" s="777"/>
      <c r="B42" s="2211"/>
      <c r="C42" s="2208"/>
      <c r="D42" s="2208"/>
      <c r="E42" s="2208"/>
      <c r="F42" s="2208"/>
      <c r="G42" s="2208"/>
      <c r="H42" s="2208"/>
      <c r="I42" s="2208"/>
      <c r="J42" s="2209"/>
      <c r="K42" s="2185"/>
      <c r="L42" s="2208"/>
      <c r="M42" s="2208"/>
      <c r="N42" s="2208"/>
      <c r="O42" s="2208"/>
      <c r="P42" s="2208"/>
      <c r="Q42" s="2208"/>
      <c r="R42" s="2209"/>
      <c r="S42" s="50"/>
      <c r="T42" s="50"/>
      <c r="U42" s="50"/>
      <c r="V42" s="50"/>
      <c r="W42" s="50"/>
      <c r="X42" s="50"/>
      <c r="Y42" s="50"/>
      <c r="Z42" s="50"/>
      <c r="AA42" s="50"/>
    </row>
    <row r="43" spans="1:27" x14ac:dyDescent="0.2">
      <c r="A43" s="778"/>
      <c r="B43" s="2212"/>
      <c r="C43" s="2208"/>
      <c r="D43" s="2208"/>
      <c r="E43" s="2208"/>
      <c r="F43" s="2208"/>
      <c r="G43" s="2208"/>
      <c r="H43" s="2208"/>
      <c r="I43" s="2208"/>
      <c r="J43" s="2209"/>
      <c r="K43" s="2210"/>
      <c r="L43" s="2208"/>
      <c r="M43" s="2208"/>
      <c r="N43" s="2208"/>
      <c r="O43" s="2208"/>
      <c r="P43" s="2208"/>
      <c r="Q43" s="2208"/>
      <c r="R43" s="2209"/>
      <c r="S43" s="50"/>
      <c r="T43" s="50"/>
      <c r="U43" s="50"/>
      <c r="V43" s="50"/>
      <c r="W43" s="50"/>
      <c r="X43" s="50"/>
      <c r="Y43" s="50"/>
      <c r="Z43" s="50"/>
      <c r="AA43" s="50"/>
    </row>
    <row r="44" spans="1:27" x14ac:dyDescent="0.2">
      <c r="A44" s="778"/>
      <c r="B44" s="2212"/>
      <c r="C44" s="2208"/>
      <c r="D44" s="2208"/>
      <c r="E44" s="2208"/>
      <c r="F44" s="2208"/>
      <c r="G44" s="2208"/>
      <c r="H44" s="2208"/>
      <c r="I44" s="2208"/>
      <c r="J44" s="2209"/>
      <c r="K44" s="2210"/>
      <c r="L44" s="2208"/>
      <c r="M44" s="2208"/>
      <c r="N44" s="2208"/>
      <c r="O44" s="2208"/>
      <c r="P44" s="2208"/>
      <c r="Q44" s="2208"/>
      <c r="R44" s="2209"/>
      <c r="S44" s="50"/>
      <c r="T44" s="50"/>
      <c r="U44" s="50"/>
      <c r="V44" s="50"/>
      <c r="W44" s="50"/>
      <c r="X44" s="50"/>
      <c r="Y44" s="50"/>
      <c r="Z44" s="50"/>
      <c r="AA44" s="50"/>
    </row>
    <row r="45" spans="1:27" x14ac:dyDescent="0.2">
      <c r="A45" s="778"/>
      <c r="B45" s="2212"/>
      <c r="C45" s="2208"/>
      <c r="D45" s="2208"/>
      <c r="E45" s="2208"/>
      <c r="F45" s="2208"/>
      <c r="G45" s="2208"/>
      <c r="H45" s="2208"/>
      <c r="I45" s="2208"/>
      <c r="J45" s="2209"/>
      <c r="K45" s="2210"/>
      <c r="L45" s="2208"/>
      <c r="M45" s="2208"/>
      <c r="N45" s="2208"/>
      <c r="O45" s="2208"/>
      <c r="P45" s="2208"/>
      <c r="Q45" s="2208"/>
      <c r="R45" s="2209"/>
      <c r="S45" s="50"/>
      <c r="T45" s="50"/>
      <c r="U45" s="50"/>
      <c r="V45" s="50"/>
      <c r="W45" s="50"/>
      <c r="X45" s="50"/>
      <c r="Y45" s="50"/>
      <c r="Z45" s="50"/>
      <c r="AA45" s="50"/>
    </row>
    <row r="46" spans="1:27" ht="13.5" thickBot="1" x14ac:dyDescent="0.25">
      <c r="A46" s="778"/>
      <c r="B46" s="2221"/>
      <c r="C46" s="2222"/>
      <c r="D46" s="2222"/>
      <c r="E46" s="2222"/>
      <c r="F46" s="2222"/>
      <c r="G46" s="2222"/>
      <c r="H46" s="2222"/>
      <c r="I46" s="2222"/>
      <c r="J46" s="2223"/>
      <c r="K46" s="2224"/>
      <c r="L46" s="2222"/>
      <c r="M46" s="2222"/>
      <c r="N46" s="2222"/>
      <c r="O46" s="2222"/>
      <c r="P46" s="2222"/>
      <c r="Q46" s="2222"/>
      <c r="R46" s="2223"/>
      <c r="S46" s="50"/>
      <c r="T46" s="50"/>
      <c r="U46" s="50"/>
      <c r="V46" s="50"/>
      <c r="W46" s="50"/>
      <c r="X46" s="50"/>
      <c r="Y46" s="50"/>
      <c r="Z46" s="50"/>
      <c r="AA46" s="50"/>
    </row>
    <row r="47" spans="1:27" x14ac:dyDescent="0.2">
      <c r="A47" s="778"/>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row>
    <row r="48" spans="1:27" x14ac:dyDescent="0.2">
      <c r="A48" s="778"/>
      <c r="B48" s="50"/>
      <c r="C48" s="50"/>
      <c r="D48" s="50"/>
      <c r="E48" s="50"/>
      <c r="F48" s="50"/>
      <c r="G48" s="50"/>
      <c r="H48" s="50"/>
      <c r="I48" s="50"/>
      <c r="J48" s="50"/>
      <c r="K48" s="50"/>
      <c r="L48" s="50"/>
      <c r="M48" s="50"/>
      <c r="N48" s="50"/>
      <c r="O48" s="50"/>
      <c r="P48" s="50"/>
      <c r="Q48" s="50"/>
      <c r="R48" s="50"/>
      <c r="S48" s="50"/>
      <c r="T48" s="50"/>
      <c r="U48" s="50"/>
      <c r="V48" s="50"/>
      <c r="W48" s="50"/>
      <c r="X48" s="50"/>
      <c r="Y48" s="50"/>
      <c r="Z48" s="50"/>
      <c r="AA48" s="50"/>
    </row>
    <row r="49" spans="1:27" x14ac:dyDescent="0.2">
      <c r="A49" s="778"/>
      <c r="B49" s="50"/>
      <c r="C49" s="50"/>
      <c r="D49" s="50"/>
      <c r="E49" s="50"/>
      <c r="F49" s="50"/>
      <c r="G49" s="50"/>
      <c r="H49" s="50"/>
      <c r="I49" s="50"/>
      <c r="J49" s="50"/>
      <c r="K49" s="50"/>
      <c r="L49" s="50"/>
      <c r="M49" s="50"/>
      <c r="N49" s="50"/>
      <c r="O49" s="50"/>
      <c r="P49" s="50"/>
      <c r="Q49" s="50"/>
      <c r="R49" s="50"/>
      <c r="S49" s="50"/>
      <c r="T49" s="50"/>
      <c r="U49" s="50"/>
      <c r="V49" s="50"/>
      <c r="W49" s="50"/>
      <c r="X49" s="50"/>
      <c r="Y49" s="50"/>
      <c r="Z49" s="50"/>
      <c r="AA49" s="50"/>
    </row>
    <row r="50" spans="1:27" x14ac:dyDescent="0.2">
      <c r="A50" s="778"/>
      <c r="B50" s="50"/>
      <c r="C50" s="50"/>
      <c r="D50" s="50"/>
      <c r="E50" s="50"/>
      <c r="F50" s="50"/>
      <c r="G50" s="50"/>
      <c r="H50" s="50"/>
      <c r="I50" s="50"/>
      <c r="J50" s="50"/>
      <c r="K50" s="50"/>
      <c r="L50" s="50"/>
      <c r="M50" s="50"/>
      <c r="N50" s="50"/>
      <c r="O50" s="50"/>
      <c r="P50" s="50"/>
      <c r="Q50" s="50"/>
      <c r="R50" s="50"/>
      <c r="S50" s="50"/>
      <c r="T50" s="50"/>
      <c r="U50" s="50"/>
      <c r="V50" s="50"/>
      <c r="W50" s="50"/>
      <c r="X50" s="50"/>
      <c r="Y50" s="50"/>
      <c r="Z50" s="50"/>
      <c r="AA50" s="50"/>
    </row>
    <row r="51" spans="1:27" x14ac:dyDescent="0.2">
      <c r="A51" s="778"/>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row>
    <row r="52" spans="1:27" x14ac:dyDescent="0.2">
      <c r="A52" s="778"/>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row>
    <row r="53" spans="1:27" x14ac:dyDescent="0.2">
      <c r="A53" s="778"/>
      <c r="B53" s="50"/>
      <c r="C53" s="50"/>
      <c r="D53" s="50"/>
      <c r="E53" s="50"/>
      <c r="F53" s="50"/>
      <c r="G53" s="50"/>
      <c r="H53" s="50"/>
      <c r="I53" s="50"/>
      <c r="J53" s="50"/>
      <c r="K53" s="50"/>
      <c r="L53" s="50"/>
      <c r="M53" s="50"/>
      <c r="N53" s="50"/>
      <c r="O53" s="50"/>
      <c r="P53" s="50"/>
      <c r="Q53" s="50"/>
      <c r="R53" s="50"/>
      <c r="S53" s="50"/>
      <c r="T53" s="50"/>
      <c r="U53" s="50"/>
      <c r="V53" s="50"/>
      <c r="W53" s="50"/>
      <c r="X53" s="50"/>
      <c r="Y53" s="50"/>
      <c r="Z53" s="50"/>
      <c r="AA53" s="50"/>
    </row>
    <row r="54" spans="1:27" x14ac:dyDescent="0.2">
      <c r="A54" s="778"/>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row>
    <row r="55" spans="1:27" x14ac:dyDescent="0.2">
      <c r="A55" s="778"/>
      <c r="B55" s="50"/>
      <c r="C55" s="50"/>
      <c r="D55" s="50"/>
      <c r="E55" s="50"/>
      <c r="F55" s="50"/>
      <c r="G55" s="50"/>
      <c r="H55" s="50"/>
      <c r="I55" s="50"/>
      <c r="J55" s="50"/>
      <c r="K55" s="50"/>
      <c r="L55" s="50"/>
      <c r="M55" s="50"/>
      <c r="N55" s="50"/>
      <c r="O55" s="50"/>
      <c r="P55" s="50"/>
      <c r="Q55" s="50"/>
      <c r="R55" s="50"/>
      <c r="S55" s="50"/>
      <c r="T55" s="50"/>
      <c r="U55" s="50"/>
      <c r="V55" s="50"/>
      <c r="W55" s="50"/>
      <c r="X55" s="50"/>
      <c r="Y55" s="50"/>
      <c r="Z55" s="50"/>
      <c r="AA55" s="50"/>
    </row>
    <row r="56" spans="1:27" x14ac:dyDescent="0.2">
      <c r="A56" s="778"/>
      <c r="B56" s="50"/>
      <c r="C56" s="50"/>
      <c r="D56" s="50"/>
      <c r="E56" s="50"/>
      <c r="F56" s="50"/>
      <c r="G56" s="50"/>
      <c r="H56" s="50"/>
      <c r="I56" s="50"/>
      <c r="J56" s="50"/>
      <c r="K56" s="50"/>
      <c r="L56" s="50"/>
      <c r="M56" s="50"/>
      <c r="N56" s="50"/>
      <c r="O56" s="50"/>
      <c r="P56" s="50"/>
      <c r="Q56" s="50"/>
      <c r="R56" s="50"/>
      <c r="S56" s="50"/>
      <c r="T56" s="50"/>
      <c r="U56" s="50"/>
      <c r="V56" s="50"/>
      <c r="W56" s="50"/>
      <c r="X56" s="50"/>
      <c r="Y56" s="50"/>
      <c r="Z56" s="50"/>
      <c r="AA56" s="50"/>
    </row>
    <row r="57" spans="1:27" x14ac:dyDescent="0.2">
      <c r="A57" s="778"/>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row>
    <row r="58" spans="1:27" x14ac:dyDescent="0.2">
      <c r="A58" s="777"/>
      <c r="S58" s="50"/>
      <c r="T58" s="50"/>
      <c r="U58" s="50"/>
      <c r="V58" s="50"/>
      <c r="W58" s="50"/>
      <c r="X58" s="50"/>
      <c r="Y58" s="50"/>
      <c r="Z58" s="50"/>
      <c r="AA58" s="50"/>
    </row>
    <row r="59" spans="1:27" x14ac:dyDescent="0.2">
      <c r="A59" s="778"/>
      <c r="S59" s="50"/>
      <c r="T59" s="50"/>
      <c r="U59" s="50"/>
      <c r="V59" s="50"/>
      <c r="W59" s="50"/>
      <c r="X59" s="50"/>
      <c r="Y59" s="50"/>
      <c r="Z59" s="50"/>
      <c r="AA59" s="50"/>
    </row>
    <row r="60" spans="1:27" x14ac:dyDescent="0.2">
      <c r="A60" s="778"/>
      <c r="S60" s="50"/>
      <c r="T60" s="50"/>
      <c r="U60" s="50"/>
      <c r="V60" s="50"/>
      <c r="W60" s="50"/>
      <c r="X60" s="50"/>
      <c r="Y60" s="50"/>
      <c r="Z60" s="50"/>
      <c r="AA60" s="50"/>
    </row>
    <row r="61" spans="1:27" x14ac:dyDescent="0.2">
      <c r="A61" s="778"/>
      <c r="S61" s="50"/>
      <c r="T61" s="50"/>
      <c r="U61" s="50"/>
      <c r="V61" s="50"/>
      <c r="W61" s="50"/>
      <c r="X61" s="50"/>
      <c r="Y61" s="50"/>
      <c r="Z61" s="50"/>
      <c r="AA61" s="50"/>
    </row>
    <row r="62" spans="1:27" ht="13.5" thickBot="1" x14ac:dyDescent="0.25">
      <c r="A62" s="779"/>
      <c r="S62" s="50"/>
      <c r="T62" s="50"/>
      <c r="U62" s="50"/>
      <c r="V62" s="50"/>
      <c r="W62" s="50"/>
      <c r="X62" s="50"/>
      <c r="Y62" s="50"/>
      <c r="Z62" s="50"/>
      <c r="AA62" s="50"/>
    </row>
    <row r="63" spans="1:27" x14ac:dyDescent="0.2">
      <c r="A63" s="496"/>
      <c r="S63" s="50"/>
      <c r="T63" s="50"/>
      <c r="U63" s="50"/>
      <c r="V63" s="50"/>
      <c r="W63" s="50"/>
      <c r="X63" s="50"/>
      <c r="Y63" s="50"/>
      <c r="Z63" s="50"/>
      <c r="AA63" s="50"/>
    </row>
    <row r="64" spans="1:27" x14ac:dyDescent="0.2">
      <c r="A64" s="50"/>
      <c r="S64" s="50"/>
      <c r="T64" s="50"/>
      <c r="U64" s="50"/>
      <c r="V64" s="50"/>
      <c r="W64" s="50"/>
    </row>
    <row r="65" spans="1:23" x14ac:dyDescent="0.2">
      <c r="A65" s="50"/>
      <c r="S65" s="50"/>
      <c r="T65" s="50"/>
      <c r="U65" s="50"/>
      <c r="V65" s="50"/>
      <c r="W65" s="50"/>
    </row>
    <row r="66" spans="1:23" x14ac:dyDescent="0.2">
      <c r="A66" s="50"/>
      <c r="S66" s="50"/>
      <c r="T66" s="50"/>
      <c r="U66" s="50"/>
      <c r="V66" s="50"/>
      <c r="W66" s="50"/>
    </row>
    <row r="67" spans="1:23" x14ac:dyDescent="0.2">
      <c r="A67" s="50"/>
      <c r="S67" s="50"/>
      <c r="T67" s="50"/>
      <c r="U67" s="50"/>
      <c r="V67" s="50"/>
      <c r="W67" s="50"/>
    </row>
    <row r="68" spans="1:23" x14ac:dyDescent="0.2">
      <c r="A68" s="50"/>
      <c r="S68" s="50"/>
      <c r="T68" s="50"/>
      <c r="U68" s="50"/>
      <c r="V68" s="50"/>
      <c r="W68" s="50"/>
    </row>
    <row r="69" spans="1:23" x14ac:dyDescent="0.2">
      <c r="A69" s="50"/>
      <c r="S69" s="50"/>
      <c r="T69" s="50"/>
      <c r="U69" s="50"/>
      <c r="V69" s="50"/>
      <c r="W69" s="50"/>
    </row>
    <row r="70" spans="1:23" x14ac:dyDescent="0.2">
      <c r="A70" s="50"/>
      <c r="S70" s="50"/>
      <c r="T70" s="50"/>
      <c r="U70" s="50"/>
      <c r="V70" s="50"/>
      <c r="W70" s="50"/>
    </row>
    <row r="71" spans="1:23" x14ac:dyDescent="0.2">
      <c r="A71" s="50"/>
      <c r="S71" s="50"/>
      <c r="T71" s="50"/>
      <c r="U71" s="50"/>
      <c r="V71" s="50"/>
      <c r="W71" s="50"/>
    </row>
    <row r="72" spans="1:23" x14ac:dyDescent="0.2">
      <c r="A72" s="50"/>
      <c r="S72" s="50"/>
      <c r="T72" s="50"/>
      <c r="U72" s="50"/>
      <c r="V72" s="50"/>
      <c r="W72" s="50"/>
    </row>
    <row r="73" spans="1:23" x14ac:dyDescent="0.2">
      <c r="A73" s="50"/>
      <c r="S73" s="50"/>
      <c r="T73" s="50"/>
      <c r="U73" s="50"/>
      <c r="V73" s="50"/>
      <c r="W73" s="50"/>
    </row>
  </sheetData>
  <mergeCells count="25">
    <mergeCell ref="K5:R5"/>
    <mergeCell ref="B5:J5"/>
    <mergeCell ref="O2:P2"/>
    <mergeCell ref="C2:J2"/>
    <mergeCell ref="A4:R4"/>
    <mergeCell ref="B3:G3"/>
    <mergeCell ref="N3:R3"/>
    <mergeCell ref="B42:J46"/>
    <mergeCell ref="K42:R46"/>
    <mergeCell ref="B30:J34"/>
    <mergeCell ref="K30:R34"/>
    <mergeCell ref="B36:J40"/>
    <mergeCell ref="T6:X18"/>
    <mergeCell ref="K36:R40"/>
    <mergeCell ref="B24:J28"/>
    <mergeCell ref="K24:R28"/>
    <mergeCell ref="B12:J16"/>
    <mergeCell ref="K12:R16"/>
    <mergeCell ref="B18:J22"/>
    <mergeCell ref="K18:R22"/>
    <mergeCell ref="B6:R6"/>
    <mergeCell ref="B7:R7"/>
    <mergeCell ref="B10:R10"/>
    <mergeCell ref="B9:R9"/>
    <mergeCell ref="B8:R8"/>
  </mergeCells>
  <phoneticPr fontId="51" type="noConversion"/>
  <printOptions horizontalCentered="1" verticalCentered="1"/>
  <pageMargins left="0" right="0" top="0.98425196850393704" bottom="0" header="0.51181102362204722" footer="0"/>
  <pageSetup paperSize="9" orientation="portrait" horizontalDpi="360" verticalDpi="360"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4">
    <tabColor indexed="10"/>
  </sheetPr>
  <dimension ref="A1:G35"/>
  <sheetViews>
    <sheetView workbookViewId="0">
      <selection activeCell="C18" sqref="C18:D18"/>
    </sheetView>
  </sheetViews>
  <sheetFormatPr baseColWidth="10" defaultRowHeight="12.75" x14ac:dyDescent="0.2"/>
  <cols>
    <col min="1" max="1" width="9" customWidth="1"/>
    <col min="5" max="5" width="12.7109375" customWidth="1"/>
    <col min="7" max="7" width="13" customWidth="1"/>
  </cols>
  <sheetData>
    <row r="1" spans="1:7" ht="13.5" thickBot="1" x14ac:dyDescent="0.25">
      <c r="A1" s="209" t="s">
        <v>1671</v>
      </c>
      <c r="B1" s="2263" t="str">
        <f>CLIENT</f>
        <v>SPECIMEN ECF</v>
      </c>
      <c r="C1" s="2263"/>
      <c r="D1" s="355"/>
      <c r="E1" s="355"/>
      <c r="F1" s="355"/>
      <c r="G1" s="356"/>
    </row>
    <row r="2" spans="1:7" ht="13.5" thickBot="1" x14ac:dyDescent="0.25">
      <c r="A2" s="208"/>
      <c r="B2" s="218"/>
      <c r="C2" s="218"/>
      <c r="D2" s="186"/>
      <c r="E2" s="346"/>
      <c r="F2" s="224" t="s">
        <v>1487</v>
      </c>
      <c r="G2" s="357"/>
    </row>
    <row r="3" spans="1:7" ht="13.5" thickBot="1" x14ac:dyDescent="0.25">
      <c r="A3" s="208"/>
      <c r="B3" s="186" t="s">
        <v>724</v>
      </c>
      <c r="C3" s="2264">
        <f>+GA!O3</f>
        <v>41639</v>
      </c>
      <c r="D3" s="2264"/>
      <c r="E3" s="2264"/>
      <c r="F3" s="224" t="s">
        <v>711</v>
      </c>
      <c r="G3" s="358"/>
    </row>
    <row r="4" spans="1:7" ht="13.5" thickBot="1" x14ac:dyDescent="0.25">
      <c r="A4" s="276" t="s">
        <v>1457</v>
      </c>
      <c r="B4" s="279"/>
      <c r="C4" s="278" t="s">
        <v>725</v>
      </c>
      <c r="D4" s="280"/>
      <c r="E4" s="277"/>
      <c r="F4" s="277"/>
      <c r="G4" s="359"/>
    </row>
    <row r="5" spans="1:7" ht="15.75" customHeight="1" x14ac:dyDescent="0.2">
      <c r="A5" s="2780" t="s">
        <v>1488</v>
      </c>
      <c r="B5" s="2781"/>
      <c r="C5" s="2781"/>
      <c r="D5" s="2781"/>
      <c r="E5" s="2781"/>
      <c r="F5" s="2781"/>
      <c r="G5" s="2782"/>
    </row>
    <row r="6" spans="1:7" ht="15.75" customHeight="1" x14ac:dyDescent="0.2">
      <c r="A6" s="2783"/>
      <c r="B6" s="2784"/>
      <c r="C6" s="2784"/>
      <c r="D6" s="2784"/>
      <c r="E6" s="2784"/>
      <c r="F6" s="2784"/>
      <c r="G6" s="2785"/>
    </row>
    <row r="7" spans="1:7" ht="15.75" x14ac:dyDescent="0.25">
      <c r="A7" s="900"/>
      <c r="B7" s="345"/>
      <c r="C7" s="345"/>
      <c r="D7" s="345"/>
      <c r="E7" s="345"/>
      <c r="F7" s="345"/>
      <c r="G7" s="902"/>
    </row>
    <row r="8" spans="1:7" ht="15.75" x14ac:dyDescent="0.25">
      <c r="A8" s="2783"/>
      <c r="B8" s="2784"/>
      <c r="C8" s="2784"/>
      <c r="D8" s="2784"/>
      <c r="E8" s="2784"/>
      <c r="F8" s="2784"/>
      <c r="G8" s="2785"/>
    </row>
    <row r="9" spans="1:7" x14ac:dyDescent="0.2">
      <c r="A9" s="903"/>
      <c r="B9" s="507"/>
      <c r="C9" s="508"/>
      <c r="D9" s="508"/>
      <c r="E9" s="507"/>
      <c r="F9" s="507"/>
      <c r="G9" s="904"/>
    </row>
    <row r="10" spans="1:7" x14ac:dyDescent="0.2">
      <c r="A10" s="905"/>
      <c r="B10" s="509"/>
      <c r="C10" s="2778"/>
      <c r="D10" s="2779"/>
      <c r="E10" s="511">
        <f>C3</f>
        <v>41639</v>
      </c>
      <c r="F10" s="512"/>
      <c r="G10" s="907">
        <f>E10-365</f>
        <v>41274</v>
      </c>
    </row>
    <row r="11" spans="1:7" ht="13.5" x14ac:dyDescent="0.25">
      <c r="A11" s="2776"/>
      <c r="B11" s="2777"/>
      <c r="C11" s="2777"/>
      <c r="D11" s="2777"/>
      <c r="E11" s="1288"/>
      <c r="F11" s="510"/>
      <c r="G11" s="906"/>
    </row>
    <row r="12" spans="1:7" ht="13.5" x14ac:dyDescent="0.25">
      <c r="A12" s="2776" t="s">
        <v>1331</v>
      </c>
      <c r="B12" s="2777"/>
      <c r="C12" s="2777"/>
      <c r="D12" s="2777"/>
      <c r="E12" s="1452"/>
      <c r="F12" s="510"/>
      <c r="G12" s="912"/>
    </row>
    <row r="13" spans="1:7" x14ac:dyDescent="0.2">
      <c r="A13" s="905"/>
      <c r="B13" s="509"/>
      <c r="C13" s="2778"/>
      <c r="D13" s="2779"/>
      <c r="E13" s="510"/>
      <c r="F13" s="510"/>
      <c r="G13" s="906"/>
    </row>
    <row r="14" spans="1:7" x14ac:dyDescent="0.2">
      <c r="A14" s="905"/>
      <c r="B14" s="509"/>
      <c r="C14" s="2778"/>
      <c r="D14" s="2779"/>
      <c r="E14" s="186"/>
      <c r="F14" s="186"/>
      <c r="G14" s="358"/>
    </row>
    <row r="15" spans="1:7" x14ac:dyDescent="0.2">
      <c r="A15" s="905"/>
      <c r="B15" s="513"/>
      <c r="C15" s="2778"/>
      <c r="D15" s="2779"/>
      <c r="E15" s="1294"/>
      <c r="F15" s="514"/>
      <c r="G15" s="1295"/>
    </row>
    <row r="16" spans="1:7" x14ac:dyDescent="0.2">
      <c r="A16" s="905"/>
      <c r="B16" s="513"/>
      <c r="C16" s="2778"/>
      <c r="D16" s="2779"/>
      <c r="E16" s="1294"/>
      <c r="F16" s="514"/>
      <c r="G16" s="1295"/>
    </row>
    <row r="17" spans="1:7" x14ac:dyDescent="0.2">
      <c r="A17" s="908"/>
      <c r="B17" s="515"/>
      <c r="C17" s="516"/>
      <c r="D17" s="516"/>
      <c r="E17" s="515"/>
      <c r="F17" s="515"/>
      <c r="G17" s="909"/>
    </row>
    <row r="18" spans="1:7" ht="15.75" x14ac:dyDescent="0.25">
      <c r="A18" s="905"/>
      <c r="B18" s="509"/>
      <c r="C18" s="2778"/>
      <c r="D18" s="2779"/>
      <c r="E18" s="1198"/>
      <c r="F18" s="1198"/>
      <c r="G18" s="909"/>
    </row>
    <row r="19" spans="1:7" x14ac:dyDescent="0.2">
      <c r="A19" s="905"/>
      <c r="B19" s="509"/>
      <c r="C19" s="2778"/>
      <c r="D19" s="2779"/>
      <c r="E19" s="510"/>
      <c r="F19" s="510"/>
      <c r="G19" s="906"/>
    </row>
    <row r="20" spans="1:7" x14ac:dyDescent="0.2">
      <c r="A20" s="910" t="s">
        <v>1582</v>
      </c>
      <c r="B20" s="509"/>
      <c r="C20" s="2778"/>
      <c r="D20" s="2779"/>
      <c r="E20" s="510"/>
      <c r="F20" s="510"/>
      <c r="G20" s="906"/>
    </row>
    <row r="21" spans="1:7" x14ac:dyDescent="0.2">
      <c r="A21" s="2790"/>
      <c r="B21" s="2791"/>
      <c r="C21" s="2791"/>
      <c r="D21" s="2791"/>
      <c r="E21" s="2791"/>
      <c r="F21" s="2791"/>
      <c r="G21" s="2792"/>
    </row>
    <row r="22" spans="1:7" x14ac:dyDescent="0.2">
      <c r="A22" s="2790"/>
      <c r="B22" s="2791"/>
      <c r="C22" s="2791"/>
      <c r="D22" s="2791"/>
      <c r="E22" s="2791"/>
      <c r="F22" s="2791"/>
      <c r="G22" s="2792"/>
    </row>
    <row r="23" spans="1:7" x14ac:dyDescent="0.2">
      <c r="A23" s="2790"/>
      <c r="B23" s="2791"/>
      <c r="C23" s="2791"/>
      <c r="D23" s="2791"/>
      <c r="E23" s="2791"/>
      <c r="F23" s="2791"/>
      <c r="G23" s="2792"/>
    </row>
    <row r="24" spans="1:7" x14ac:dyDescent="0.2">
      <c r="A24" s="911"/>
      <c r="B24" s="517"/>
      <c r="C24" s="2786"/>
      <c r="D24" s="2787"/>
      <c r="E24" s="518"/>
      <c r="F24" s="518"/>
      <c r="G24" s="912"/>
    </row>
    <row r="25" spans="1:7" ht="13.5" thickBot="1" x14ac:dyDescent="0.25">
      <c r="A25" s="913"/>
      <c r="B25" s="914"/>
      <c r="C25" s="2788"/>
      <c r="D25" s="2789"/>
      <c r="E25" s="915"/>
      <c r="F25" s="915"/>
      <c r="G25" s="916"/>
    </row>
    <row r="26" spans="1:7" x14ac:dyDescent="0.2">
      <c r="A26" s="206"/>
      <c r="B26" s="206"/>
      <c r="C26" s="206"/>
      <c r="D26" s="206"/>
      <c r="E26" s="206"/>
      <c r="F26" s="206"/>
      <c r="G26" s="206"/>
    </row>
    <row r="27" spans="1:7" x14ac:dyDescent="0.2">
      <c r="A27" s="206"/>
      <c r="B27" s="206"/>
      <c r="C27" s="206"/>
      <c r="D27" s="206"/>
      <c r="E27" s="206"/>
      <c r="F27" s="206"/>
      <c r="G27" s="206"/>
    </row>
    <row r="28" spans="1:7" x14ac:dyDescent="0.2">
      <c r="A28" s="206"/>
      <c r="B28" s="206"/>
      <c r="C28" s="206"/>
      <c r="D28" s="206"/>
      <c r="E28" s="206"/>
      <c r="F28" s="206"/>
      <c r="G28" s="206"/>
    </row>
    <row r="29" spans="1:7" x14ac:dyDescent="0.2">
      <c r="A29" s="206"/>
      <c r="B29" s="206"/>
      <c r="C29" s="206"/>
      <c r="D29" s="206"/>
      <c r="E29" s="206"/>
      <c r="F29" s="206"/>
      <c r="G29" s="206"/>
    </row>
    <row r="30" spans="1:7" x14ac:dyDescent="0.2">
      <c r="A30" s="206"/>
      <c r="B30" s="206"/>
      <c r="C30" s="206"/>
      <c r="D30" s="206"/>
      <c r="E30" s="206"/>
      <c r="F30" s="206"/>
      <c r="G30" s="206"/>
    </row>
    <row r="31" spans="1:7" x14ac:dyDescent="0.2">
      <c r="A31" s="206"/>
      <c r="B31" s="206"/>
      <c r="C31" s="206"/>
      <c r="D31" s="206"/>
      <c r="E31" s="206"/>
      <c r="F31" s="206"/>
      <c r="G31" s="206"/>
    </row>
    <row r="32" spans="1:7" x14ac:dyDescent="0.2">
      <c r="A32" s="206"/>
      <c r="B32" s="206"/>
      <c r="C32" s="206"/>
      <c r="D32" s="206"/>
      <c r="E32" s="206"/>
      <c r="F32" s="206"/>
      <c r="G32" s="206"/>
    </row>
    <row r="33" spans="1:7" x14ac:dyDescent="0.2">
      <c r="A33" s="206"/>
      <c r="B33" s="206"/>
      <c r="C33" s="206"/>
      <c r="D33" s="206"/>
      <c r="E33" s="206"/>
      <c r="F33" s="206"/>
      <c r="G33" s="206"/>
    </row>
    <row r="34" spans="1:7" x14ac:dyDescent="0.2">
      <c r="A34" s="206"/>
      <c r="B34" s="206"/>
      <c r="C34" s="206"/>
      <c r="D34" s="206"/>
      <c r="E34" s="206"/>
      <c r="F34" s="206"/>
      <c r="G34" s="206"/>
    </row>
    <row r="35" spans="1:7" x14ac:dyDescent="0.2">
      <c r="A35" s="206"/>
      <c r="B35" s="206"/>
      <c r="C35" s="206"/>
      <c r="D35" s="206"/>
      <c r="E35" s="206"/>
      <c r="F35" s="206"/>
      <c r="G35" s="206"/>
    </row>
  </sheetData>
  <mergeCells count="17">
    <mergeCell ref="C14:D14"/>
    <mergeCell ref="C15:D15"/>
    <mergeCell ref="C16:D16"/>
    <mergeCell ref="C24:D24"/>
    <mergeCell ref="C25:D25"/>
    <mergeCell ref="C18:D18"/>
    <mergeCell ref="C19:D19"/>
    <mergeCell ref="C20:D20"/>
    <mergeCell ref="A21:G23"/>
    <mergeCell ref="A12:D12"/>
    <mergeCell ref="C13:D13"/>
    <mergeCell ref="B1:C1"/>
    <mergeCell ref="C3:E3"/>
    <mergeCell ref="A5:G6"/>
    <mergeCell ref="A8:G8"/>
    <mergeCell ref="C10:D10"/>
    <mergeCell ref="A11:D11"/>
  </mergeCells>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5">
    <tabColor indexed="10"/>
  </sheetPr>
  <dimension ref="A1:I50"/>
  <sheetViews>
    <sheetView workbookViewId="0">
      <selection activeCell="E35" sqref="E35:I36"/>
    </sheetView>
  </sheetViews>
  <sheetFormatPr baseColWidth="10" defaultRowHeight="12.75" x14ac:dyDescent="0.2"/>
  <cols>
    <col min="2" max="2" width="10.5703125" customWidth="1"/>
    <col min="3" max="3" width="12.140625" customWidth="1"/>
    <col min="4" max="4" width="11.42578125" style="1611"/>
    <col min="5" max="8" width="9" customWidth="1"/>
    <col min="9" max="9" width="37.5703125" customWidth="1"/>
  </cols>
  <sheetData>
    <row r="1" spans="1:9" ht="13.5" thickBot="1" x14ac:dyDescent="0.25">
      <c r="A1" s="209" t="s">
        <v>1671</v>
      </c>
      <c r="B1" s="2263" t="str">
        <f>CLIENT</f>
        <v>SPECIMEN ECF</v>
      </c>
      <c r="C1" s="2263"/>
      <c r="D1" s="1610"/>
      <c r="E1" s="355"/>
      <c r="F1" s="355"/>
      <c r="G1" s="355"/>
      <c r="H1" s="355"/>
      <c r="I1" s="356"/>
    </row>
    <row r="2" spans="1:9" ht="13.5" thickBot="1" x14ac:dyDescent="0.25">
      <c r="A2" s="208"/>
      <c r="B2" s="218"/>
      <c r="C2" s="218"/>
      <c r="D2" s="1613"/>
      <c r="E2" s="186"/>
      <c r="F2" s="346"/>
      <c r="G2" s="186"/>
      <c r="H2" s="186"/>
      <c r="I2" s="224" t="s">
        <v>1512</v>
      </c>
    </row>
    <row r="3" spans="1:9" ht="13.5" thickBot="1" x14ac:dyDescent="0.25">
      <c r="A3" s="208"/>
      <c r="B3" s="186" t="s">
        <v>724</v>
      </c>
      <c r="C3" s="2264">
        <f>+GA!O3</f>
        <v>41639</v>
      </c>
      <c r="D3" s="2264"/>
      <c r="E3" s="2264"/>
      <c r="F3" s="2264"/>
      <c r="G3" s="186"/>
      <c r="H3" s="186"/>
      <c r="I3" s="224" t="s">
        <v>711</v>
      </c>
    </row>
    <row r="4" spans="1:9" ht="13.5" thickBot="1" x14ac:dyDescent="0.25">
      <c r="A4" s="276" t="s">
        <v>1457</v>
      </c>
      <c r="B4" s="279"/>
      <c r="C4" s="278" t="s">
        <v>725</v>
      </c>
      <c r="D4" s="1614"/>
      <c r="E4" s="2820"/>
      <c r="F4" s="2820"/>
      <c r="G4" s="277"/>
      <c r="H4" s="277"/>
      <c r="I4" s="359"/>
    </row>
    <row r="5" spans="1:9" x14ac:dyDescent="0.2">
      <c r="A5" s="208"/>
      <c r="B5" s="186"/>
      <c r="C5" s="345"/>
      <c r="D5" s="1612"/>
      <c r="E5" s="186"/>
      <c r="F5" s="186"/>
      <c r="G5" s="186"/>
      <c r="H5" s="186"/>
      <c r="I5" s="358"/>
    </row>
    <row r="6" spans="1:9" x14ac:dyDescent="0.2">
      <c r="A6" s="2824" t="s">
        <v>1473</v>
      </c>
      <c r="B6" s="2825"/>
      <c r="C6" s="2825"/>
      <c r="D6" s="2825"/>
      <c r="E6" s="2825"/>
      <c r="F6" s="2825"/>
      <c r="G6" s="2825"/>
      <c r="H6" s="2825"/>
      <c r="I6" s="2826"/>
    </row>
    <row r="7" spans="1:9" x14ac:dyDescent="0.2">
      <c r="A7" s="208"/>
      <c r="B7" s="186"/>
      <c r="C7" s="345"/>
      <c r="D7" s="1612"/>
      <c r="E7" s="186"/>
      <c r="F7" s="186"/>
      <c r="G7" s="186"/>
      <c r="H7" s="186"/>
      <c r="I7" s="358"/>
    </row>
    <row r="8" spans="1:9" ht="25.5" x14ac:dyDescent="0.2">
      <c r="A8" s="2827" t="s">
        <v>1474</v>
      </c>
      <c r="B8" s="2828"/>
      <c r="C8" s="1679" t="s">
        <v>653</v>
      </c>
      <c r="D8" s="1680" t="s">
        <v>1819</v>
      </c>
      <c r="E8" s="2829" t="s">
        <v>1475</v>
      </c>
      <c r="F8" s="2828"/>
      <c r="G8" s="2829" t="s">
        <v>1485</v>
      </c>
      <c r="H8" s="2828"/>
      <c r="I8" s="1681" t="s">
        <v>1308</v>
      </c>
    </row>
    <row r="9" spans="1:9" x14ac:dyDescent="0.2">
      <c r="A9" s="2821"/>
      <c r="B9" s="2521"/>
      <c r="C9" s="682"/>
      <c r="D9" s="1686"/>
      <c r="E9" s="2822"/>
      <c r="F9" s="2823"/>
      <c r="G9" s="2822"/>
      <c r="H9" s="2823"/>
      <c r="I9" s="1454"/>
    </row>
    <row r="10" spans="1:9" x14ac:dyDescent="0.2">
      <c r="A10" s="2814"/>
      <c r="B10" s="2815"/>
      <c r="C10" s="683"/>
      <c r="D10" s="1687"/>
      <c r="E10" s="2816"/>
      <c r="F10" s="2817"/>
      <c r="G10" s="2818"/>
      <c r="H10" s="2819"/>
      <c r="I10" s="684"/>
    </row>
    <row r="11" spans="1:9" x14ac:dyDescent="0.2">
      <c r="A11" s="2814"/>
      <c r="B11" s="2815"/>
      <c r="C11" s="683"/>
      <c r="D11" s="1687"/>
      <c r="E11" s="2816"/>
      <c r="F11" s="2817"/>
      <c r="G11" s="2818"/>
      <c r="H11" s="2819"/>
      <c r="I11" s="684"/>
    </row>
    <row r="12" spans="1:9" x14ac:dyDescent="0.2">
      <c r="A12" s="2814"/>
      <c r="B12" s="2815"/>
      <c r="C12" s="683"/>
      <c r="D12" s="1687"/>
      <c r="E12" s="2816"/>
      <c r="F12" s="2817"/>
      <c r="G12" s="2818"/>
      <c r="H12" s="2819"/>
      <c r="I12" s="684"/>
    </row>
    <row r="13" spans="1:9" x14ac:dyDescent="0.2">
      <c r="A13" s="2814"/>
      <c r="B13" s="2815"/>
      <c r="C13" s="683"/>
      <c r="D13" s="1687"/>
      <c r="E13" s="2816"/>
      <c r="F13" s="2817"/>
      <c r="G13" s="2818"/>
      <c r="H13" s="2819"/>
      <c r="I13" s="684"/>
    </row>
    <row r="14" spans="1:9" x14ac:dyDescent="0.2">
      <c r="A14" s="2814"/>
      <c r="B14" s="2815"/>
      <c r="C14" s="683"/>
      <c r="D14" s="1687"/>
      <c r="E14" s="2816"/>
      <c r="F14" s="2817"/>
      <c r="G14" s="2818"/>
      <c r="H14" s="2819"/>
      <c r="I14" s="684"/>
    </row>
    <row r="15" spans="1:9" x14ac:dyDescent="0.2">
      <c r="A15" s="2814"/>
      <c r="B15" s="2815"/>
      <c r="C15" s="683"/>
      <c r="D15" s="1687"/>
      <c r="E15" s="2816"/>
      <c r="F15" s="2817"/>
      <c r="G15" s="2818"/>
      <c r="H15" s="2819"/>
      <c r="I15" s="684"/>
    </row>
    <row r="16" spans="1:9" x14ac:dyDescent="0.2">
      <c r="A16" s="2814"/>
      <c r="B16" s="2815"/>
      <c r="C16" s="683"/>
      <c r="D16" s="1687"/>
      <c r="E16" s="2816"/>
      <c r="F16" s="2817"/>
      <c r="G16" s="2818"/>
      <c r="H16" s="2819"/>
      <c r="I16" s="684"/>
    </row>
    <row r="17" spans="1:9" x14ac:dyDescent="0.2">
      <c r="A17" s="2814"/>
      <c r="B17" s="2815"/>
      <c r="C17" s="683"/>
      <c r="D17" s="1687"/>
      <c r="E17" s="2816"/>
      <c r="F17" s="2817"/>
      <c r="G17" s="2818"/>
      <c r="H17" s="2819"/>
      <c r="I17" s="684"/>
    </row>
    <row r="18" spans="1:9" x14ac:dyDescent="0.2">
      <c r="A18" s="2814"/>
      <c r="B18" s="2815"/>
      <c r="C18" s="683"/>
      <c r="D18" s="1687"/>
      <c r="E18" s="2816"/>
      <c r="F18" s="2817"/>
      <c r="G18" s="2818"/>
      <c r="H18" s="2819"/>
      <c r="I18" s="684"/>
    </row>
    <row r="19" spans="1:9" x14ac:dyDescent="0.2">
      <c r="A19" s="2814"/>
      <c r="B19" s="2815"/>
      <c r="C19" s="683"/>
      <c r="D19" s="1687"/>
      <c r="E19" s="2816"/>
      <c r="F19" s="2817"/>
      <c r="G19" s="2818"/>
      <c r="H19" s="2819"/>
      <c r="I19" s="684"/>
    </row>
    <row r="20" spans="1:9" x14ac:dyDescent="0.2">
      <c r="A20" s="2814"/>
      <c r="B20" s="2815"/>
      <c r="C20" s="683"/>
      <c r="D20" s="1687"/>
      <c r="E20" s="2816"/>
      <c r="F20" s="2817"/>
      <c r="G20" s="2818"/>
      <c r="H20" s="2819"/>
      <c r="I20" s="684"/>
    </row>
    <row r="21" spans="1:9" x14ac:dyDescent="0.2">
      <c r="A21" s="2814"/>
      <c r="B21" s="2815"/>
      <c r="C21" s="683"/>
      <c r="D21" s="1687"/>
      <c r="E21" s="2816"/>
      <c r="F21" s="2817"/>
      <c r="G21" s="2818"/>
      <c r="H21" s="2819"/>
      <c r="I21" s="684"/>
    </row>
    <row r="22" spans="1:9" x14ac:dyDescent="0.2">
      <c r="A22" s="2814"/>
      <c r="B22" s="2815"/>
      <c r="C22" s="683"/>
      <c r="D22" s="1687"/>
      <c r="E22" s="2816"/>
      <c r="F22" s="2817"/>
      <c r="G22" s="2818"/>
      <c r="H22" s="2819"/>
      <c r="I22" s="684"/>
    </row>
    <row r="23" spans="1:9" x14ac:dyDescent="0.2">
      <c r="A23" s="2814"/>
      <c r="B23" s="2815"/>
      <c r="C23" s="683"/>
      <c r="D23" s="1687"/>
      <c r="E23" s="2816"/>
      <c r="F23" s="2817"/>
      <c r="G23" s="2818"/>
      <c r="H23" s="2819"/>
      <c r="I23" s="684"/>
    </row>
    <row r="24" spans="1:9" x14ac:dyDescent="0.2">
      <c r="A24" s="2814"/>
      <c r="B24" s="2815"/>
      <c r="C24" s="683"/>
      <c r="D24" s="1687"/>
      <c r="E24" s="2816"/>
      <c r="F24" s="2817"/>
      <c r="G24" s="2818"/>
      <c r="H24" s="2819"/>
      <c r="I24" s="684"/>
    </row>
    <row r="25" spans="1:9" x14ac:dyDescent="0.2">
      <c r="A25" s="2814"/>
      <c r="B25" s="2815"/>
      <c r="C25" s="683"/>
      <c r="D25" s="1687"/>
      <c r="E25" s="2816"/>
      <c r="F25" s="2817"/>
      <c r="G25" s="2818"/>
      <c r="H25" s="2819"/>
      <c r="I25" s="684"/>
    </row>
    <row r="26" spans="1:9" x14ac:dyDescent="0.2">
      <c r="A26" s="2814"/>
      <c r="B26" s="2815"/>
      <c r="C26" s="683"/>
      <c r="D26" s="1687"/>
      <c r="E26" s="2816"/>
      <c r="F26" s="2817"/>
      <c r="G26" s="2818"/>
      <c r="H26" s="2819"/>
      <c r="I26" s="684"/>
    </row>
    <row r="27" spans="1:9" x14ac:dyDescent="0.2">
      <c r="A27" s="2814"/>
      <c r="B27" s="2815"/>
      <c r="C27" s="683"/>
      <c r="D27" s="1687"/>
      <c r="E27" s="2816"/>
      <c r="F27" s="2817"/>
      <c r="G27" s="2818"/>
      <c r="H27" s="2819"/>
      <c r="I27" s="684"/>
    </row>
    <row r="28" spans="1:9" x14ac:dyDescent="0.2">
      <c r="A28" s="2814"/>
      <c r="B28" s="2815"/>
      <c r="C28" s="683"/>
      <c r="D28" s="1687"/>
      <c r="E28" s="2816"/>
      <c r="F28" s="2817"/>
      <c r="G28" s="2818"/>
      <c r="H28" s="2819"/>
      <c r="I28" s="684"/>
    </row>
    <row r="29" spans="1:9" x14ac:dyDescent="0.2">
      <c r="A29" s="2806"/>
      <c r="B29" s="2807"/>
      <c r="C29" s="685"/>
      <c r="D29" s="1688"/>
      <c r="E29" s="2808"/>
      <c r="F29" s="2809"/>
      <c r="G29" s="2808"/>
      <c r="H29" s="2809"/>
      <c r="I29" s="686"/>
    </row>
    <row r="30" spans="1:9" x14ac:dyDescent="0.2">
      <c r="A30" s="2793"/>
      <c r="B30" s="2794"/>
      <c r="C30" s="490"/>
      <c r="D30" s="1615"/>
      <c r="E30" s="2810"/>
      <c r="F30" s="2811"/>
      <c r="G30" s="2810"/>
      <c r="H30" s="2811"/>
      <c r="I30" s="491"/>
    </row>
    <row r="31" spans="1:9" x14ac:dyDescent="0.2">
      <c r="A31" s="2804" t="s">
        <v>1820</v>
      </c>
      <c r="B31" s="2805"/>
      <c r="C31" s="2805"/>
      <c r="D31" s="1683">
        <f>SUM(D9:D29)</f>
        <v>0</v>
      </c>
      <c r="E31" s="2812">
        <f>SUM(E9:F29)</f>
        <v>0</v>
      </c>
      <c r="F31" s="2813"/>
      <c r="G31" s="2812">
        <f>SUM(G9:H29)</f>
        <v>0</v>
      </c>
      <c r="H31" s="2813"/>
      <c r="I31" s="491"/>
    </row>
    <row r="32" spans="1:9" x14ac:dyDescent="0.2">
      <c r="A32" s="2804" t="s">
        <v>1821</v>
      </c>
      <c r="B32" s="2805"/>
      <c r="C32" s="2805"/>
      <c r="D32" s="1685"/>
      <c r="E32" s="2802"/>
      <c r="F32" s="2803"/>
      <c r="G32" s="2802"/>
      <c r="H32" s="2803"/>
      <c r="I32" s="491"/>
    </row>
    <row r="33" spans="1:9" x14ac:dyDescent="0.2">
      <c r="A33" s="2793"/>
      <c r="B33" s="2794"/>
      <c r="C33" s="1682" t="s">
        <v>1822</v>
      </c>
      <c r="D33" s="1684" t="e">
        <f>+D31/D32</f>
        <v>#DIV/0!</v>
      </c>
      <c r="E33" s="2794"/>
      <c r="F33" s="2794"/>
      <c r="G33" s="2794"/>
      <c r="H33" s="2794"/>
      <c r="I33" s="491"/>
    </row>
    <row r="34" spans="1:9" x14ac:dyDescent="0.2">
      <c r="A34" s="2793"/>
      <c r="B34" s="2794"/>
      <c r="C34" s="490"/>
      <c r="D34" s="1615"/>
      <c r="E34" s="2794"/>
      <c r="F34" s="2794"/>
      <c r="G34" s="2794"/>
      <c r="H34" s="2794"/>
      <c r="I34" s="491"/>
    </row>
    <row r="35" spans="1:9" x14ac:dyDescent="0.2">
      <c r="A35" s="869" t="s">
        <v>1476</v>
      </c>
      <c r="B35" s="492"/>
      <c r="C35" s="490"/>
      <c r="D35" s="1615"/>
      <c r="E35" s="2800" t="s">
        <v>1823</v>
      </c>
      <c r="F35" s="2800"/>
      <c r="G35" s="2800"/>
      <c r="H35" s="2800"/>
      <c r="I35" s="2801"/>
    </row>
    <row r="36" spans="1:9" x14ac:dyDescent="0.2">
      <c r="A36" s="2793"/>
      <c r="B36" s="2794"/>
      <c r="C36" s="490"/>
      <c r="D36" s="1615"/>
      <c r="E36" s="2800"/>
      <c r="F36" s="2800"/>
      <c r="G36" s="2800"/>
      <c r="H36" s="2800"/>
      <c r="I36" s="2801"/>
    </row>
    <row r="37" spans="1:9" x14ac:dyDescent="0.2">
      <c r="A37" s="2793"/>
      <c r="B37" s="2794"/>
      <c r="C37" s="490"/>
      <c r="D37" s="1615"/>
      <c r="E37" s="2794"/>
      <c r="F37" s="2794"/>
      <c r="G37" s="2794"/>
      <c r="H37" s="2794"/>
      <c r="I37" s="491"/>
    </row>
    <row r="38" spans="1:9" x14ac:dyDescent="0.2">
      <c r="A38" s="2793"/>
      <c r="B38" s="2794"/>
      <c r="C38" s="490"/>
      <c r="D38" s="1615"/>
      <c r="E38" s="2794"/>
      <c r="F38" s="2794"/>
      <c r="G38" s="2794"/>
      <c r="H38" s="2794"/>
      <c r="I38" s="491"/>
    </row>
    <row r="39" spans="1:9" x14ac:dyDescent="0.2">
      <c r="A39" s="868" t="s">
        <v>1477</v>
      </c>
      <c r="B39" s="489"/>
      <c r="C39" s="490"/>
      <c r="D39" s="1615"/>
      <c r="E39" s="489"/>
      <c r="F39" s="593">
        <f>COUNTA(A9:B29)</f>
        <v>0</v>
      </c>
      <c r="G39" s="2794"/>
      <c r="H39" s="2794"/>
      <c r="I39" s="491"/>
    </row>
    <row r="40" spans="1:9" x14ac:dyDescent="0.2">
      <c r="A40" s="2793"/>
      <c r="B40" s="2794"/>
      <c r="C40" s="490"/>
      <c r="D40" s="1615"/>
      <c r="E40" s="2794"/>
      <c r="F40" s="2794"/>
      <c r="G40" s="2794"/>
      <c r="H40" s="2794"/>
      <c r="I40" s="491"/>
    </row>
    <row r="41" spans="1:9" x14ac:dyDescent="0.2">
      <c r="A41" s="2793" t="s">
        <v>1478</v>
      </c>
      <c r="B41" s="2794"/>
      <c r="C41" s="490"/>
      <c r="D41" s="1615"/>
      <c r="E41" s="489"/>
      <c r="F41" s="593">
        <f>COUNTA(C9:C29)</f>
        <v>0</v>
      </c>
      <c r="G41" s="2794"/>
      <c r="H41" s="2794"/>
      <c r="I41" s="491"/>
    </row>
    <row r="42" spans="1:9" x14ac:dyDescent="0.2">
      <c r="A42" s="2793"/>
      <c r="B42" s="2794"/>
      <c r="C42" s="490"/>
      <c r="D42" s="1615"/>
      <c r="E42" s="2794"/>
      <c r="F42" s="2794"/>
      <c r="G42" s="2794"/>
      <c r="H42" s="2794"/>
      <c r="I42" s="491"/>
    </row>
    <row r="43" spans="1:9" x14ac:dyDescent="0.2">
      <c r="A43" s="868" t="s">
        <v>1479</v>
      </c>
      <c r="B43" s="489"/>
      <c r="C43" s="490"/>
      <c r="D43" s="1615"/>
      <c r="E43" s="489"/>
      <c r="F43" s="594" t="e">
        <f>F41/F39</f>
        <v>#DIV/0!</v>
      </c>
      <c r="G43" s="2794"/>
      <c r="H43" s="2794"/>
      <c r="I43" s="491"/>
    </row>
    <row r="44" spans="1:9" x14ac:dyDescent="0.2">
      <c r="A44" s="2793"/>
      <c r="B44" s="2794"/>
      <c r="C44" s="490"/>
      <c r="D44" s="1615"/>
      <c r="E44" s="2794"/>
      <c r="F44" s="2794"/>
      <c r="G44" s="2794"/>
      <c r="H44" s="2794"/>
      <c r="I44" s="491"/>
    </row>
    <row r="45" spans="1:9" x14ac:dyDescent="0.2">
      <c r="A45" s="868" t="s">
        <v>1480</v>
      </c>
      <c r="B45" s="489"/>
      <c r="C45" s="490"/>
      <c r="D45" s="1615"/>
      <c r="E45" s="489"/>
      <c r="F45" s="489"/>
      <c r="G45" s="2796"/>
      <c r="H45" s="2796"/>
      <c r="I45" s="491"/>
    </row>
    <row r="46" spans="1:9" x14ac:dyDescent="0.2">
      <c r="A46" s="2793"/>
      <c r="B46" s="2794"/>
      <c r="C46" s="490"/>
      <c r="D46" s="1615"/>
      <c r="E46" s="2794"/>
      <c r="F46" s="2794"/>
      <c r="G46" s="2794"/>
      <c r="H46" s="2794"/>
      <c r="I46" s="491"/>
    </row>
    <row r="47" spans="1:9" x14ac:dyDescent="0.2">
      <c r="A47" s="868" t="s">
        <v>1481</v>
      </c>
      <c r="B47" s="489"/>
      <c r="C47" s="490"/>
      <c r="D47" s="1615"/>
      <c r="E47" s="489"/>
      <c r="F47" s="489"/>
      <c r="G47" s="2795">
        <f>E31</f>
        <v>0</v>
      </c>
      <c r="H47" s="2795"/>
      <c r="I47" s="491"/>
    </row>
    <row r="48" spans="1:9" x14ac:dyDescent="0.2">
      <c r="A48" s="2793"/>
      <c r="B48" s="2794"/>
      <c r="C48" s="490"/>
      <c r="D48" s="1615"/>
      <c r="E48" s="2794"/>
      <c r="F48" s="2794"/>
      <c r="G48" s="2794"/>
      <c r="H48" s="2794"/>
      <c r="I48" s="491"/>
    </row>
    <row r="49" spans="1:9" x14ac:dyDescent="0.2">
      <c r="A49" s="868" t="s">
        <v>1482</v>
      </c>
      <c r="B49" s="489"/>
      <c r="C49" s="490"/>
      <c r="D49" s="1615"/>
      <c r="E49" s="489"/>
      <c r="F49" s="489"/>
      <c r="G49" s="2799" t="e">
        <f>G47/G45</f>
        <v>#DIV/0!</v>
      </c>
      <c r="H49" s="2799"/>
      <c r="I49" s="491"/>
    </row>
    <row r="50" spans="1:9" ht="13.5" thickBot="1" x14ac:dyDescent="0.25">
      <c r="A50" s="2797"/>
      <c r="B50" s="2798"/>
      <c r="C50" s="493"/>
      <c r="D50" s="493"/>
      <c r="E50" s="2798"/>
      <c r="F50" s="2798"/>
      <c r="G50" s="2798"/>
      <c r="H50" s="2798"/>
      <c r="I50" s="494"/>
    </row>
  </sheetData>
  <mergeCells count="118">
    <mergeCell ref="B1:C1"/>
    <mergeCell ref="C3:F3"/>
    <mergeCell ref="E4:F4"/>
    <mergeCell ref="A9:B9"/>
    <mergeCell ref="E9:F9"/>
    <mergeCell ref="A6:I6"/>
    <mergeCell ref="A8:B8"/>
    <mergeCell ref="E8:F8"/>
    <mergeCell ref="G8:H8"/>
    <mergeCell ref="G9:H9"/>
    <mergeCell ref="G10:H10"/>
    <mergeCell ref="A11:B11"/>
    <mergeCell ref="E11:F11"/>
    <mergeCell ref="G11:H11"/>
    <mergeCell ref="A15:B15"/>
    <mergeCell ref="E15:F15"/>
    <mergeCell ref="G15:H15"/>
    <mergeCell ref="A16:B16"/>
    <mergeCell ref="E16:F16"/>
    <mergeCell ref="G16:H16"/>
    <mergeCell ref="G12:H12"/>
    <mergeCell ref="G13:H13"/>
    <mergeCell ref="G14:H14"/>
    <mergeCell ref="E13:F13"/>
    <mergeCell ref="E14:F14"/>
    <mergeCell ref="A12:B12"/>
    <mergeCell ref="A13:B13"/>
    <mergeCell ref="A10:B10"/>
    <mergeCell ref="E10:F10"/>
    <mergeCell ref="E12:F12"/>
    <mergeCell ref="A18:B18"/>
    <mergeCell ref="E18:F18"/>
    <mergeCell ref="A14:B14"/>
    <mergeCell ref="G18:H18"/>
    <mergeCell ref="A19:B19"/>
    <mergeCell ref="E19:F19"/>
    <mergeCell ref="G19:H19"/>
    <mergeCell ref="A20:B20"/>
    <mergeCell ref="E20:F20"/>
    <mergeCell ref="G20:H20"/>
    <mergeCell ref="A17:B17"/>
    <mergeCell ref="E17:F17"/>
    <mergeCell ref="G17:H17"/>
    <mergeCell ref="A21:B21"/>
    <mergeCell ref="E21:F21"/>
    <mergeCell ref="G21:H21"/>
    <mergeCell ref="A22:B22"/>
    <mergeCell ref="E22:F22"/>
    <mergeCell ref="G22:H22"/>
    <mergeCell ref="A23:B23"/>
    <mergeCell ref="E23:F23"/>
    <mergeCell ref="G23:H23"/>
    <mergeCell ref="A24:B24"/>
    <mergeCell ref="E24:F24"/>
    <mergeCell ref="G24:H24"/>
    <mergeCell ref="A25:B25"/>
    <mergeCell ref="E25:F25"/>
    <mergeCell ref="G25:H25"/>
    <mergeCell ref="A28:B28"/>
    <mergeCell ref="E28:F28"/>
    <mergeCell ref="G28:H28"/>
    <mergeCell ref="A26:B26"/>
    <mergeCell ref="E26:F26"/>
    <mergeCell ref="G26:H26"/>
    <mergeCell ref="A27:B27"/>
    <mergeCell ref="E27:F27"/>
    <mergeCell ref="G27:H27"/>
    <mergeCell ref="A29:B29"/>
    <mergeCell ref="E29:F29"/>
    <mergeCell ref="G29:H29"/>
    <mergeCell ref="A30:B30"/>
    <mergeCell ref="E30:F30"/>
    <mergeCell ref="G30:H30"/>
    <mergeCell ref="E31:F31"/>
    <mergeCell ref="G31:H31"/>
    <mergeCell ref="A31:C31"/>
    <mergeCell ref="E32:F32"/>
    <mergeCell ref="G32:H32"/>
    <mergeCell ref="A33:B33"/>
    <mergeCell ref="E33:F33"/>
    <mergeCell ref="G33:H33"/>
    <mergeCell ref="A34:B34"/>
    <mergeCell ref="E34:F34"/>
    <mergeCell ref="G34:H34"/>
    <mergeCell ref="A32:C32"/>
    <mergeCell ref="A41:B41"/>
    <mergeCell ref="G41:H41"/>
    <mergeCell ref="E35:I36"/>
    <mergeCell ref="A36:B36"/>
    <mergeCell ref="A37:B37"/>
    <mergeCell ref="E37:F37"/>
    <mergeCell ref="G37:H37"/>
    <mergeCell ref="A38:B38"/>
    <mergeCell ref="E38:F38"/>
    <mergeCell ref="G38:H38"/>
    <mergeCell ref="G39:H39"/>
    <mergeCell ref="A40:B40"/>
    <mergeCell ref="E40:F40"/>
    <mergeCell ref="G40:H40"/>
    <mergeCell ref="A50:B50"/>
    <mergeCell ref="E50:F50"/>
    <mergeCell ref="G50:H50"/>
    <mergeCell ref="A48:B48"/>
    <mergeCell ref="E48:F48"/>
    <mergeCell ref="G48:H48"/>
    <mergeCell ref="G49:H49"/>
    <mergeCell ref="A46:B46"/>
    <mergeCell ref="E46:F46"/>
    <mergeCell ref="A42:B42"/>
    <mergeCell ref="E42:F42"/>
    <mergeCell ref="G42:H42"/>
    <mergeCell ref="G43:H43"/>
    <mergeCell ref="G46:H46"/>
    <mergeCell ref="G47:H47"/>
    <mergeCell ref="A44:B44"/>
    <mergeCell ref="E44:F44"/>
    <mergeCell ref="G44:H44"/>
    <mergeCell ref="G45:H45"/>
  </mergeCells>
  <phoneticPr fontId="51" type="noConversion"/>
  <pageMargins left="0.39370078740157483" right="0.39370078740157483" top="0.98425196850393704" bottom="0.98425196850393704" header="0.51181102362204722" footer="0.51181102362204722"/>
  <pageSetup paperSize="9" scale="90"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F32"/>
  <sheetViews>
    <sheetView workbookViewId="0">
      <selection activeCell="C18" sqref="C18:E18"/>
    </sheetView>
  </sheetViews>
  <sheetFormatPr baseColWidth="10" defaultRowHeight="12.75" x14ac:dyDescent="0.2"/>
  <cols>
    <col min="2" max="2" width="10.5703125" customWidth="1"/>
    <col min="3" max="3" width="7.5703125" bestFit="1" customWidth="1"/>
    <col min="4" max="5" width="6.42578125" customWidth="1"/>
    <col min="6" max="6" width="31.28515625" customWidth="1"/>
  </cols>
  <sheetData>
    <row r="1" spans="1:6" ht="13.5" thickBot="1" x14ac:dyDescent="0.25">
      <c r="A1" s="209" t="s">
        <v>1671</v>
      </c>
      <c r="B1" s="2263" t="str">
        <f>+Q!G5</f>
        <v>SPECIMEN ECF</v>
      </c>
      <c r="C1" s="2263"/>
      <c r="D1" s="355"/>
      <c r="E1" s="355"/>
      <c r="F1" s="356"/>
    </row>
    <row r="2" spans="1:6" ht="13.5" thickBot="1" x14ac:dyDescent="0.25">
      <c r="A2" s="208"/>
      <c r="B2" s="218"/>
      <c r="C2" s="218"/>
      <c r="D2" s="186"/>
      <c r="E2" s="346"/>
      <c r="F2" s="224" t="s">
        <v>554</v>
      </c>
    </row>
    <row r="3" spans="1:6" ht="13.5" thickBot="1" x14ac:dyDescent="0.25">
      <c r="A3" s="208"/>
      <c r="B3" s="186" t="s">
        <v>724</v>
      </c>
      <c r="C3" s="2264">
        <f>+GA!O3</f>
        <v>41639</v>
      </c>
      <c r="D3" s="2264"/>
      <c r="E3" s="2264"/>
      <c r="F3" s="224" t="s">
        <v>711</v>
      </c>
    </row>
    <row r="4" spans="1:6" ht="13.5" thickBot="1" x14ac:dyDescent="0.25">
      <c r="A4" s="276" t="s">
        <v>1457</v>
      </c>
      <c r="B4" s="279"/>
      <c r="C4" s="278" t="s">
        <v>725</v>
      </c>
      <c r="D4" s="2820"/>
      <c r="E4" s="2820"/>
      <c r="F4" s="359"/>
    </row>
    <row r="5" spans="1:6" x14ac:dyDescent="0.2">
      <c r="A5" s="208"/>
      <c r="B5" s="186"/>
      <c r="C5" s="345"/>
      <c r="D5" s="186"/>
      <c r="E5" s="186"/>
      <c r="F5" s="358"/>
    </row>
    <row r="6" spans="1:6" x14ac:dyDescent="0.2">
      <c r="A6" s="2824" t="s">
        <v>553</v>
      </c>
      <c r="B6" s="2825"/>
      <c r="C6" s="2825"/>
      <c r="D6" s="2825"/>
      <c r="E6" s="2825"/>
      <c r="F6" s="2826"/>
    </row>
    <row r="7" spans="1:6" x14ac:dyDescent="0.2">
      <c r="A7" s="208"/>
      <c r="B7" s="186"/>
      <c r="C7" s="345"/>
      <c r="D7" s="186"/>
      <c r="E7" s="186"/>
      <c r="F7" s="358"/>
    </row>
    <row r="8" spans="1:6" x14ac:dyDescent="0.2">
      <c r="A8" s="2847" t="s">
        <v>1474</v>
      </c>
      <c r="B8" s="2848"/>
      <c r="C8" s="2849" t="s">
        <v>1475</v>
      </c>
      <c r="D8" s="2850"/>
      <c r="E8" s="2851"/>
      <c r="F8" s="1453" t="s">
        <v>1308</v>
      </c>
    </row>
    <row r="9" spans="1:6" x14ac:dyDescent="0.2">
      <c r="A9" s="2821"/>
      <c r="B9" s="2521"/>
      <c r="C9" s="2844"/>
      <c r="D9" s="2845"/>
      <c r="E9" s="2846"/>
      <c r="F9" s="1454"/>
    </row>
    <row r="10" spans="1:6" x14ac:dyDescent="0.2">
      <c r="A10" s="2814"/>
      <c r="B10" s="2815"/>
      <c r="C10" s="2830"/>
      <c r="D10" s="2831"/>
      <c r="E10" s="2832"/>
      <c r="F10" s="684"/>
    </row>
    <row r="11" spans="1:6" x14ac:dyDescent="0.2">
      <c r="A11" s="2814"/>
      <c r="B11" s="2815"/>
      <c r="C11" s="2830"/>
      <c r="D11" s="2831"/>
      <c r="E11" s="2832"/>
      <c r="F11" s="684"/>
    </row>
    <row r="12" spans="1:6" x14ac:dyDescent="0.2">
      <c r="A12" s="2814"/>
      <c r="B12" s="2815"/>
      <c r="C12" s="2830"/>
      <c r="D12" s="2831"/>
      <c r="E12" s="2832"/>
      <c r="F12" s="684"/>
    </row>
    <row r="13" spans="1:6" x14ac:dyDescent="0.2">
      <c r="A13" s="2814"/>
      <c r="B13" s="2815"/>
      <c r="C13" s="2830"/>
      <c r="D13" s="2831"/>
      <c r="E13" s="2832"/>
      <c r="F13" s="684"/>
    </row>
    <row r="14" spans="1:6" x14ac:dyDescent="0.2">
      <c r="A14" s="2814"/>
      <c r="B14" s="2815"/>
      <c r="C14" s="2830"/>
      <c r="D14" s="2831"/>
      <c r="E14" s="2832"/>
      <c r="F14" s="684"/>
    </row>
    <row r="15" spans="1:6" x14ac:dyDescent="0.2">
      <c r="A15" s="2814"/>
      <c r="B15" s="2815"/>
      <c r="C15" s="2830"/>
      <c r="D15" s="2831"/>
      <c r="E15" s="2832"/>
      <c r="F15" s="684"/>
    </row>
    <row r="16" spans="1:6" x14ac:dyDescent="0.2">
      <c r="A16" s="2814"/>
      <c r="B16" s="2815"/>
      <c r="C16" s="2830"/>
      <c r="D16" s="2831"/>
      <c r="E16" s="2832"/>
      <c r="F16" s="684"/>
    </row>
    <row r="17" spans="1:6" x14ac:dyDescent="0.2">
      <c r="A17" s="2814"/>
      <c r="B17" s="2815"/>
      <c r="C17" s="2830"/>
      <c r="D17" s="2831"/>
      <c r="E17" s="2832"/>
      <c r="F17" s="684"/>
    </row>
    <row r="18" spans="1:6" x14ac:dyDescent="0.2">
      <c r="A18" s="2814"/>
      <c r="B18" s="2815"/>
      <c r="C18" s="2830"/>
      <c r="D18" s="2831"/>
      <c r="E18" s="2832"/>
      <c r="F18" s="684"/>
    </row>
    <row r="19" spans="1:6" x14ac:dyDescent="0.2">
      <c r="A19" s="2814"/>
      <c r="B19" s="2815"/>
      <c r="C19" s="2830"/>
      <c r="D19" s="2831"/>
      <c r="E19" s="2832"/>
      <c r="F19" s="684"/>
    </row>
    <row r="20" spans="1:6" x14ac:dyDescent="0.2">
      <c r="A20" s="2814"/>
      <c r="B20" s="2815"/>
      <c r="C20" s="2830"/>
      <c r="D20" s="2831"/>
      <c r="E20" s="2832"/>
      <c r="F20" s="684"/>
    </row>
    <row r="21" spans="1:6" x14ac:dyDescent="0.2">
      <c r="A21" s="2814"/>
      <c r="B21" s="2815"/>
      <c r="C21" s="2830"/>
      <c r="D21" s="2831"/>
      <c r="E21" s="2832"/>
      <c r="F21" s="684"/>
    </row>
    <row r="22" spans="1:6" x14ac:dyDescent="0.2">
      <c r="A22" s="2814"/>
      <c r="B22" s="2815"/>
      <c r="C22" s="2833"/>
      <c r="D22" s="2834"/>
      <c r="E22" s="2835"/>
      <c r="F22" s="684"/>
    </row>
    <row r="23" spans="1:6" x14ac:dyDescent="0.2">
      <c r="A23" s="2836" t="s">
        <v>354</v>
      </c>
      <c r="B23" s="2837"/>
      <c r="C23" s="2830">
        <f>SUM(C9:E22)</f>
        <v>0</v>
      </c>
      <c r="D23" s="2831"/>
      <c r="E23" s="2832"/>
      <c r="F23" s="684"/>
    </row>
    <row r="24" spans="1:6" x14ac:dyDescent="0.2">
      <c r="A24" s="2836"/>
      <c r="B24" s="2837"/>
      <c r="C24" s="2830"/>
      <c r="D24" s="2831"/>
      <c r="E24" s="2832"/>
      <c r="F24" s="684"/>
    </row>
    <row r="25" spans="1:6" x14ac:dyDescent="0.2">
      <c r="A25" s="2836" t="s">
        <v>931</v>
      </c>
      <c r="B25" s="2837"/>
      <c r="C25" s="2830"/>
      <c r="D25" s="2831"/>
      <c r="E25" s="2832"/>
      <c r="F25" s="684"/>
    </row>
    <row r="26" spans="1:6" x14ac:dyDescent="0.2">
      <c r="A26" s="2836" t="s">
        <v>932</v>
      </c>
      <c r="B26" s="2837"/>
      <c r="C26" s="2841" t="e">
        <f>+C23/C25</f>
        <v>#DIV/0!</v>
      </c>
      <c r="D26" s="2842"/>
      <c r="E26" s="2843"/>
      <c r="F26" s="684"/>
    </row>
    <row r="27" spans="1:6" x14ac:dyDescent="0.2">
      <c r="A27" s="2836"/>
      <c r="B27" s="2837"/>
      <c r="C27" s="2830"/>
      <c r="D27" s="2831"/>
      <c r="E27" s="2832"/>
      <c r="F27" s="684"/>
    </row>
    <row r="28" spans="1:6" x14ac:dyDescent="0.2">
      <c r="A28" s="2836" t="s">
        <v>933</v>
      </c>
      <c r="B28" s="2837"/>
      <c r="C28" s="2830" t="e">
        <v>#VALUE!</v>
      </c>
      <c r="D28" s="2831"/>
      <c r="E28" s="2832"/>
      <c r="F28" s="684"/>
    </row>
    <row r="29" spans="1:6" ht="13.5" thickBot="1" x14ac:dyDescent="0.25">
      <c r="A29" s="2836" t="s">
        <v>934</v>
      </c>
      <c r="B29" s="2837"/>
      <c r="C29" s="2838" t="e">
        <f>+C28+C23</f>
        <v>#VALUE!</v>
      </c>
      <c r="D29" s="2839"/>
      <c r="E29" s="2840"/>
      <c r="F29" s="684"/>
    </row>
    <row r="30" spans="1:6" ht="13.5" thickTop="1" x14ac:dyDescent="0.2">
      <c r="A30" s="2836" t="s">
        <v>932</v>
      </c>
      <c r="B30" s="2837"/>
      <c r="C30" s="2830" t="e">
        <f>+C29/C25</f>
        <v>#VALUE!</v>
      </c>
      <c r="D30" s="2831"/>
      <c r="E30" s="2832"/>
      <c r="F30" s="684"/>
    </row>
    <row r="31" spans="1:6" x14ac:dyDescent="0.2">
      <c r="A31" s="2814"/>
      <c r="B31" s="2815"/>
      <c r="C31" s="2830"/>
      <c r="D31" s="2831"/>
      <c r="E31" s="2832"/>
      <c r="F31" s="684"/>
    </row>
    <row r="32" spans="1:6" x14ac:dyDescent="0.2">
      <c r="A32" s="2806"/>
      <c r="B32" s="2807"/>
      <c r="C32" s="2833"/>
      <c r="D32" s="2834"/>
      <c r="E32" s="2835"/>
      <c r="F32" s="686"/>
    </row>
  </sheetData>
  <mergeCells count="54">
    <mergeCell ref="B1:C1"/>
    <mergeCell ref="C3:E3"/>
    <mergeCell ref="A6:F6"/>
    <mergeCell ref="A8:B8"/>
    <mergeCell ref="C8:E8"/>
    <mergeCell ref="D4:E4"/>
    <mergeCell ref="A20:B20"/>
    <mergeCell ref="C20:E20"/>
    <mergeCell ref="A11:B11"/>
    <mergeCell ref="C11:E11"/>
    <mergeCell ref="A12:B12"/>
    <mergeCell ref="C12:E12"/>
    <mergeCell ref="A13:B13"/>
    <mergeCell ref="C13:E13"/>
    <mergeCell ref="A18:B18"/>
    <mergeCell ref="C18:E18"/>
    <mergeCell ref="A14:B14"/>
    <mergeCell ref="C14:E14"/>
    <mergeCell ref="A15:B15"/>
    <mergeCell ref="C15:E15"/>
    <mergeCell ref="A9:B9"/>
    <mergeCell ref="C9:E9"/>
    <mergeCell ref="A10:B10"/>
    <mergeCell ref="C10:E10"/>
    <mergeCell ref="A24:B24"/>
    <mergeCell ref="C24:E24"/>
    <mergeCell ref="A16:B16"/>
    <mergeCell ref="C16:E16"/>
    <mergeCell ref="A17:B17"/>
    <mergeCell ref="C17:E17"/>
    <mergeCell ref="A21:B21"/>
    <mergeCell ref="C21:E21"/>
    <mergeCell ref="A19:B19"/>
    <mergeCell ref="C19:E19"/>
    <mergeCell ref="A22:B22"/>
    <mergeCell ref="C22:E22"/>
    <mergeCell ref="A23:B23"/>
    <mergeCell ref="C23:E23"/>
    <mergeCell ref="A30:B30"/>
    <mergeCell ref="C30:E30"/>
    <mergeCell ref="A25:B25"/>
    <mergeCell ref="C25:E25"/>
    <mergeCell ref="A26:B26"/>
    <mergeCell ref="C26:E26"/>
    <mergeCell ref="A31:B31"/>
    <mergeCell ref="C31:E31"/>
    <mergeCell ref="A32:B32"/>
    <mergeCell ref="C32:E32"/>
    <mergeCell ref="A27:B27"/>
    <mergeCell ref="C27:E27"/>
    <mergeCell ref="A28:B28"/>
    <mergeCell ref="C28:E28"/>
    <mergeCell ref="A29:B29"/>
    <mergeCell ref="C29:E29"/>
  </mergeCells>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6">
    <tabColor indexed="10"/>
  </sheetPr>
  <dimension ref="A1:H59"/>
  <sheetViews>
    <sheetView workbookViewId="0">
      <selection activeCell="B27" sqref="B27:G27"/>
    </sheetView>
  </sheetViews>
  <sheetFormatPr baseColWidth="10" defaultRowHeight="12.75" x14ac:dyDescent="0.2"/>
  <cols>
    <col min="8" max="8" width="15.5703125" bestFit="1" customWidth="1"/>
  </cols>
  <sheetData>
    <row r="1" spans="1:8" ht="16.5" thickBot="1" x14ac:dyDescent="0.25">
      <c r="A1" s="331" t="s">
        <v>220</v>
      </c>
      <c r="B1" s="2449" t="s">
        <v>1671</v>
      </c>
      <c r="C1" s="2450"/>
      <c r="D1" s="2451" t="s">
        <v>221</v>
      </c>
      <c r="E1" s="2452"/>
      <c r="F1" s="2452"/>
      <c r="G1" s="2450"/>
      <c r="H1" s="332" t="s">
        <v>671</v>
      </c>
    </row>
    <row r="2" spans="1:8" ht="19.5" thickBot="1" x14ac:dyDescent="0.25">
      <c r="A2" s="816">
        <f>Q!P5</f>
        <v>2014001</v>
      </c>
      <c r="B2" s="2455" t="str">
        <f>CLIENT</f>
        <v>SPECIMEN ECF</v>
      </c>
      <c r="C2" s="2456"/>
      <c r="D2" s="2457" t="s">
        <v>208</v>
      </c>
      <c r="E2" s="2458"/>
      <c r="F2" s="2458"/>
      <c r="G2" s="2459"/>
      <c r="H2" s="333" t="s">
        <v>207</v>
      </c>
    </row>
    <row r="3" spans="1:8" ht="16.5" thickBot="1" x14ac:dyDescent="0.25">
      <c r="A3" s="334" t="s">
        <v>725</v>
      </c>
      <c r="B3" s="2449" t="s">
        <v>674</v>
      </c>
      <c r="C3" s="2450"/>
      <c r="D3" s="2451" t="s">
        <v>222</v>
      </c>
      <c r="E3" s="2452"/>
      <c r="F3" s="2452"/>
      <c r="G3" s="2450"/>
      <c r="H3" s="335" t="s">
        <v>1450</v>
      </c>
    </row>
    <row r="4" spans="1:8" ht="21" thickBot="1" x14ac:dyDescent="0.35">
      <c r="A4" s="817"/>
      <c r="B4" s="2466"/>
      <c r="C4" s="2467"/>
      <c r="D4" s="2453"/>
      <c r="E4" s="2454"/>
      <c r="F4" s="337"/>
      <c r="G4" s="337"/>
      <c r="H4" s="580">
        <f>+GA!O3</f>
        <v>41639</v>
      </c>
    </row>
    <row r="5" spans="1:8" x14ac:dyDescent="0.2">
      <c r="A5" s="2460" t="s">
        <v>1163</v>
      </c>
      <c r="B5" s="2461"/>
      <c r="C5" s="2461"/>
      <c r="D5" s="2461"/>
      <c r="E5" s="2461"/>
      <c r="F5" s="2461"/>
      <c r="G5" s="2461"/>
      <c r="H5" s="2462"/>
    </row>
    <row r="6" spans="1:8" x14ac:dyDescent="0.2">
      <c r="A6" s="2463"/>
      <c r="B6" s="2464"/>
      <c r="C6" s="2464"/>
      <c r="D6" s="2464"/>
      <c r="E6" s="2464"/>
      <c r="F6" s="2464"/>
      <c r="G6" s="2464"/>
      <c r="H6" s="2465"/>
    </row>
    <row r="7" spans="1:8" x14ac:dyDescent="0.2">
      <c r="A7" s="818"/>
      <c r="B7" s="2472"/>
      <c r="C7" s="2471"/>
      <c r="D7" s="2471"/>
      <c r="E7" s="2471"/>
      <c r="F7" s="2471"/>
      <c r="G7" s="2471"/>
      <c r="H7" s="819"/>
    </row>
    <row r="8" spans="1:8" x14ac:dyDescent="0.2">
      <c r="A8" s="818"/>
      <c r="B8" s="2472"/>
      <c r="C8" s="2471"/>
      <c r="D8" s="2471"/>
      <c r="E8" s="2471"/>
      <c r="F8" s="2471"/>
      <c r="G8" s="2471"/>
      <c r="H8" s="820"/>
    </row>
    <row r="9" spans="1:8" x14ac:dyDescent="0.2">
      <c r="A9" s="821"/>
      <c r="B9" s="2472"/>
      <c r="C9" s="2471"/>
      <c r="D9" s="2471"/>
      <c r="E9" s="2471"/>
      <c r="F9" s="2471"/>
      <c r="G9" s="2471"/>
      <c r="H9" s="819"/>
    </row>
    <row r="10" spans="1:8" ht="12.75" customHeight="1" x14ac:dyDescent="0.2">
      <c r="A10" s="821"/>
      <c r="B10" s="2468" t="s">
        <v>1775</v>
      </c>
      <c r="C10" s="2469"/>
      <c r="D10" s="2469"/>
      <c r="E10" s="2469"/>
      <c r="F10" s="2469"/>
      <c r="G10" s="2469"/>
      <c r="H10" s="820"/>
    </row>
    <row r="11" spans="1:8" x14ac:dyDescent="0.2">
      <c r="A11" s="821"/>
      <c r="B11" s="2472"/>
      <c r="C11" s="2471"/>
      <c r="D11" s="2471"/>
      <c r="E11" s="2471"/>
      <c r="F11" s="2471"/>
      <c r="G11" s="2471"/>
      <c r="H11" s="819"/>
    </row>
    <row r="12" spans="1:8" x14ac:dyDescent="0.2">
      <c r="A12" s="821"/>
      <c r="B12" s="2472"/>
      <c r="C12" s="2471"/>
      <c r="D12" s="2471"/>
      <c r="E12" s="2471"/>
      <c r="F12" s="2471"/>
      <c r="G12" s="2471"/>
      <c r="H12" s="819"/>
    </row>
    <row r="13" spans="1:8" x14ac:dyDescent="0.2">
      <c r="A13" s="821"/>
      <c r="B13" s="2472"/>
      <c r="C13" s="2471"/>
      <c r="D13" s="2471"/>
      <c r="E13" s="2471"/>
      <c r="F13" s="2471"/>
      <c r="G13" s="2471"/>
      <c r="H13" s="819"/>
    </row>
    <row r="14" spans="1:8" x14ac:dyDescent="0.2">
      <c r="A14" s="821"/>
      <c r="B14" s="2472"/>
      <c r="C14" s="2471"/>
      <c r="D14" s="2471"/>
      <c r="E14" s="2471"/>
      <c r="F14" s="2471"/>
      <c r="G14" s="2471"/>
      <c r="H14" s="819"/>
    </row>
    <row r="15" spans="1:8" x14ac:dyDescent="0.2">
      <c r="A15" s="821"/>
      <c r="B15" s="2472"/>
      <c r="C15" s="2471"/>
      <c r="D15" s="2471"/>
      <c r="E15" s="2471"/>
      <c r="F15" s="2471"/>
      <c r="G15" s="2471"/>
      <c r="H15" s="819"/>
    </row>
    <row r="16" spans="1:8" x14ac:dyDescent="0.2">
      <c r="A16" s="821"/>
      <c r="B16" s="2472"/>
      <c r="C16" s="2471"/>
      <c r="D16" s="2471"/>
      <c r="E16" s="2471"/>
      <c r="F16" s="2471"/>
      <c r="G16" s="2471"/>
      <c r="H16" s="819"/>
    </row>
    <row r="17" spans="1:8" x14ac:dyDescent="0.2">
      <c r="A17" s="821"/>
      <c r="B17" s="2468" t="s">
        <v>1776</v>
      </c>
      <c r="C17" s="2469"/>
      <c r="D17" s="2469"/>
      <c r="E17" s="2469"/>
      <c r="F17" s="2469"/>
      <c r="G17" s="2469"/>
      <c r="H17" s="819"/>
    </row>
    <row r="18" spans="1:8" x14ac:dyDescent="0.2">
      <c r="A18" s="821"/>
      <c r="B18" s="2472"/>
      <c r="C18" s="2471"/>
      <c r="D18" s="2471"/>
      <c r="E18" s="2471"/>
      <c r="F18" s="2471"/>
      <c r="G18" s="2471"/>
      <c r="H18" s="819"/>
    </row>
    <row r="19" spans="1:8" x14ac:dyDescent="0.2">
      <c r="A19" s="821"/>
      <c r="B19" s="2472"/>
      <c r="C19" s="2471"/>
      <c r="D19" s="2471"/>
      <c r="E19" s="2471"/>
      <c r="F19" s="2471"/>
      <c r="G19" s="2471"/>
      <c r="H19" s="819"/>
    </row>
    <row r="20" spans="1:8" x14ac:dyDescent="0.2">
      <c r="A20" s="821"/>
      <c r="B20" s="2472"/>
      <c r="C20" s="2471"/>
      <c r="D20" s="2471"/>
      <c r="E20" s="2471"/>
      <c r="F20" s="2471"/>
      <c r="G20" s="2471"/>
      <c r="H20" s="819"/>
    </row>
    <row r="21" spans="1:8" x14ac:dyDescent="0.2">
      <c r="A21" s="821"/>
      <c r="B21" s="2472"/>
      <c r="C21" s="2471"/>
      <c r="D21" s="2471"/>
      <c r="E21" s="2471"/>
      <c r="F21" s="2471"/>
      <c r="G21" s="2471"/>
      <c r="H21" s="819"/>
    </row>
    <row r="22" spans="1:8" x14ac:dyDescent="0.2">
      <c r="A22" s="821"/>
      <c r="B22" s="2472"/>
      <c r="C22" s="2471"/>
      <c r="D22" s="2471"/>
      <c r="E22" s="2471"/>
      <c r="F22" s="2471"/>
      <c r="G22" s="2471"/>
      <c r="H22" s="819"/>
    </row>
    <row r="23" spans="1:8" x14ac:dyDescent="0.2">
      <c r="A23" s="821"/>
      <c r="B23" s="2472"/>
      <c r="C23" s="2471"/>
      <c r="D23" s="2471"/>
      <c r="E23" s="2471"/>
      <c r="F23" s="2471"/>
      <c r="G23" s="2471"/>
      <c r="H23" s="819"/>
    </row>
    <row r="24" spans="1:8" x14ac:dyDescent="0.2">
      <c r="A24" s="821"/>
      <c r="B24" s="2472"/>
      <c r="C24" s="2471"/>
      <c r="D24" s="2471"/>
      <c r="E24" s="2471"/>
      <c r="F24" s="2471"/>
      <c r="G24" s="2471"/>
      <c r="H24" s="819"/>
    </row>
    <row r="25" spans="1:8" x14ac:dyDescent="0.2">
      <c r="A25" s="821"/>
      <c r="B25" s="2472"/>
      <c r="C25" s="2471"/>
      <c r="D25" s="2471"/>
      <c r="E25" s="2471"/>
      <c r="F25" s="2471"/>
      <c r="G25" s="2471"/>
      <c r="H25" s="819"/>
    </row>
    <row r="26" spans="1:8" x14ac:dyDescent="0.2">
      <c r="A26" s="821"/>
      <c r="B26" s="2472"/>
      <c r="C26" s="2471"/>
      <c r="D26" s="2471"/>
      <c r="E26" s="2471"/>
      <c r="F26" s="2471"/>
      <c r="G26" s="2471"/>
      <c r="H26" s="819"/>
    </row>
    <row r="27" spans="1:8" x14ac:dyDescent="0.2">
      <c r="A27" s="821"/>
      <c r="B27" s="2472"/>
      <c r="C27" s="2471"/>
      <c r="D27" s="2471"/>
      <c r="E27" s="2471"/>
      <c r="F27" s="2471"/>
      <c r="G27" s="2471"/>
      <c r="H27" s="819"/>
    </row>
    <row r="28" spans="1:8" x14ac:dyDescent="0.2">
      <c r="A28" s="821"/>
      <c r="B28" s="2472"/>
      <c r="C28" s="2471"/>
      <c r="D28" s="2471"/>
      <c r="E28" s="2471"/>
      <c r="F28" s="2471"/>
      <c r="G28" s="2471"/>
      <c r="H28" s="819"/>
    </row>
    <row r="29" spans="1:8" x14ac:dyDescent="0.2">
      <c r="A29" s="821"/>
      <c r="B29" s="2468" t="s">
        <v>228</v>
      </c>
      <c r="C29" s="2469"/>
      <c r="D29" s="2469"/>
      <c r="E29" s="2469"/>
      <c r="F29" s="2469"/>
      <c r="G29" s="2469"/>
      <c r="H29" s="819"/>
    </row>
    <row r="30" spans="1:8" x14ac:dyDescent="0.2">
      <c r="A30" s="821"/>
      <c r="B30" s="2852" t="s">
        <v>1781</v>
      </c>
      <c r="C30" s="2852"/>
      <c r="D30" s="2852"/>
      <c r="E30" s="2852"/>
      <c r="F30" s="2852"/>
      <c r="G30" s="2852"/>
      <c r="H30" s="819"/>
    </row>
    <row r="31" spans="1:8" x14ac:dyDescent="0.2">
      <c r="A31" s="821"/>
      <c r="B31" s="2852"/>
      <c r="C31" s="2852"/>
      <c r="D31" s="2852"/>
      <c r="E31" s="2852"/>
      <c r="F31" s="2852"/>
      <c r="G31" s="2852"/>
      <c r="H31" s="819"/>
    </row>
    <row r="32" spans="1:8" x14ac:dyDescent="0.2">
      <c r="A32" s="821"/>
      <c r="B32" s="2472"/>
      <c r="C32" s="2471"/>
      <c r="D32" s="2471"/>
      <c r="E32" s="2471"/>
      <c r="F32" s="2471"/>
      <c r="G32" s="2471"/>
      <c r="H32" s="819"/>
    </row>
    <row r="33" spans="1:8" x14ac:dyDescent="0.2">
      <c r="A33" s="821"/>
      <c r="B33" s="2472"/>
      <c r="C33" s="2471"/>
      <c r="D33" s="2471"/>
      <c r="E33" s="2471"/>
      <c r="F33" s="2471"/>
      <c r="G33" s="2471"/>
      <c r="H33" s="819"/>
    </row>
    <row r="34" spans="1:8" x14ac:dyDescent="0.2">
      <c r="A34" s="821"/>
      <c r="B34" s="2472"/>
      <c r="C34" s="2471"/>
      <c r="D34" s="2471"/>
      <c r="E34" s="2471"/>
      <c r="F34" s="2471"/>
      <c r="G34" s="2471"/>
      <c r="H34" s="819"/>
    </row>
    <row r="35" spans="1:8" x14ac:dyDescent="0.2">
      <c r="A35" s="821"/>
      <c r="B35" s="2472"/>
      <c r="C35" s="2471"/>
      <c r="D35" s="2471"/>
      <c r="E35" s="2471"/>
      <c r="F35" s="2471"/>
      <c r="G35" s="2471"/>
      <c r="H35" s="819"/>
    </row>
    <row r="36" spans="1:8" x14ac:dyDescent="0.2">
      <c r="A36" s="821"/>
      <c r="B36" s="2472"/>
      <c r="C36" s="2471"/>
      <c r="D36" s="2471"/>
      <c r="E36" s="2471"/>
      <c r="F36" s="2471"/>
      <c r="G36" s="2471"/>
      <c r="H36" s="819"/>
    </row>
    <row r="37" spans="1:8" x14ac:dyDescent="0.2">
      <c r="A37" s="821"/>
      <c r="B37" s="2472"/>
      <c r="C37" s="2471"/>
      <c r="D37" s="2471"/>
      <c r="E37" s="2471"/>
      <c r="F37" s="2471"/>
      <c r="G37" s="2471"/>
      <c r="H37" s="819"/>
    </row>
    <row r="38" spans="1:8" x14ac:dyDescent="0.2">
      <c r="A38" s="821"/>
      <c r="B38" s="2472"/>
      <c r="C38" s="2471"/>
      <c r="D38" s="2471"/>
      <c r="E38" s="2471"/>
      <c r="F38" s="2471"/>
      <c r="G38" s="2471"/>
      <c r="H38" s="819"/>
    </row>
    <row r="39" spans="1:8" x14ac:dyDescent="0.2">
      <c r="A39" s="821"/>
      <c r="B39" s="2472"/>
      <c r="C39" s="2471"/>
      <c r="D39" s="2471"/>
      <c r="E39" s="2471"/>
      <c r="F39" s="2471"/>
      <c r="G39" s="2471"/>
      <c r="H39" s="819"/>
    </row>
    <row r="40" spans="1:8" x14ac:dyDescent="0.2">
      <c r="A40" s="821"/>
      <c r="B40" s="2472"/>
      <c r="C40" s="2471"/>
      <c r="D40" s="2471"/>
      <c r="E40" s="2471"/>
      <c r="F40" s="2471"/>
      <c r="G40" s="2471"/>
      <c r="H40" s="819"/>
    </row>
    <row r="41" spans="1:8" x14ac:dyDescent="0.2">
      <c r="A41" s="821"/>
      <c r="B41" s="2472"/>
      <c r="C41" s="2471"/>
      <c r="D41" s="2471"/>
      <c r="E41" s="2471"/>
      <c r="F41" s="2471"/>
      <c r="G41" s="2471"/>
      <c r="H41" s="819"/>
    </row>
    <row r="42" spans="1:8" x14ac:dyDescent="0.2">
      <c r="A42" s="821"/>
      <c r="B42" s="2472"/>
      <c r="C42" s="2471"/>
      <c r="D42" s="2471"/>
      <c r="E42" s="2471"/>
      <c r="F42" s="2471"/>
      <c r="G42" s="2471"/>
      <c r="H42" s="819"/>
    </row>
    <row r="43" spans="1:8" x14ac:dyDescent="0.2">
      <c r="A43" s="821"/>
      <c r="B43" s="2472"/>
      <c r="C43" s="2471"/>
      <c r="D43" s="2471"/>
      <c r="E43" s="2471"/>
      <c r="F43" s="2471"/>
      <c r="G43" s="2471"/>
      <c r="H43" s="819"/>
    </row>
    <row r="44" spans="1:8" x14ac:dyDescent="0.2">
      <c r="A44" s="821"/>
      <c r="B44" s="2472"/>
      <c r="C44" s="2471"/>
      <c r="D44" s="2471"/>
      <c r="E44" s="2471"/>
      <c r="F44" s="2471"/>
      <c r="G44" s="2471"/>
      <c r="H44" s="819"/>
    </row>
    <row r="45" spans="1:8" x14ac:dyDescent="0.2">
      <c r="A45" s="821"/>
      <c r="B45" s="2472"/>
      <c r="C45" s="2471"/>
      <c r="D45" s="2471"/>
      <c r="E45" s="2471"/>
      <c r="F45" s="2471"/>
      <c r="G45" s="2471"/>
      <c r="H45" s="819"/>
    </row>
    <row r="46" spans="1:8" x14ac:dyDescent="0.2">
      <c r="A46" s="821"/>
      <c r="B46" s="2472"/>
      <c r="C46" s="2471"/>
      <c r="D46" s="2471"/>
      <c r="E46" s="2471"/>
      <c r="F46" s="2471"/>
      <c r="G46" s="2471"/>
      <c r="H46" s="819"/>
    </row>
    <row r="47" spans="1:8" x14ac:dyDescent="0.2">
      <c r="A47" s="821"/>
      <c r="B47" s="2472"/>
      <c r="C47" s="2471"/>
      <c r="D47" s="2471"/>
      <c r="E47" s="2471"/>
      <c r="F47" s="2471"/>
      <c r="G47" s="2471"/>
      <c r="H47" s="819"/>
    </row>
    <row r="48" spans="1:8" ht="13.5" thickBot="1" x14ac:dyDescent="0.25">
      <c r="A48" s="822"/>
      <c r="B48" s="2473"/>
      <c r="C48" s="2474"/>
      <c r="D48" s="2474"/>
      <c r="E48" s="2474"/>
      <c r="F48" s="2474"/>
      <c r="G48" s="2474"/>
      <c r="H48" s="823"/>
    </row>
    <row r="49" spans="1:8" x14ac:dyDescent="0.2">
      <c r="A49" s="11"/>
      <c r="B49" s="2"/>
      <c r="C49" s="2"/>
      <c r="D49" s="2"/>
      <c r="E49" s="11"/>
      <c r="F49" s="11"/>
      <c r="G49" s="11"/>
      <c r="H49" s="11"/>
    </row>
    <row r="50" spans="1:8" x14ac:dyDescent="0.2">
      <c r="A50" s="11"/>
      <c r="B50" s="2"/>
      <c r="C50" s="2"/>
      <c r="D50" s="2"/>
      <c r="E50" s="11"/>
      <c r="F50" s="11"/>
      <c r="G50" s="11"/>
      <c r="H50" s="11"/>
    </row>
    <row r="51" spans="1:8" x14ac:dyDescent="0.2">
      <c r="A51" s="11"/>
      <c r="B51" s="2"/>
      <c r="C51" s="2"/>
      <c r="D51" s="2"/>
      <c r="E51" s="11"/>
      <c r="F51" s="11"/>
      <c r="G51" s="11"/>
      <c r="H51" s="11"/>
    </row>
    <row r="52" spans="1:8" x14ac:dyDescent="0.2">
      <c r="A52" s="11"/>
      <c r="B52" s="2"/>
      <c r="C52" s="2"/>
      <c r="D52" s="2"/>
      <c r="E52" s="11"/>
      <c r="F52" s="11"/>
      <c r="G52" s="11"/>
      <c r="H52" s="11"/>
    </row>
    <row r="53" spans="1:8" x14ac:dyDescent="0.2">
      <c r="A53" s="11"/>
      <c r="B53" s="2"/>
      <c r="C53" s="2"/>
      <c r="D53" s="2"/>
      <c r="E53" s="11"/>
      <c r="F53" s="11"/>
      <c r="G53" s="11"/>
      <c r="H53" s="11"/>
    </row>
    <row r="54" spans="1:8" x14ac:dyDescent="0.2">
      <c r="A54" s="11"/>
      <c r="B54" s="2"/>
      <c r="C54" s="2"/>
      <c r="D54" s="2"/>
      <c r="E54" s="11"/>
      <c r="F54" s="11"/>
      <c r="G54" s="11"/>
      <c r="H54" s="11"/>
    </row>
    <row r="55" spans="1:8" x14ac:dyDescent="0.2">
      <c r="A55" s="11"/>
      <c r="B55" s="2"/>
      <c r="C55" s="2"/>
      <c r="D55" s="2"/>
      <c r="E55" s="11"/>
      <c r="F55" s="11"/>
      <c r="G55" s="11"/>
      <c r="H55" s="11"/>
    </row>
    <row r="56" spans="1:8" x14ac:dyDescent="0.2">
      <c r="A56" s="11"/>
      <c r="B56" s="2"/>
      <c r="C56" s="2"/>
      <c r="D56" s="2"/>
      <c r="E56" s="11"/>
      <c r="F56" s="11"/>
      <c r="G56" s="11"/>
      <c r="H56" s="11"/>
    </row>
    <row r="57" spans="1:8" x14ac:dyDescent="0.2">
      <c r="A57" s="11"/>
      <c r="B57" s="2"/>
      <c r="C57" s="2"/>
      <c r="D57" s="2"/>
      <c r="E57" s="11"/>
      <c r="F57" s="11"/>
      <c r="G57" s="11"/>
      <c r="H57" s="11"/>
    </row>
    <row r="58" spans="1:8" x14ac:dyDescent="0.2">
      <c r="A58" s="11"/>
      <c r="B58" s="2"/>
      <c r="C58" s="2"/>
      <c r="D58" s="2"/>
      <c r="E58" s="11"/>
      <c r="F58" s="11"/>
      <c r="G58" s="11"/>
      <c r="H58" s="11"/>
    </row>
    <row r="59" spans="1:8" x14ac:dyDescent="0.2">
      <c r="A59" s="11"/>
      <c r="B59" s="2"/>
      <c r="C59" s="2"/>
      <c r="D59" s="2"/>
      <c r="E59" s="11"/>
      <c r="F59" s="11"/>
      <c r="G59" s="11"/>
      <c r="H59" s="11"/>
    </row>
  </sheetData>
  <mergeCells count="50">
    <mergeCell ref="A5:H6"/>
    <mergeCell ref="B4:C4"/>
    <mergeCell ref="B1:C1"/>
    <mergeCell ref="D1:G1"/>
    <mergeCell ref="D4:E4"/>
    <mergeCell ref="B3:C3"/>
    <mergeCell ref="B2:C2"/>
    <mergeCell ref="D3:G3"/>
    <mergeCell ref="D2:G2"/>
    <mergeCell ref="B17:G17"/>
    <mergeCell ref="B18:G18"/>
    <mergeCell ref="B7:G7"/>
    <mergeCell ref="B8:G8"/>
    <mergeCell ref="B9:G9"/>
    <mergeCell ref="B10:G10"/>
    <mergeCell ref="B11:G11"/>
    <mergeCell ref="B12:G12"/>
    <mergeCell ref="B13:G13"/>
    <mergeCell ref="B14:G14"/>
    <mergeCell ref="B15:G15"/>
    <mergeCell ref="B16:G16"/>
    <mergeCell ref="B30:G31"/>
    <mergeCell ref="B29:G29"/>
    <mergeCell ref="B19:G19"/>
    <mergeCell ref="B20:G20"/>
    <mergeCell ref="B21:G21"/>
    <mergeCell ref="B22:G22"/>
    <mergeCell ref="B23:G23"/>
    <mergeCell ref="B24:G24"/>
    <mergeCell ref="B25:G25"/>
    <mergeCell ref="B26:G26"/>
    <mergeCell ref="B27:G27"/>
    <mergeCell ref="B28:G28"/>
    <mergeCell ref="B39:G39"/>
    <mergeCell ref="B40:G40"/>
    <mergeCell ref="B32:G32"/>
    <mergeCell ref="B33:G33"/>
    <mergeCell ref="B34:G34"/>
    <mergeCell ref="B35:G35"/>
    <mergeCell ref="B36:G36"/>
    <mergeCell ref="B37:G37"/>
    <mergeCell ref="B38:G38"/>
    <mergeCell ref="B47:G47"/>
    <mergeCell ref="B48:G48"/>
    <mergeCell ref="B41:G41"/>
    <mergeCell ref="B42:G42"/>
    <mergeCell ref="B43:G43"/>
    <mergeCell ref="B44:G44"/>
    <mergeCell ref="B45:G45"/>
    <mergeCell ref="B46:G46"/>
  </mergeCells>
  <phoneticPr fontId="51" type="noConversion"/>
  <printOptions horizontalCentered="1" verticalCentered="1"/>
  <pageMargins left="0" right="0" top="0" bottom="0" header="0" footer="0"/>
  <pageSetup paperSize="9" orientation="portrait" blackAndWhite="1"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8">
    <tabColor indexed="10"/>
  </sheetPr>
  <dimension ref="A1:G112"/>
  <sheetViews>
    <sheetView workbookViewId="0">
      <selection activeCell="H35" sqref="H35"/>
    </sheetView>
  </sheetViews>
  <sheetFormatPr baseColWidth="10" defaultRowHeight="12.75" x14ac:dyDescent="0.2"/>
  <cols>
    <col min="1" max="1" width="14.140625" bestFit="1" customWidth="1"/>
    <col min="2" max="2" width="12.85546875" customWidth="1"/>
    <col min="3" max="3" width="14.85546875" customWidth="1"/>
    <col min="4" max="6" width="12" customWidth="1"/>
    <col min="7" max="7" width="17.140625" bestFit="1" customWidth="1"/>
  </cols>
  <sheetData>
    <row r="1" spans="1:7" ht="16.5" thickBot="1" x14ac:dyDescent="0.25">
      <c r="A1" s="331" t="s">
        <v>220</v>
      </c>
      <c r="B1" s="2449" t="s">
        <v>1671</v>
      </c>
      <c r="C1" s="2450"/>
      <c r="D1" s="2451" t="s">
        <v>221</v>
      </c>
      <c r="E1" s="2703"/>
      <c r="F1" s="2704"/>
      <c r="G1" s="332" t="s">
        <v>671</v>
      </c>
    </row>
    <row r="2" spans="1:7" ht="19.5" thickBot="1" x14ac:dyDescent="0.25">
      <c r="A2" s="816">
        <f>+Q!P5</f>
        <v>2014001</v>
      </c>
      <c r="B2" s="2455" t="str">
        <f>+Q!G5</f>
        <v>SPECIMEN ECF</v>
      </c>
      <c r="C2" s="2456"/>
      <c r="D2" s="2457" t="s">
        <v>1025</v>
      </c>
      <c r="E2" s="2458"/>
      <c r="F2" s="2459"/>
      <c r="G2" s="333" t="s">
        <v>652</v>
      </c>
    </row>
    <row r="3" spans="1:7" ht="16.5" thickBot="1" x14ac:dyDescent="0.25">
      <c r="A3" s="334" t="s">
        <v>725</v>
      </c>
      <c r="B3" s="2449" t="s">
        <v>674</v>
      </c>
      <c r="C3" s="2450"/>
      <c r="D3" s="2451" t="s">
        <v>222</v>
      </c>
      <c r="E3" s="2703"/>
      <c r="F3" s="2704"/>
      <c r="G3" s="335" t="s">
        <v>1450</v>
      </c>
    </row>
    <row r="4" spans="1:7" ht="23.25" thickBot="1" x14ac:dyDescent="0.35">
      <c r="A4" s="817"/>
      <c r="B4" s="2466"/>
      <c r="C4" s="2467"/>
      <c r="D4" s="1301"/>
      <c r="E4" s="337"/>
      <c r="F4" s="337"/>
      <c r="G4" s="592">
        <f>+GA!O3</f>
        <v>41639</v>
      </c>
    </row>
    <row r="5" spans="1:7" ht="12.95" customHeight="1" x14ac:dyDescent="0.2">
      <c r="A5" s="2855"/>
      <c r="B5" s="2856"/>
      <c r="C5" s="2856"/>
      <c r="D5" s="2856"/>
      <c r="E5" s="2856"/>
      <c r="F5" s="2856"/>
      <c r="G5" s="2857"/>
    </row>
    <row r="6" spans="1:7" s="1902" customFormat="1" x14ac:dyDescent="0.2">
      <c r="A6" s="2079"/>
      <c r="B6" s="2080"/>
      <c r="C6" s="2080"/>
      <c r="D6" s="2080"/>
      <c r="E6" s="2080"/>
      <c r="F6" s="2080"/>
      <c r="G6" s="2081"/>
    </row>
    <row r="7" spans="1:7" s="1902" customFormat="1" x14ac:dyDescent="0.2">
      <c r="A7" s="2082" t="s">
        <v>1793</v>
      </c>
      <c r="C7" s="2080"/>
      <c r="D7" s="2080"/>
      <c r="E7" s="2080"/>
      <c r="F7" s="2080"/>
      <c r="G7" s="2081"/>
    </row>
    <row r="8" spans="1:7" s="1902" customFormat="1" x14ac:dyDescent="0.2">
      <c r="A8" s="2083" t="s">
        <v>1931</v>
      </c>
      <c r="B8" s="2083"/>
      <c r="C8" s="2080"/>
      <c r="D8" s="2080"/>
      <c r="E8" s="2080"/>
      <c r="F8" s="2080"/>
      <c r="G8" s="2081"/>
    </row>
    <row r="9" spans="1:7" s="1902" customFormat="1" x14ac:dyDescent="0.2">
      <c r="A9" s="2079"/>
      <c r="B9" s="2080"/>
      <c r="C9" s="2080"/>
      <c r="D9" s="2080"/>
      <c r="E9" s="2080"/>
      <c r="F9" s="2080"/>
      <c r="G9" s="2081"/>
    </row>
    <row r="10" spans="1:7" s="1902" customFormat="1" x14ac:dyDescent="0.2">
      <c r="A10" s="2082" t="s">
        <v>558</v>
      </c>
      <c r="C10" s="2080"/>
      <c r="D10" s="2080"/>
      <c r="E10" s="2080"/>
      <c r="F10" s="2080"/>
      <c r="G10" s="2081"/>
    </row>
    <row r="11" spans="1:7" s="1902" customFormat="1" x14ac:dyDescent="0.2">
      <c r="A11" s="2083" t="s">
        <v>1932</v>
      </c>
      <c r="B11" s="2083"/>
      <c r="C11" s="2080"/>
      <c r="D11" s="2080"/>
      <c r="E11" s="2080"/>
      <c r="F11" s="2080"/>
      <c r="G11" s="2081"/>
    </row>
    <row r="12" spans="1:7" ht="12.95" customHeight="1" x14ac:dyDescent="0.2">
      <c r="A12" s="2860" t="s">
        <v>390</v>
      </c>
      <c r="B12" s="2861"/>
      <c r="C12" s="2861"/>
      <c r="D12" s="2861"/>
      <c r="E12" s="2861"/>
      <c r="F12" s="2861"/>
      <c r="G12" s="2862"/>
    </row>
    <row r="13" spans="1:7" ht="12.95" customHeight="1" x14ac:dyDescent="0.2">
      <c r="A13" s="2860"/>
      <c r="B13" s="2861"/>
      <c r="C13" s="2861"/>
      <c r="D13" s="2861"/>
      <c r="E13" s="2861"/>
      <c r="F13" s="2861"/>
      <c r="G13" s="2862"/>
    </row>
    <row r="14" spans="1:7" s="528" customFormat="1" ht="12.95" customHeight="1" x14ac:dyDescent="0.2">
      <c r="A14" s="1302"/>
      <c r="B14" s="2863"/>
      <c r="C14" s="2863"/>
      <c r="D14" s="1306"/>
      <c r="E14" s="2858"/>
      <c r="F14" s="2858"/>
      <c r="G14" s="2859"/>
    </row>
    <row r="15" spans="1:7" s="528" customFormat="1" ht="12.95" customHeight="1" x14ac:dyDescent="0.2">
      <c r="A15" s="1302"/>
      <c r="B15" s="2863"/>
      <c r="C15" s="2863"/>
      <c r="D15" s="1306"/>
      <c r="E15" s="2858"/>
      <c r="F15" s="2858"/>
      <c r="G15" s="2859"/>
    </row>
    <row r="16" spans="1:7" ht="12.95" customHeight="1" x14ac:dyDescent="0.2">
      <c r="A16" s="1356" t="s">
        <v>391</v>
      </c>
      <c r="B16" s="2710" t="s">
        <v>392</v>
      </c>
      <c r="C16" s="2710"/>
      <c r="D16" s="2710"/>
      <c r="E16" s="2710"/>
      <c r="F16" s="2710"/>
      <c r="G16" s="1357"/>
    </row>
    <row r="17" spans="1:7" ht="12.95" customHeight="1" x14ac:dyDescent="0.2">
      <c r="A17" s="1302"/>
      <c r="B17" s="1421"/>
      <c r="C17" s="1196"/>
      <c r="D17" s="1197"/>
      <c r="E17" s="2858"/>
      <c r="F17" s="2858"/>
      <c r="G17" s="2859"/>
    </row>
    <row r="18" spans="1:7" ht="12.95" customHeight="1" x14ac:dyDescent="0.2">
      <c r="A18" s="1302"/>
      <c r="B18" s="1421"/>
      <c r="C18" s="1196"/>
      <c r="D18" s="1197"/>
      <c r="E18" s="2853"/>
      <c r="F18" s="2853"/>
      <c r="G18" s="2854"/>
    </row>
    <row r="19" spans="1:7" s="687" customFormat="1" ht="12.95" customHeight="1" x14ac:dyDescent="0.2">
      <c r="A19" s="1302"/>
      <c r="B19" s="1421"/>
      <c r="C19" s="1196"/>
      <c r="D19" s="1197"/>
      <c r="E19" s="2853"/>
      <c r="F19" s="2853"/>
      <c r="G19" s="2854"/>
    </row>
    <row r="20" spans="1:7" s="688" customFormat="1" ht="12.95" customHeight="1" x14ac:dyDescent="0.2">
      <c r="A20" s="1302"/>
      <c r="B20" s="1421"/>
      <c r="C20" s="1196"/>
      <c r="D20" s="1197"/>
      <c r="E20" s="2853"/>
      <c r="F20" s="2853"/>
      <c r="G20" s="2854"/>
    </row>
    <row r="21" spans="1:7" s="688" customFormat="1" ht="12.95" customHeight="1" x14ac:dyDescent="0.2">
      <c r="A21" s="1302"/>
      <c r="B21" s="1421"/>
      <c r="C21" s="1196"/>
      <c r="D21" s="1197"/>
      <c r="E21" s="2853"/>
      <c r="F21" s="2853"/>
      <c r="G21" s="2854"/>
    </row>
    <row r="22" spans="1:7" s="688" customFormat="1" ht="12.95" customHeight="1" x14ac:dyDescent="0.2">
      <c r="A22" s="1302"/>
      <c r="B22" s="1421"/>
      <c r="C22" s="1196"/>
      <c r="D22" s="1197"/>
      <c r="E22" s="2853"/>
      <c r="F22" s="2853"/>
      <c r="G22" s="2854"/>
    </row>
    <row r="23" spans="1:7" s="688" customFormat="1" ht="12.95" customHeight="1" x14ac:dyDescent="0.2">
      <c r="A23" s="1302"/>
      <c r="B23" s="1421"/>
      <c r="C23" s="1196"/>
      <c r="D23" s="1197"/>
      <c r="E23" s="2853"/>
      <c r="F23" s="2853"/>
      <c r="G23" s="2854"/>
    </row>
    <row r="24" spans="1:7" ht="12.95" customHeight="1" x14ac:dyDescent="0.2">
      <c r="A24" s="1302"/>
      <c r="B24" s="1421"/>
      <c r="C24" s="1196"/>
      <c r="D24" s="1197"/>
      <c r="E24" s="2853"/>
      <c r="F24" s="2853"/>
      <c r="G24" s="2854"/>
    </row>
    <row r="25" spans="1:7" ht="12.95" customHeight="1" x14ac:dyDescent="0.2">
      <c r="A25" s="1302"/>
      <c r="B25" s="1421"/>
      <c r="C25" s="1196"/>
      <c r="D25" s="1197"/>
      <c r="E25" s="2853"/>
      <c r="F25" s="2853"/>
      <c r="G25" s="2854"/>
    </row>
    <row r="26" spans="1:7" ht="12.95" customHeight="1" x14ac:dyDescent="0.2">
      <c r="A26" s="1302"/>
      <c r="B26" s="1421"/>
      <c r="C26" s="1196"/>
      <c r="D26" s="1197"/>
      <c r="E26" s="2853"/>
      <c r="F26" s="2853"/>
      <c r="G26" s="2854"/>
    </row>
    <row r="27" spans="1:7" ht="12.95" customHeight="1" x14ac:dyDescent="0.2">
      <c r="A27" s="1302"/>
      <c r="B27" s="1421"/>
      <c r="C27" s="1196"/>
      <c r="D27" s="1197"/>
      <c r="E27" s="2853"/>
      <c r="F27" s="2853"/>
      <c r="G27" s="2854"/>
    </row>
    <row r="28" spans="1:7" s="687" customFormat="1" ht="12.95" customHeight="1" x14ac:dyDescent="0.2">
      <c r="A28" s="1302"/>
      <c r="B28" s="1421"/>
      <c r="C28" s="1196"/>
      <c r="D28" s="1197"/>
      <c r="E28" s="2853"/>
      <c r="F28" s="2853"/>
      <c r="G28" s="2854"/>
    </row>
    <row r="29" spans="1:7" s="688" customFormat="1" ht="12.95" customHeight="1" x14ac:dyDescent="0.2">
      <c r="A29" s="1302"/>
      <c r="B29" s="1421"/>
      <c r="C29" s="1196"/>
      <c r="D29" s="1197"/>
      <c r="E29" s="2853"/>
      <c r="F29" s="2853"/>
      <c r="G29" s="2854"/>
    </row>
    <row r="30" spans="1:7" s="688" customFormat="1" ht="12.95" customHeight="1" x14ac:dyDescent="0.2">
      <c r="A30" s="1302"/>
      <c r="B30" s="1421"/>
      <c r="C30" s="1196"/>
      <c r="D30" s="1197"/>
      <c r="E30" s="2853"/>
      <c r="F30" s="2853"/>
      <c r="G30" s="2854"/>
    </row>
    <row r="31" spans="1:7" s="688" customFormat="1" ht="12.95" customHeight="1" x14ac:dyDescent="0.2">
      <c r="A31" s="1302"/>
      <c r="B31" s="1421"/>
      <c r="C31" s="1196"/>
      <c r="D31" s="1197"/>
      <c r="E31" s="2853"/>
      <c r="F31" s="2853"/>
      <c r="G31" s="2854"/>
    </row>
    <row r="32" spans="1:7" s="688" customFormat="1" ht="12.95" customHeight="1" x14ac:dyDescent="0.2">
      <c r="A32" s="1302"/>
      <c r="B32" s="1421"/>
      <c r="C32" s="1196"/>
      <c r="D32" s="1197"/>
      <c r="E32" s="2853"/>
      <c r="F32" s="2853"/>
      <c r="G32" s="2854"/>
    </row>
    <row r="33" spans="1:7" s="688" customFormat="1" ht="12.95" customHeight="1" x14ac:dyDescent="0.2">
      <c r="A33" s="1302"/>
      <c r="B33" s="1421"/>
      <c r="C33" s="1196"/>
      <c r="D33" s="1197"/>
      <c r="E33" s="2853"/>
      <c r="F33" s="2853"/>
      <c r="G33" s="2854"/>
    </row>
    <row r="34" spans="1:7" ht="12.95" customHeight="1" x14ac:dyDescent="0.2">
      <c r="A34" s="1302"/>
      <c r="B34" s="1421"/>
      <c r="C34" s="1196"/>
      <c r="D34" s="1197"/>
      <c r="E34" s="2853"/>
      <c r="F34" s="2853"/>
      <c r="G34" s="2854"/>
    </row>
    <row r="35" spans="1:7" ht="12.95" customHeight="1" x14ac:dyDescent="0.2">
      <c r="A35" s="1302"/>
      <c r="B35" s="1421"/>
      <c r="C35" s="1196"/>
      <c r="D35" s="1197"/>
      <c r="E35" s="2853"/>
      <c r="F35" s="2853"/>
      <c r="G35" s="2854"/>
    </row>
    <row r="36" spans="1:7" ht="12.95" customHeight="1" x14ac:dyDescent="0.2">
      <c r="A36" s="1302"/>
      <c r="B36" s="1421"/>
      <c r="C36" s="1196"/>
      <c r="D36" s="1197"/>
      <c r="E36" s="2853"/>
      <c r="F36" s="2853"/>
      <c r="G36" s="2854"/>
    </row>
    <row r="37" spans="1:7" s="687" customFormat="1" ht="12.95" customHeight="1" x14ac:dyDescent="0.2">
      <c r="A37" s="1302"/>
      <c r="B37" s="1421"/>
      <c r="C37" s="1196"/>
      <c r="D37" s="1197"/>
      <c r="E37" s="2853"/>
      <c r="F37" s="2853"/>
      <c r="G37" s="2854"/>
    </row>
    <row r="38" spans="1:7" s="688" customFormat="1" ht="12.95" customHeight="1" x14ac:dyDescent="0.2">
      <c r="A38" s="1302"/>
      <c r="B38" s="1421"/>
      <c r="C38" s="1196"/>
      <c r="D38" s="1197"/>
      <c r="E38" s="2853"/>
      <c r="F38" s="2853"/>
      <c r="G38" s="2854"/>
    </row>
    <row r="39" spans="1:7" s="1902" customFormat="1" x14ac:dyDescent="0.2">
      <c r="A39" s="2082" t="s">
        <v>1582</v>
      </c>
      <c r="B39" s="2085"/>
      <c r="C39" s="2086"/>
      <c r="D39" s="2086"/>
      <c r="E39" s="2087"/>
      <c r="F39" s="2088"/>
      <c r="G39" s="2089"/>
    </row>
    <row r="40" spans="1:7" s="1902" customFormat="1" x14ac:dyDescent="0.2">
      <c r="A40" s="2084"/>
      <c r="B40" s="2085"/>
      <c r="C40" s="2086"/>
      <c r="D40" s="2086"/>
      <c r="E40" s="2087"/>
      <c r="F40" s="2088"/>
      <c r="G40" s="2089"/>
    </row>
    <row r="41" spans="1:7" s="1902" customFormat="1" x14ac:dyDescent="0.2">
      <c r="A41" s="2084" t="s">
        <v>1983</v>
      </c>
      <c r="B41" s="2085"/>
      <c r="C41" s="2086"/>
      <c r="D41" s="2086"/>
      <c r="E41" s="2087"/>
      <c r="F41" s="2088"/>
      <c r="G41" s="2089"/>
    </row>
    <row r="42" spans="1:7" s="1902" customFormat="1" ht="13.5" thickBot="1" x14ac:dyDescent="0.25">
      <c r="A42" s="2090"/>
      <c r="B42" s="2091"/>
      <c r="C42" s="2092"/>
      <c r="D42" s="2092"/>
      <c r="E42" s="2093"/>
      <c r="F42" s="2094"/>
      <c r="G42" s="2095"/>
    </row>
    <row r="43" spans="1:7" ht="12.95" customHeight="1" x14ac:dyDescent="0.2">
      <c r="A43" s="1195"/>
      <c r="B43" s="1195"/>
      <c r="C43" s="1195"/>
      <c r="D43" s="1195"/>
      <c r="E43" s="1195"/>
      <c r="F43" s="1195"/>
      <c r="G43" s="1195"/>
    </row>
    <row r="44" spans="1:7" ht="12.95" customHeight="1" x14ac:dyDescent="0.2"/>
    <row r="45" spans="1:7" ht="12.95" customHeight="1" x14ac:dyDescent="0.2"/>
    <row r="46" spans="1:7" ht="12.95" customHeight="1" x14ac:dyDescent="0.2"/>
    <row r="47" spans="1:7" ht="12.95" customHeight="1" x14ac:dyDescent="0.2"/>
    <row r="48" spans="1:7" ht="12.95" customHeight="1" x14ac:dyDescent="0.2"/>
    <row r="49" spans="1:7" s="687" customFormat="1" ht="12.95" customHeight="1" x14ac:dyDescent="0.2">
      <c r="A49"/>
      <c r="B49"/>
      <c r="C49"/>
      <c r="D49"/>
      <c r="E49"/>
      <c r="F49"/>
      <c r="G49"/>
    </row>
    <row r="50" spans="1:7" ht="12.95" customHeight="1" x14ac:dyDescent="0.2"/>
    <row r="51" spans="1:7" ht="12.95" customHeight="1" x14ac:dyDescent="0.2"/>
    <row r="52" spans="1:7" ht="12.95" customHeight="1" x14ac:dyDescent="0.2"/>
    <row r="53" spans="1:7" ht="12.95" customHeight="1" x14ac:dyDescent="0.2"/>
    <row r="54" spans="1:7" ht="12.95" customHeight="1" x14ac:dyDescent="0.2"/>
    <row r="55" spans="1:7" ht="12.95" customHeight="1" x14ac:dyDescent="0.2"/>
    <row r="56" spans="1:7" ht="12.95" customHeight="1" x14ac:dyDescent="0.2"/>
    <row r="57" spans="1:7" ht="12.95" customHeight="1" x14ac:dyDescent="0.2"/>
    <row r="58" spans="1:7" ht="12.95" customHeight="1" x14ac:dyDescent="0.2"/>
    <row r="59" spans="1:7" s="687" customFormat="1" ht="12.95" customHeight="1" x14ac:dyDescent="0.2">
      <c r="A59"/>
      <c r="B59"/>
      <c r="C59"/>
      <c r="D59"/>
      <c r="E59"/>
      <c r="F59"/>
      <c r="G59"/>
    </row>
    <row r="60" spans="1:7" ht="12.95" customHeight="1" x14ac:dyDescent="0.2"/>
    <row r="61" spans="1:7" ht="12.95" customHeight="1" x14ac:dyDescent="0.2"/>
    <row r="62" spans="1:7" ht="12.95" customHeight="1" x14ac:dyDescent="0.2"/>
    <row r="63" spans="1:7" ht="12.95" customHeight="1" x14ac:dyDescent="0.2"/>
    <row r="64" spans="1:7" ht="12.95" customHeight="1" x14ac:dyDescent="0.2"/>
    <row r="65" spans="1:7" ht="12.95" customHeight="1" x14ac:dyDescent="0.2"/>
    <row r="66" spans="1:7" ht="12.95" customHeight="1" x14ac:dyDescent="0.2"/>
    <row r="67" spans="1:7" ht="12.95" customHeight="1" x14ac:dyDescent="0.2"/>
    <row r="68" spans="1:7" ht="12.95" customHeight="1" x14ac:dyDescent="0.2"/>
    <row r="69" spans="1:7" s="687" customFormat="1" ht="12.95" customHeight="1" x14ac:dyDescent="0.2">
      <c r="A69"/>
      <c r="B69"/>
      <c r="C69"/>
      <c r="D69"/>
      <c r="E69"/>
      <c r="F69"/>
      <c r="G69"/>
    </row>
    <row r="70" spans="1:7" ht="12.95" customHeight="1" x14ac:dyDescent="0.2"/>
    <row r="71" spans="1:7" ht="12.95" customHeight="1" x14ac:dyDescent="0.2"/>
    <row r="72" spans="1:7" ht="12.95" customHeight="1" x14ac:dyDescent="0.2"/>
    <row r="73" spans="1:7" ht="12.95" customHeight="1" x14ac:dyDescent="0.2"/>
    <row r="74" spans="1:7" ht="12.95" customHeight="1" x14ac:dyDescent="0.2"/>
    <row r="75" spans="1:7" ht="12.95" customHeight="1" x14ac:dyDescent="0.2"/>
    <row r="76" spans="1:7" s="688" customFormat="1" ht="12.95" customHeight="1" x14ac:dyDescent="0.2">
      <c r="A76"/>
      <c r="B76"/>
      <c r="C76"/>
      <c r="D76"/>
      <c r="E76"/>
      <c r="F76"/>
      <c r="G76"/>
    </row>
    <row r="77" spans="1:7" s="688" customFormat="1" ht="12.95" customHeight="1" x14ac:dyDescent="0.2">
      <c r="A77"/>
      <c r="B77"/>
      <c r="C77"/>
      <c r="D77"/>
      <c r="E77"/>
      <c r="F77"/>
      <c r="G77"/>
    </row>
    <row r="78" spans="1:7" s="688" customFormat="1" ht="12.95" customHeight="1" x14ac:dyDescent="0.2">
      <c r="A78"/>
      <c r="B78"/>
      <c r="C78"/>
      <c r="D78"/>
      <c r="E78"/>
      <c r="F78"/>
      <c r="G78"/>
    </row>
    <row r="79" spans="1:7" s="688" customFormat="1" ht="12.95" customHeight="1" x14ac:dyDescent="0.2">
      <c r="A79"/>
      <c r="B79"/>
      <c r="C79"/>
      <c r="D79"/>
      <c r="E79"/>
      <c r="F79"/>
      <c r="G79"/>
    </row>
    <row r="80" spans="1:7" s="688" customFormat="1" ht="12.95" customHeight="1" x14ac:dyDescent="0.2">
      <c r="A80"/>
      <c r="B80"/>
      <c r="C80"/>
      <c r="D80"/>
      <c r="E80"/>
      <c r="F80"/>
      <c r="G80"/>
    </row>
    <row r="81" spans="1:7" s="688" customFormat="1" ht="12.95" customHeight="1" x14ac:dyDescent="0.2">
      <c r="A81"/>
      <c r="B81"/>
      <c r="C81"/>
      <c r="D81"/>
      <c r="E81"/>
      <c r="F81"/>
      <c r="G81"/>
    </row>
    <row r="82" spans="1:7" ht="12.95" customHeight="1" x14ac:dyDescent="0.2"/>
    <row r="83" spans="1:7" ht="12.95" customHeight="1" x14ac:dyDescent="0.2"/>
    <row r="84" spans="1:7" ht="12.95" customHeight="1" x14ac:dyDescent="0.2"/>
    <row r="85" spans="1:7" ht="12.95" customHeight="1" x14ac:dyDescent="0.2"/>
    <row r="86" spans="1:7" ht="12.95" customHeight="1" x14ac:dyDescent="0.2"/>
    <row r="87" spans="1:7" ht="12.95" customHeight="1" x14ac:dyDescent="0.2"/>
    <row r="88" spans="1:7" ht="12.95" customHeight="1" x14ac:dyDescent="0.2"/>
    <row r="89" spans="1:7" ht="12.95" customHeight="1" x14ac:dyDescent="0.2"/>
    <row r="90" spans="1:7" ht="12.95" customHeight="1" x14ac:dyDescent="0.2"/>
    <row r="91" spans="1:7" ht="12.95" customHeight="1" x14ac:dyDescent="0.2"/>
    <row r="92" spans="1:7" ht="12.95" customHeight="1" x14ac:dyDescent="0.2"/>
    <row r="93" spans="1:7" ht="12.95" customHeight="1" x14ac:dyDescent="0.2"/>
    <row r="94" spans="1:7" ht="12.95" customHeight="1" x14ac:dyDescent="0.2"/>
    <row r="95" spans="1:7" ht="12.95" customHeight="1" x14ac:dyDescent="0.2"/>
    <row r="96" spans="1:7"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sheetData>
  <mergeCells count="36">
    <mergeCell ref="E18:G18"/>
    <mergeCell ref="E15:G15"/>
    <mergeCell ref="B14:C14"/>
    <mergeCell ref="E14:G14"/>
    <mergeCell ref="B15:C15"/>
    <mergeCell ref="A5:G5"/>
    <mergeCell ref="B4:C4"/>
    <mergeCell ref="E17:G17"/>
    <mergeCell ref="B1:C1"/>
    <mergeCell ref="B2:C2"/>
    <mergeCell ref="D1:F1"/>
    <mergeCell ref="D2:F2"/>
    <mergeCell ref="D3:F3"/>
    <mergeCell ref="B3:C3"/>
    <mergeCell ref="B16:F16"/>
    <mergeCell ref="A12:G13"/>
    <mergeCell ref="E19:G19"/>
    <mergeCell ref="E20:G20"/>
    <mergeCell ref="E33:G33"/>
    <mergeCell ref="E34:G34"/>
    <mergeCell ref="E35:G35"/>
    <mergeCell ref="E21:G21"/>
    <mergeCell ref="E22:G22"/>
    <mergeCell ref="E23:G23"/>
    <mergeCell ref="E24:G24"/>
    <mergeCell ref="E25:G25"/>
    <mergeCell ref="E26:G26"/>
    <mergeCell ref="E27:G27"/>
    <mergeCell ref="E28:G28"/>
    <mergeCell ref="E29:G29"/>
    <mergeCell ref="E30:G30"/>
    <mergeCell ref="E36:G36"/>
    <mergeCell ref="E37:G37"/>
    <mergeCell ref="E38:G38"/>
    <mergeCell ref="E31:G31"/>
    <mergeCell ref="E32:G32"/>
  </mergeCells>
  <phoneticPr fontId="51" type="noConversion"/>
  <pageMargins left="0.78740157499999996" right="0.78740157499999996" top="0.984251969" bottom="0.984251969" header="0.4921259845" footer="0.4921259845"/>
  <pageSetup paperSize="9" scale="82" orientation="portrait" r:id="rId1"/>
  <headerFooter alignWithMargins="0"/>
  <rowBreaks count="1" manualBreakCount="1">
    <brk id="45"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9">
    <tabColor indexed="10"/>
  </sheetPr>
  <dimension ref="A1:H51"/>
  <sheetViews>
    <sheetView workbookViewId="0">
      <selection activeCell="A8" sqref="A8:XFD13"/>
    </sheetView>
  </sheetViews>
  <sheetFormatPr baseColWidth="10" defaultRowHeight="12.75" x14ac:dyDescent="0.2"/>
  <cols>
    <col min="1" max="1" width="18.5703125" customWidth="1"/>
    <col min="4" max="4" width="13.28515625" bestFit="1" customWidth="1"/>
    <col min="5" max="6" width="13.7109375" customWidth="1"/>
    <col min="8" max="8" width="17.140625" bestFit="1" customWidth="1"/>
  </cols>
  <sheetData>
    <row r="1" spans="1:8" ht="16.5" thickBot="1" x14ac:dyDescent="0.25">
      <c r="A1" s="331" t="s">
        <v>220</v>
      </c>
      <c r="B1" s="2449" t="s">
        <v>1671</v>
      </c>
      <c r="C1" s="2450"/>
      <c r="D1" s="2451" t="s">
        <v>221</v>
      </c>
      <c r="E1" s="2452"/>
      <c r="F1" s="2452"/>
      <c r="G1" s="2450"/>
      <c r="H1" s="332" t="s">
        <v>671</v>
      </c>
    </row>
    <row r="2" spans="1:8" ht="19.5" thickBot="1" x14ac:dyDescent="0.25">
      <c r="A2" s="816">
        <f>+Q!P5</f>
        <v>2014001</v>
      </c>
      <c r="B2" s="2455" t="str">
        <f>CLIENT</f>
        <v>SPECIMEN ECF</v>
      </c>
      <c r="C2" s="2456"/>
      <c r="D2" s="2457" t="s">
        <v>1588</v>
      </c>
      <c r="E2" s="2458"/>
      <c r="F2" s="2458"/>
      <c r="G2" s="2459"/>
      <c r="H2" s="333" t="s">
        <v>651</v>
      </c>
    </row>
    <row r="3" spans="1:8" ht="16.5" thickBot="1" x14ac:dyDescent="0.25">
      <c r="A3" s="334" t="s">
        <v>725</v>
      </c>
      <c r="B3" s="2449" t="s">
        <v>674</v>
      </c>
      <c r="C3" s="2450"/>
      <c r="D3" s="2451" t="s">
        <v>222</v>
      </c>
      <c r="E3" s="2452"/>
      <c r="F3" s="2452"/>
      <c r="G3" s="2450"/>
      <c r="H3" s="335" t="s">
        <v>1450</v>
      </c>
    </row>
    <row r="4" spans="1:8" ht="23.25" thickBot="1" x14ac:dyDescent="0.35">
      <c r="A4" s="817"/>
      <c r="B4" s="2466"/>
      <c r="C4" s="2467"/>
      <c r="D4" s="2453"/>
      <c r="E4" s="2454"/>
      <c r="F4" s="337"/>
      <c r="G4" s="337"/>
      <c r="H4" s="592">
        <f>+GA!O3</f>
        <v>41639</v>
      </c>
    </row>
    <row r="5" spans="1:8" ht="12.75" customHeight="1" x14ac:dyDescent="0.2">
      <c r="A5" s="884"/>
      <c r="B5" s="1218"/>
      <c r="C5" s="1218"/>
      <c r="D5" s="2872" t="s">
        <v>1589</v>
      </c>
      <c r="E5" s="2872" t="s">
        <v>1590</v>
      </c>
      <c r="F5" s="2872" t="s">
        <v>223</v>
      </c>
      <c r="G5" s="2872" t="s">
        <v>1591</v>
      </c>
      <c r="H5" s="2872"/>
    </row>
    <row r="6" spans="1:8" x14ac:dyDescent="0.2">
      <c r="A6" s="884"/>
      <c r="B6" s="885"/>
      <c r="C6" s="885"/>
      <c r="D6" s="2872"/>
      <c r="E6" s="2872"/>
      <c r="F6" s="2872"/>
      <c r="G6" s="2872"/>
      <c r="H6" s="2872"/>
    </row>
    <row r="7" spans="1:8" x14ac:dyDescent="0.2">
      <c r="A7" s="2869"/>
      <c r="B7" s="2870"/>
      <c r="C7" s="2870"/>
      <c r="D7" s="2870"/>
      <c r="E7" s="2870"/>
      <c r="F7" s="2870"/>
      <c r="G7" s="2870"/>
      <c r="H7" s="2871"/>
    </row>
    <row r="8" spans="1:8" s="1902" customFormat="1" x14ac:dyDescent="0.2">
      <c r="A8" s="2082" t="s">
        <v>1793</v>
      </c>
      <c r="C8" s="2080"/>
      <c r="D8" s="2080"/>
      <c r="E8" s="2080"/>
      <c r="F8" s="2080"/>
      <c r="H8" s="2081"/>
    </row>
    <row r="9" spans="1:8" s="1902" customFormat="1" x14ac:dyDescent="0.2">
      <c r="A9" s="2083" t="s">
        <v>1984</v>
      </c>
      <c r="B9" s="2083"/>
      <c r="C9" s="2080"/>
      <c r="D9" s="2080"/>
      <c r="E9" s="2080"/>
      <c r="F9" s="2080"/>
      <c r="G9" s="1608"/>
      <c r="H9" s="2081"/>
    </row>
    <row r="10" spans="1:8" s="1902" customFormat="1" x14ac:dyDescent="0.2">
      <c r="A10" s="2079"/>
      <c r="B10" s="2080"/>
      <c r="C10" s="2080"/>
      <c r="D10" s="2080"/>
      <c r="E10" s="2080"/>
      <c r="F10" s="2080"/>
      <c r="G10" s="1608"/>
      <c r="H10" s="2081"/>
    </row>
    <row r="11" spans="1:8" s="1902" customFormat="1" x14ac:dyDescent="0.2">
      <c r="A11" s="2082" t="s">
        <v>558</v>
      </c>
      <c r="C11" s="2080"/>
      <c r="D11" s="2080"/>
      <c r="E11" s="2080"/>
      <c r="F11" s="2080"/>
      <c r="G11" s="1608"/>
      <c r="H11" s="2081"/>
    </row>
    <row r="12" spans="1:8" s="1902" customFormat="1" x14ac:dyDescent="0.2">
      <c r="A12" s="2882" t="s">
        <v>1985</v>
      </c>
      <c r="B12" s="2882"/>
      <c r="C12" s="2882"/>
      <c r="D12" s="2882"/>
      <c r="E12" s="2882"/>
      <c r="F12" s="2882"/>
      <c r="G12" s="2882"/>
      <c r="H12" s="2883"/>
    </row>
    <row r="13" spans="1:8" s="1902" customFormat="1" ht="12.95" customHeight="1" x14ac:dyDescent="0.2">
      <c r="A13" s="2860"/>
      <c r="B13" s="2861"/>
      <c r="C13" s="2861"/>
      <c r="D13" s="2861"/>
      <c r="E13" s="2861"/>
      <c r="F13" s="2861"/>
      <c r="G13" s="2861"/>
      <c r="H13" s="2862"/>
    </row>
    <row r="14" spans="1:8" s="1902" customFormat="1" ht="12.95" customHeight="1" x14ac:dyDescent="0.2">
      <c r="A14" s="2860"/>
      <c r="B14" s="2861"/>
      <c r="C14" s="2861"/>
      <c r="D14" s="2861"/>
      <c r="E14" s="2861"/>
      <c r="F14" s="2861"/>
      <c r="G14" s="2861"/>
      <c r="H14" s="2862"/>
    </row>
    <row r="15" spans="1:8" ht="15.75" customHeight="1" x14ac:dyDescent="0.25">
      <c r="A15" s="2873" t="s">
        <v>198</v>
      </c>
      <c r="B15" s="2874"/>
      <c r="C15" s="2874"/>
      <c r="D15" s="2874"/>
      <c r="E15" s="2874"/>
      <c r="F15" s="2874"/>
      <c r="G15" s="2874"/>
      <c r="H15" s="2875"/>
    </row>
    <row r="16" spans="1:8" ht="12.75" customHeight="1" x14ac:dyDescent="0.2">
      <c r="A16" s="886"/>
      <c r="B16" s="887"/>
      <c r="C16" s="887"/>
      <c r="D16" s="887"/>
      <c r="E16" s="887"/>
      <c r="F16" s="887"/>
      <c r="G16" s="2867"/>
      <c r="H16" s="2868"/>
    </row>
    <row r="17" spans="1:8" ht="15" customHeight="1" x14ac:dyDescent="0.2">
      <c r="A17" s="919">
        <v>612200</v>
      </c>
      <c r="B17" s="2866"/>
      <c r="C17" s="2866"/>
      <c r="D17" s="892"/>
      <c r="E17" s="892"/>
      <c r="F17" s="923">
        <f>+D17-E17</f>
        <v>0</v>
      </c>
      <c r="G17" s="2864"/>
      <c r="H17" s="2865"/>
    </row>
    <row r="18" spans="1:8" ht="15" customHeight="1" x14ac:dyDescent="0.2">
      <c r="A18" s="919"/>
      <c r="B18" s="2866"/>
      <c r="C18" s="2866"/>
      <c r="D18" s="892"/>
      <c r="E18" s="892"/>
      <c r="F18" s="892"/>
      <c r="G18" s="1222"/>
      <c r="H18" s="1223"/>
    </row>
    <row r="19" spans="1:8" ht="15" customHeight="1" x14ac:dyDescent="0.2">
      <c r="A19" s="919">
        <v>612201</v>
      </c>
      <c r="B19" s="2866"/>
      <c r="C19" s="2866"/>
      <c r="D19" s="892"/>
      <c r="E19" s="892"/>
      <c r="F19" s="923">
        <f>+D19-E19</f>
        <v>0</v>
      </c>
      <c r="G19" s="2864"/>
      <c r="H19" s="2865"/>
    </row>
    <row r="20" spans="1:8" ht="15" customHeight="1" x14ac:dyDescent="0.2">
      <c r="A20" s="919"/>
      <c r="B20" s="922"/>
      <c r="C20" s="891"/>
      <c r="D20" s="892"/>
      <c r="E20" s="892"/>
      <c r="F20" s="892"/>
      <c r="G20" s="1222"/>
      <c r="H20" s="1223"/>
    </row>
    <row r="21" spans="1:8" s="528" customFormat="1" ht="12.75" customHeight="1" x14ac:dyDescent="0.2">
      <c r="A21" s="919">
        <v>612202</v>
      </c>
      <c r="B21" s="2866"/>
      <c r="C21" s="2866"/>
      <c r="D21" s="892"/>
      <c r="E21" s="892"/>
      <c r="F21" s="923">
        <f>+D21-E21</f>
        <v>0</v>
      </c>
      <c r="G21" s="2864"/>
      <c r="H21" s="2865"/>
    </row>
    <row r="22" spans="1:8" x14ac:dyDescent="0.2">
      <c r="A22" s="919"/>
      <c r="B22" s="922"/>
      <c r="C22" s="891"/>
      <c r="D22" s="892"/>
      <c r="E22" s="892"/>
      <c r="F22" s="892"/>
      <c r="G22" s="1222"/>
      <c r="H22" s="1223"/>
    </row>
    <row r="23" spans="1:8" ht="13.5" customHeight="1" x14ac:dyDescent="0.2">
      <c r="A23" s="919">
        <v>612203</v>
      </c>
      <c r="B23" s="2866"/>
      <c r="C23" s="2866"/>
      <c r="D23" s="892"/>
      <c r="E23" s="892"/>
      <c r="F23" s="923">
        <f>+D23-E23</f>
        <v>0</v>
      </c>
      <c r="G23" s="2864"/>
      <c r="H23" s="2865"/>
    </row>
    <row r="24" spans="1:8" x14ac:dyDescent="0.2">
      <c r="A24" s="924"/>
      <c r="B24" s="888"/>
      <c r="C24" s="889"/>
      <c r="D24" s="890"/>
      <c r="E24" s="890"/>
      <c r="F24" s="892"/>
      <c r="G24" s="1224"/>
      <c r="H24" s="1223"/>
    </row>
    <row r="25" spans="1:8" ht="15" customHeight="1" x14ac:dyDescent="0.2">
      <c r="A25" s="919"/>
      <c r="B25" s="2866"/>
      <c r="C25" s="2866"/>
      <c r="D25" s="892"/>
      <c r="E25" s="892"/>
      <c r="F25" s="892"/>
      <c r="G25" s="2864"/>
      <c r="H25" s="2865"/>
    </row>
    <row r="26" spans="1:8" x14ac:dyDescent="0.2">
      <c r="A26" s="919"/>
      <c r="B26" s="2866"/>
      <c r="C26" s="2866"/>
      <c r="D26" s="892"/>
      <c r="E26" s="892"/>
      <c r="F26" s="892"/>
      <c r="G26" s="2864"/>
      <c r="H26" s="2865"/>
    </row>
    <row r="27" spans="1:8" ht="12.75" customHeight="1" x14ac:dyDescent="0.2">
      <c r="A27" s="919"/>
      <c r="B27" s="922"/>
      <c r="C27" s="891"/>
      <c r="D27" s="892"/>
      <c r="E27" s="892"/>
      <c r="F27" s="892"/>
      <c r="G27" s="1222"/>
      <c r="H27" s="1223"/>
    </row>
    <row r="28" spans="1:8" x14ac:dyDescent="0.2">
      <c r="A28" s="919"/>
      <c r="B28" s="2866"/>
      <c r="C28" s="2866"/>
      <c r="D28" s="892"/>
      <c r="E28" s="892"/>
      <c r="F28" s="892"/>
      <c r="G28" s="2864"/>
      <c r="H28" s="2865"/>
    </row>
    <row r="29" spans="1:8" ht="15" customHeight="1" x14ac:dyDescent="0.2">
      <c r="A29" s="919"/>
      <c r="B29" s="922"/>
      <c r="C29" s="891"/>
      <c r="D29" s="892"/>
      <c r="E29" s="892"/>
      <c r="F29" s="891"/>
      <c r="G29" s="2864"/>
      <c r="H29" s="2865"/>
    </row>
    <row r="30" spans="1:8" ht="15" customHeight="1" x14ac:dyDescent="0.2">
      <c r="A30" s="919"/>
      <c r="B30" s="922"/>
      <c r="C30" s="891"/>
      <c r="D30" s="892"/>
      <c r="E30" s="891"/>
      <c r="F30" s="891"/>
      <c r="G30" s="891"/>
      <c r="H30" s="893"/>
    </row>
    <row r="31" spans="1:8" x14ac:dyDescent="0.2">
      <c r="A31" s="919"/>
      <c r="B31" s="922"/>
      <c r="C31" s="891"/>
      <c r="D31" s="892"/>
      <c r="E31" s="891"/>
      <c r="F31" s="2889"/>
      <c r="G31" s="2889"/>
      <c r="H31" s="2890"/>
    </row>
    <row r="32" spans="1:8" x14ac:dyDescent="0.2">
      <c r="A32" s="2869"/>
      <c r="B32" s="2870"/>
      <c r="C32" s="2870"/>
      <c r="D32" s="2870"/>
      <c r="E32" s="2870"/>
      <c r="F32" s="2870"/>
      <c r="G32" s="2870"/>
      <c r="H32" s="2871"/>
    </row>
    <row r="33" spans="1:8" ht="15.75" x14ac:dyDescent="0.25">
      <c r="A33" s="2873" t="s">
        <v>199</v>
      </c>
      <c r="B33" s="2874"/>
      <c r="C33" s="2874"/>
      <c r="D33" s="2874"/>
      <c r="E33" s="2874"/>
      <c r="F33" s="2874"/>
      <c r="G33" s="2874"/>
      <c r="H33" s="2875"/>
    </row>
    <row r="34" spans="1:8" ht="15" x14ac:dyDescent="0.2">
      <c r="A34" s="886"/>
      <c r="B34" s="887"/>
      <c r="C34" s="887"/>
      <c r="D34" s="887"/>
      <c r="E34" s="887"/>
      <c r="F34" s="887"/>
      <c r="G34" s="2867"/>
      <c r="H34" s="2868"/>
    </row>
    <row r="35" spans="1:8" ht="15.75" customHeight="1" x14ac:dyDescent="0.2">
      <c r="A35" s="919"/>
      <c r="B35" s="2866"/>
      <c r="C35" s="2866"/>
      <c r="D35" s="892"/>
      <c r="E35" s="892"/>
      <c r="F35" s="892"/>
      <c r="G35" s="2864"/>
      <c r="H35" s="2865"/>
    </row>
    <row r="36" spans="1:8" ht="12.75" customHeight="1" x14ac:dyDescent="0.2">
      <c r="A36" s="919">
        <v>613230</v>
      </c>
      <c r="B36" s="2866"/>
      <c r="C36" s="2866"/>
      <c r="D36" s="892"/>
      <c r="E36" s="892"/>
      <c r="F36" s="923">
        <f>+D36-E36</f>
        <v>0</v>
      </c>
      <c r="G36" s="2864"/>
      <c r="H36" s="2865"/>
    </row>
    <row r="37" spans="1:8" ht="15" customHeight="1" x14ac:dyDescent="0.2">
      <c r="A37" s="919"/>
      <c r="B37" s="2866"/>
      <c r="C37" s="2866"/>
      <c r="D37" s="892"/>
      <c r="E37" s="892"/>
      <c r="F37" s="892"/>
      <c r="G37" s="2864"/>
      <c r="H37" s="2865"/>
    </row>
    <row r="38" spans="1:8" x14ac:dyDescent="0.2">
      <c r="A38" s="919">
        <v>613240</v>
      </c>
      <c r="B38" s="2866"/>
      <c r="C38" s="2866"/>
      <c r="D38" s="892"/>
      <c r="E38" s="892"/>
      <c r="F38" s="923">
        <f>+D38-E38</f>
        <v>0</v>
      </c>
      <c r="G38" s="2864"/>
      <c r="H38" s="2865"/>
    </row>
    <row r="39" spans="1:8" x14ac:dyDescent="0.2">
      <c r="A39" s="919"/>
      <c r="B39" s="2866"/>
      <c r="C39" s="2866"/>
      <c r="D39" s="892"/>
      <c r="E39" s="892"/>
      <c r="F39" s="892"/>
      <c r="G39" s="2864"/>
      <c r="H39" s="2865"/>
    </row>
    <row r="40" spans="1:8" x14ac:dyDescent="0.2">
      <c r="A40" s="919">
        <v>613510</v>
      </c>
      <c r="B40" s="2866"/>
      <c r="C40" s="2866"/>
      <c r="D40" s="892"/>
      <c r="E40" s="892"/>
      <c r="F40" s="923">
        <f>+D40-E40</f>
        <v>0</v>
      </c>
      <c r="G40" s="2864"/>
      <c r="H40" s="2865"/>
    </row>
    <row r="41" spans="1:8" x14ac:dyDescent="0.2">
      <c r="A41" s="919"/>
      <c r="B41" s="2866"/>
      <c r="C41" s="2866"/>
      <c r="D41" s="892"/>
      <c r="E41" s="892"/>
      <c r="F41" s="892"/>
      <c r="G41" s="2864"/>
      <c r="H41" s="2865"/>
    </row>
    <row r="42" spans="1:8" x14ac:dyDescent="0.2">
      <c r="A42" s="919">
        <v>613511</v>
      </c>
      <c r="B42" s="2866"/>
      <c r="C42" s="2866"/>
      <c r="D42" s="892"/>
      <c r="E42" s="892"/>
      <c r="F42" s="923">
        <f>+D42-E42</f>
        <v>0</v>
      </c>
      <c r="G42" s="2864"/>
      <c r="H42" s="2865"/>
    </row>
    <row r="43" spans="1:8" x14ac:dyDescent="0.2">
      <c r="A43" s="919"/>
      <c r="B43" s="2866"/>
      <c r="C43" s="2866"/>
      <c r="D43" s="892"/>
      <c r="E43" s="892"/>
      <c r="F43" s="892"/>
      <c r="G43" s="2864"/>
      <c r="H43" s="2865"/>
    </row>
    <row r="44" spans="1:8" x14ac:dyDescent="0.2">
      <c r="A44" s="919">
        <v>613520</v>
      </c>
      <c r="B44" s="2866"/>
      <c r="C44" s="2866"/>
      <c r="D44" s="892"/>
      <c r="E44" s="892"/>
      <c r="F44" s="923">
        <f>+D44-E44</f>
        <v>0</v>
      </c>
      <c r="G44" s="2864"/>
      <c r="H44" s="2865"/>
    </row>
    <row r="45" spans="1:8" x14ac:dyDescent="0.2">
      <c r="A45" s="919"/>
      <c r="B45" s="2866"/>
      <c r="C45" s="2866"/>
      <c r="D45" s="892"/>
      <c r="E45" s="892"/>
      <c r="F45" s="892"/>
      <c r="G45" s="2864"/>
      <c r="H45" s="2865"/>
    </row>
    <row r="46" spans="1:8" x14ac:dyDescent="0.2">
      <c r="A46" s="1220"/>
      <c r="B46" s="1219"/>
      <c r="C46" s="1221"/>
      <c r="D46" s="917"/>
      <c r="E46" s="917"/>
      <c r="F46" s="917"/>
      <c r="G46" s="1225"/>
      <c r="H46" s="1226"/>
    </row>
    <row r="47" spans="1:8" ht="15.75" x14ac:dyDescent="0.25">
      <c r="A47" s="925" t="s">
        <v>1582</v>
      </c>
      <c r="B47" s="2886"/>
      <c r="C47" s="2886"/>
      <c r="D47" s="917"/>
      <c r="E47" s="917"/>
      <c r="F47" s="917"/>
      <c r="G47" s="2887"/>
      <c r="H47" s="2888"/>
    </row>
    <row r="48" spans="1:8" x14ac:dyDescent="0.2">
      <c r="A48" s="919"/>
      <c r="B48" s="922"/>
      <c r="C48" s="891"/>
      <c r="D48" s="892"/>
      <c r="E48" s="892"/>
      <c r="F48" s="892"/>
      <c r="G48" s="891"/>
      <c r="H48" s="918"/>
    </row>
    <row r="49" spans="1:8" ht="20.25" x14ac:dyDescent="0.3">
      <c r="A49" s="2879" t="s">
        <v>197</v>
      </c>
      <c r="B49" s="2880"/>
      <c r="C49" s="2880"/>
      <c r="D49" s="2880"/>
      <c r="E49" s="2880"/>
      <c r="F49" s="2880"/>
      <c r="G49" s="2880"/>
      <c r="H49" s="2881"/>
    </row>
    <row r="50" spans="1:8" x14ac:dyDescent="0.2">
      <c r="A50" s="919"/>
      <c r="B50" s="2866"/>
      <c r="C50" s="2866"/>
      <c r="D50" s="892"/>
      <c r="E50" s="892"/>
      <c r="F50" s="892"/>
      <c r="G50" s="2884"/>
      <c r="H50" s="2885"/>
    </row>
    <row r="51" spans="1:8" ht="13.5" thickBot="1" x14ac:dyDescent="0.25">
      <c r="A51" s="920"/>
      <c r="B51" s="2876"/>
      <c r="C51" s="2876"/>
      <c r="D51" s="921"/>
      <c r="E51" s="921"/>
      <c r="F51" s="921"/>
      <c r="G51" s="2877"/>
      <c r="H51" s="2878"/>
    </row>
  </sheetData>
  <mergeCells count="67">
    <mergeCell ref="A12:H12"/>
    <mergeCell ref="A13:H13"/>
    <mergeCell ref="A14:H14"/>
    <mergeCell ref="B50:C50"/>
    <mergeCell ref="G50:H50"/>
    <mergeCell ref="B47:C47"/>
    <mergeCell ref="G47:H47"/>
    <mergeCell ref="B45:C45"/>
    <mergeCell ref="G45:H45"/>
    <mergeCell ref="G43:H43"/>
    <mergeCell ref="F31:H31"/>
    <mergeCell ref="A32:H32"/>
    <mergeCell ref="A33:H33"/>
    <mergeCell ref="G34:H34"/>
    <mergeCell ref="G38:H38"/>
    <mergeCell ref="B39:C39"/>
    <mergeCell ref="G37:H37"/>
    <mergeCell ref="B35:C35"/>
    <mergeCell ref="G39:H39"/>
    <mergeCell ref="B38:C38"/>
    <mergeCell ref="G40:H40"/>
    <mergeCell ref="G29:H29"/>
    <mergeCell ref="B51:C51"/>
    <mergeCell ref="G51:H51"/>
    <mergeCell ref="B41:C41"/>
    <mergeCell ref="G41:H41"/>
    <mergeCell ref="G42:H42"/>
    <mergeCell ref="G44:H44"/>
    <mergeCell ref="B40:C40"/>
    <mergeCell ref="A49:H49"/>
    <mergeCell ref="B42:C42"/>
    <mergeCell ref="B44:C44"/>
    <mergeCell ref="B43:C43"/>
    <mergeCell ref="G35:H35"/>
    <mergeCell ref="B36:C36"/>
    <mergeCell ref="G36:H36"/>
    <mergeCell ref="B37:C37"/>
    <mergeCell ref="B28:C28"/>
    <mergeCell ref="B26:C26"/>
    <mergeCell ref="G26:H26"/>
    <mergeCell ref="G23:H23"/>
    <mergeCell ref="G25:H25"/>
    <mergeCell ref="G28:H28"/>
    <mergeCell ref="B3:C3"/>
    <mergeCell ref="D3:G3"/>
    <mergeCell ref="B23:C23"/>
    <mergeCell ref="B25:C25"/>
    <mergeCell ref="B1:C1"/>
    <mergeCell ref="D1:G1"/>
    <mergeCell ref="B2:C2"/>
    <mergeCell ref="D2:G2"/>
    <mergeCell ref="B4:C4"/>
    <mergeCell ref="D4:E4"/>
    <mergeCell ref="A7:H7"/>
    <mergeCell ref="D5:D6"/>
    <mergeCell ref="E5:E6"/>
    <mergeCell ref="F5:F6"/>
    <mergeCell ref="G5:H6"/>
    <mergeCell ref="A15:H15"/>
    <mergeCell ref="G17:H17"/>
    <mergeCell ref="B19:C19"/>
    <mergeCell ref="B21:C21"/>
    <mergeCell ref="G16:H16"/>
    <mergeCell ref="B17:C17"/>
    <mergeCell ref="B18:C18"/>
    <mergeCell ref="G19:H19"/>
    <mergeCell ref="G21:H21"/>
  </mergeCells>
  <phoneticPr fontId="51" type="noConversion"/>
  <pageMargins left="0.78740157499999996" right="0.78740157499999996" top="0.984251969" bottom="0.984251969" header="0.4921259845" footer="0.4921259845"/>
  <pageSetup paperSize="9" scale="78"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L37"/>
  <sheetViews>
    <sheetView workbookViewId="0">
      <selection activeCell="F4" sqref="F4"/>
    </sheetView>
  </sheetViews>
  <sheetFormatPr baseColWidth="10" defaultRowHeight="12.75" x14ac:dyDescent="0.2"/>
  <cols>
    <col min="1" max="3" width="3.7109375" style="1941" customWidth="1"/>
    <col min="4" max="8" width="11.42578125" style="1941"/>
    <col min="9" max="9" width="11.5703125" style="1941" bestFit="1" customWidth="1"/>
    <col min="10" max="16384" width="11.42578125" style="1941"/>
  </cols>
  <sheetData>
    <row r="1" spans="1:12" ht="13.5" thickBot="1" x14ac:dyDescent="0.25">
      <c r="A1" s="2897" t="s">
        <v>1671</v>
      </c>
      <c r="B1" s="2898"/>
      <c r="C1" s="2898"/>
      <c r="D1" s="2898"/>
      <c r="E1" s="2899" t="str">
        <f>CLIENT</f>
        <v>SPECIMEN ECF</v>
      </c>
      <c r="F1" s="2899"/>
      <c r="G1" s="1937"/>
      <c r="H1" s="1938"/>
      <c r="I1" s="1938"/>
      <c r="J1" s="1938"/>
      <c r="K1" s="1939"/>
      <c r="L1" s="1940"/>
    </row>
    <row r="2" spans="1:12" ht="13.5" thickBot="1" x14ac:dyDescent="0.25">
      <c r="A2" s="2900"/>
      <c r="B2" s="2901"/>
      <c r="C2" s="2901"/>
      <c r="D2" s="2901"/>
      <c r="E2" s="1942"/>
      <c r="F2" s="1942"/>
      <c r="G2" s="1942"/>
      <c r="H2" s="1943"/>
      <c r="I2" s="1944"/>
      <c r="J2" s="1945" t="s">
        <v>572</v>
      </c>
      <c r="K2" s="1946"/>
      <c r="L2" s="1947"/>
    </row>
    <row r="3" spans="1:12" ht="13.5" thickBot="1" x14ac:dyDescent="0.25">
      <c r="A3" s="2900"/>
      <c r="B3" s="2901"/>
      <c r="C3" s="2901"/>
      <c r="D3" s="2901"/>
      <c r="E3" s="1943" t="s">
        <v>724</v>
      </c>
      <c r="F3" s="2902">
        <f>+GA!O3</f>
        <v>41639</v>
      </c>
      <c r="G3" s="2902"/>
      <c r="H3" s="2902"/>
      <c r="I3" s="2903"/>
      <c r="J3" s="1948" t="s">
        <v>711</v>
      </c>
      <c r="K3" s="1949"/>
      <c r="L3" s="1947"/>
    </row>
    <row r="4" spans="1:12" ht="13.5" thickBot="1" x14ac:dyDescent="0.25">
      <c r="A4" s="2904" t="s">
        <v>1457</v>
      </c>
      <c r="B4" s="2905"/>
      <c r="C4" s="2905"/>
      <c r="D4" s="2905"/>
      <c r="E4" s="1950"/>
      <c r="F4" s="1951" t="s">
        <v>725</v>
      </c>
      <c r="G4" s="1951"/>
      <c r="H4" s="1952"/>
      <c r="I4" s="1953"/>
      <c r="J4" s="1953"/>
      <c r="K4" s="1954"/>
      <c r="L4" s="1947"/>
    </row>
    <row r="5" spans="1:12" x14ac:dyDescent="0.2">
      <c r="A5" s="2906" t="s">
        <v>573</v>
      </c>
      <c r="B5" s="2907"/>
      <c r="C5" s="2907"/>
      <c r="D5" s="2907"/>
      <c r="E5" s="2907"/>
      <c r="F5" s="2907"/>
      <c r="G5" s="2907"/>
      <c r="H5" s="2907"/>
      <c r="I5" s="2907"/>
      <c r="J5" s="2907"/>
      <c r="K5" s="2907"/>
      <c r="L5" s="1955"/>
    </row>
    <row r="6" spans="1:12" x14ac:dyDescent="0.2">
      <c r="A6" s="2908" t="s">
        <v>574</v>
      </c>
      <c r="B6" s="2909"/>
      <c r="C6" s="2909"/>
      <c r="D6" s="2909"/>
      <c r="E6" s="2909"/>
      <c r="F6" s="2910"/>
      <c r="G6" s="2910"/>
      <c r="H6" s="2910"/>
      <c r="I6" s="1956" t="s">
        <v>1574</v>
      </c>
      <c r="J6" s="1956" t="s">
        <v>1575</v>
      </c>
      <c r="K6" s="1956" t="s">
        <v>1573</v>
      </c>
      <c r="L6" s="1957" t="s">
        <v>1573</v>
      </c>
    </row>
    <row r="7" spans="1:12" x14ac:dyDescent="0.2">
      <c r="A7" s="2911" t="s">
        <v>575</v>
      </c>
      <c r="B7" s="2912"/>
      <c r="C7" s="2912"/>
      <c r="D7" s="2913"/>
      <c r="E7" s="2913"/>
      <c r="F7" s="2914"/>
      <c r="G7" s="1958" t="s">
        <v>756</v>
      </c>
      <c r="H7" s="1958" t="s">
        <v>756</v>
      </c>
      <c r="I7" s="1956" t="s">
        <v>1579</v>
      </c>
      <c r="J7" s="1956" t="s">
        <v>1580</v>
      </c>
      <c r="K7" s="1956" t="s">
        <v>576</v>
      </c>
      <c r="L7" s="1959" t="s">
        <v>1551</v>
      </c>
    </row>
    <row r="8" spans="1:12" x14ac:dyDescent="0.2">
      <c r="A8" s="1960" t="s">
        <v>1311</v>
      </c>
      <c r="B8" s="1956" t="s">
        <v>1312</v>
      </c>
      <c r="C8" s="1956" t="s">
        <v>1313</v>
      </c>
      <c r="D8" s="2913" t="s">
        <v>577</v>
      </c>
      <c r="E8" s="2913"/>
      <c r="F8" s="2914"/>
      <c r="G8" s="1958" t="s">
        <v>578</v>
      </c>
      <c r="H8" s="1958" t="s">
        <v>579</v>
      </c>
      <c r="I8" s="1956" t="s">
        <v>1314</v>
      </c>
      <c r="J8" s="1956" t="s">
        <v>580</v>
      </c>
      <c r="K8" s="1956" t="s">
        <v>1581</v>
      </c>
      <c r="L8" s="1959" t="s">
        <v>1554</v>
      </c>
    </row>
    <row r="9" spans="1:12" x14ac:dyDescent="0.2">
      <c r="A9" s="2891"/>
      <c r="B9" s="2892"/>
      <c r="C9" s="2893"/>
      <c r="D9" s="2894"/>
      <c r="E9" s="2895"/>
      <c r="F9" s="2896"/>
      <c r="G9" s="1961"/>
      <c r="H9" s="1962"/>
      <c r="I9" s="1963">
        <f t="shared" ref="I9:I23" si="0">IF((H9-G9)&gt;360,360,H9-G9)</f>
        <v>0</v>
      </c>
      <c r="J9" s="1964">
        <v>0</v>
      </c>
      <c r="K9" s="1965">
        <f>IF($F$3&gt;=H9,0,J9*(H9-$F$3)/I9)</f>
        <v>0</v>
      </c>
      <c r="L9" s="1966">
        <f t="shared" ref="L9:L23" si="1">J9-K9</f>
        <v>0</v>
      </c>
    </row>
    <row r="10" spans="1:12" x14ac:dyDescent="0.2">
      <c r="A10" s="2915"/>
      <c r="B10" s="2916"/>
      <c r="C10" s="2917"/>
      <c r="D10" s="2894"/>
      <c r="E10" s="2895"/>
      <c r="F10" s="2896"/>
      <c r="G10" s="1961"/>
      <c r="H10" s="1962"/>
      <c r="I10" s="1963">
        <f t="shared" si="0"/>
        <v>0</v>
      </c>
      <c r="J10" s="1964">
        <v>0</v>
      </c>
      <c r="K10" s="1965">
        <f t="shared" ref="K10:K23" si="2">IF($F$3&gt;=H10,0,J10*(H10-$F$3)/I10)</f>
        <v>0</v>
      </c>
      <c r="L10" s="1966">
        <f t="shared" si="1"/>
        <v>0</v>
      </c>
    </row>
    <row r="11" spans="1:12" x14ac:dyDescent="0.2">
      <c r="A11" s="2915"/>
      <c r="B11" s="2916"/>
      <c r="C11" s="2917"/>
      <c r="D11" s="2894"/>
      <c r="E11" s="2895"/>
      <c r="F11" s="2896"/>
      <c r="G11" s="1961"/>
      <c r="H11" s="1962"/>
      <c r="I11" s="1963">
        <f t="shared" si="0"/>
        <v>0</v>
      </c>
      <c r="J11" s="1964">
        <v>0</v>
      </c>
      <c r="K11" s="1965">
        <f t="shared" si="2"/>
        <v>0</v>
      </c>
      <c r="L11" s="1966">
        <f t="shared" si="1"/>
        <v>0</v>
      </c>
    </row>
    <row r="12" spans="1:12" x14ac:dyDescent="0.2">
      <c r="A12" s="2915"/>
      <c r="B12" s="2916"/>
      <c r="C12" s="2917"/>
      <c r="D12" s="2894"/>
      <c r="E12" s="2895"/>
      <c r="F12" s="2896"/>
      <c r="G12" s="1961"/>
      <c r="H12" s="1962"/>
      <c r="I12" s="1963">
        <f t="shared" si="0"/>
        <v>0</v>
      </c>
      <c r="J12" s="1964">
        <v>0</v>
      </c>
      <c r="K12" s="1965">
        <f t="shared" si="2"/>
        <v>0</v>
      </c>
      <c r="L12" s="1966">
        <f t="shared" si="1"/>
        <v>0</v>
      </c>
    </row>
    <row r="13" spans="1:12" x14ac:dyDescent="0.2">
      <c r="A13" s="2915"/>
      <c r="B13" s="2916"/>
      <c r="C13" s="2917"/>
      <c r="D13" s="2894"/>
      <c r="E13" s="2895"/>
      <c r="F13" s="2896"/>
      <c r="G13" s="1961"/>
      <c r="H13" s="1962"/>
      <c r="I13" s="1963">
        <f t="shared" si="0"/>
        <v>0</v>
      </c>
      <c r="J13" s="1964">
        <v>0</v>
      </c>
      <c r="K13" s="1965">
        <f t="shared" si="2"/>
        <v>0</v>
      </c>
      <c r="L13" s="1966">
        <f t="shared" si="1"/>
        <v>0</v>
      </c>
    </row>
    <row r="14" spans="1:12" x14ac:dyDescent="0.2">
      <c r="A14" s="2915"/>
      <c r="B14" s="2916"/>
      <c r="C14" s="2917"/>
      <c r="D14" s="2894"/>
      <c r="E14" s="2895"/>
      <c r="F14" s="2896"/>
      <c r="G14" s="1961"/>
      <c r="H14" s="1962"/>
      <c r="I14" s="1963">
        <f t="shared" si="0"/>
        <v>0</v>
      </c>
      <c r="J14" s="1964">
        <v>0</v>
      </c>
      <c r="K14" s="1965">
        <f t="shared" si="2"/>
        <v>0</v>
      </c>
      <c r="L14" s="1966">
        <f t="shared" si="1"/>
        <v>0</v>
      </c>
    </row>
    <row r="15" spans="1:12" x14ac:dyDescent="0.2">
      <c r="A15" s="2915"/>
      <c r="B15" s="2916"/>
      <c r="C15" s="2917"/>
      <c r="D15" s="2894"/>
      <c r="E15" s="2895"/>
      <c r="F15" s="2896"/>
      <c r="G15" s="1961"/>
      <c r="H15" s="1962"/>
      <c r="I15" s="1963">
        <f t="shared" si="0"/>
        <v>0</v>
      </c>
      <c r="J15" s="1964">
        <v>0</v>
      </c>
      <c r="K15" s="1965">
        <f t="shared" si="2"/>
        <v>0</v>
      </c>
      <c r="L15" s="1966">
        <f t="shared" si="1"/>
        <v>0</v>
      </c>
    </row>
    <row r="16" spans="1:12" x14ac:dyDescent="0.2">
      <c r="A16" s="2915"/>
      <c r="B16" s="2916"/>
      <c r="C16" s="2917"/>
      <c r="D16" s="2894"/>
      <c r="E16" s="2895"/>
      <c r="F16" s="2896"/>
      <c r="G16" s="1961"/>
      <c r="H16" s="1962"/>
      <c r="I16" s="1963">
        <f t="shared" si="0"/>
        <v>0</v>
      </c>
      <c r="J16" s="1964">
        <v>0</v>
      </c>
      <c r="K16" s="1965">
        <f t="shared" si="2"/>
        <v>0</v>
      </c>
      <c r="L16" s="1966">
        <f t="shared" si="1"/>
        <v>0</v>
      </c>
    </row>
    <row r="17" spans="1:12" x14ac:dyDescent="0.2">
      <c r="A17" s="2915"/>
      <c r="B17" s="2916"/>
      <c r="C17" s="2917"/>
      <c r="D17" s="2894"/>
      <c r="E17" s="2895"/>
      <c r="F17" s="2896"/>
      <c r="G17" s="1961"/>
      <c r="H17" s="1962"/>
      <c r="I17" s="1963">
        <f t="shared" si="0"/>
        <v>0</v>
      </c>
      <c r="J17" s="1964">
        <v>0</v>
      </c>
      <c r="K17" s="1965">
        <f t="shared" si="2"/>
        <v>0</v>
      </c>
      <c r="L17" s="1966">
        <f t="shared" si="1"/>
        <v>0</v>
      </c>
    </row>
    <row r="18" spans="1:12" x14ac:dyDescent="0.2">
      <c r="A18" s="2915"/>
      <c r="B18" s="2916"/>
      <c r="C18" s="2917"/>
      <c r="D18" s="2894"/>
      <c r="E18" s="2895"/>
      <c r="F18" s="2896"/>
      <c r="G18" s="1961"/>
      <c r="H18" s="1962"/>
      <c r="I18" s="1963">
        <f t="shared" si="0"/>
        <v>0</v>
      </c>
      <c r="J18" s="1964">
        <v>0</v>
      </c>
      <c r="K18" s="1965">
        <f t="shared" si="2"/>
        <v>0</v>
      </c>
      <c r="L18" s="1966">
        <f t="shared" si="1"/>
        <v>0</v>
      </c>
    </row>
    <row r="19" spans="1:12" x14ac:dyDescent="0.2">
      <c r="A19" s="2915"/>
      <c r="B19" s="2916"/>
      <c r="C19" s="2917"/>
      <c r="D19" s="2894"/>
      <c r="E19" s="2895"/>
      <c r="F19" s="2896"/>
      <c r="G19" s="1961"/>
      <c r="H19" s="1962"/>
      <c r="I19" s="1963">
        <f t="shared" si="0"/>
        <v>0</v>
      </c>
      <c r="J19" s="1964">
        <v>0</v>
      </c>
      <c r="K19" s="1965">
        <f t="shared" si="2"/>
        <v>0</v>
      </c>
      <c r="L19" s="1966">
        <f t="shared" si="1"/>
        <v>0</v>
      </c>
    </row>
    <row r="20" spans="1:12" x14ac:dyDescent="0.2">
      <c r="A20" s="2915"/>
      <c r="B20" s="2916"/>
      <c r="C20" s="2917"/>
      <c r="D20" s="2894"/>
      <c r="E20" s="2895"/>
      <c r="F20" s="2896"/>
      <c r="G20" s="1961"/>
      <c r="H20" s="1962"/>
      <c r="I20" s="1963">
        <f t="shared" si="0"/>
        <v>0</v>
      </c>
      <c r="J20" s="1964">
        <v>0</v>
      </c>
      <c r="K20" s="1965">
        <f t="shared" si="2"/>
        <v>0</v>
      </c>
      <c r="L20" s="1966">
        <f t="shared" si="1"/>
        <v>0</v>
      </c>
    </row>
    <row r="21" spans="1:12" x14ac:dyDescent="0.2">
      <c r="A21" s="2915"/>
      <c r="B21" s="2916"/>
      <c r="C21" s="2917"/>
      <c r="D21" s="2894"/>
      <c r="E21" s="2895"/>
      <c r="F21" s="2896"/>
      <c r="G21" s="1961"/>
      <c r="H21" s="1962"/>
      <c r="I21" s="1963">
        <f t="shared" si="0"/>
        <v>0</v>
      </c>
      <c r="J21" s="1964">
        <v>0</v>
      </c>
      <c r="K21" s="1965">
        <f t="shared" si="2"/>
        <v>0</v>
      </c>
      <c r="L21" s="1966">
        <f t="shared" si="1"/>
        <v>0</v>
      </c>
    </row>
    <row r="22" spans="1:12" x14ac:dyDescent="0.2">
      <c r="A22" s="2915"/>
      <c r="B22" s="2916"/>
      <c r="C22" s="2917"/>
      <c r="D22" s="2894"/>
      <c r="E22" s="2895"/>
      <c r="F22" s="2896"/>
      <c r="G22" s="1961"/>
      <c r="H22" s="1962"/>
      <c r="I22" s="1963">
        <f t="shared" si="0"/>
        <v>0</v>
      </c>
      <c r="J22" s="1964">
        <v>0</v>
      </c>
      <c r="K22" s="1965">
        <f t="shared" si="2"/>
        <v>0</v>
      </c>
      <c r="L22" s="1966">
        <f t="shared" si="1"/>
        <v>0</v>
      </c>
    </row>
    <row r="23" spans="1:12" x14ac:dyDescent="0.2">
      <c r="A23" s="2915"/>
      <c r="B23" s="2916"/>
      <c r="C23" s="2917"/>
      <c r="D23" s="2894"/>
      <c r="E23" s="2895"/>
      <c r="F23" s="2896"/>
      <c r="G23" s="1961"/>
      <c r="H23" s="1962"/>
      <c r="I23" s="1963">
        <f t="shared" si="0"/>
        <v>0</v>
      </c>
      <c r="J23" s="1964">
        <v>0</v>
      </c>
      <c r="K23" s="1965">
        <f t="shared" si="2"/>
        <v>0</v>
      </c>
      <c r="L23" s="1966">
        <f t="shared" si="1"/>
        <v>0</v>
      </c>
    </row>
    <row r="24" spans="1:12" x14ac:dyDescent="0.2">
      <c r="A24" s="1967"/>
      <c r="B24" s="1943"/>
      <c r="C24" s="1943"/>
      <c r="D24" s="1943"/>
      <c r="E24" s="1943"/>
      <c r="F24" s="1943"/>
      <c r="G24" s="1943"/>
      <c r="H24" s="2918" t="s">
        <v>581</v>
      </c>
      <c r="I24" s="2914"/>
      <c r="J24" s="2914"/>
      <c r="K24" s="1968">
        <f>SUM(K9:K23)</f>
        <v>0</v>
      </c>
      <c r="L24" s="1969"/>
    </row>
    <row r="25" spans="1:12" x14ac:dyDescent="0.2">
      <c r="A25" s="2908" t="s">
        <v>582</v>
      </c>
      <c r="B25" s="2909"/>
      <c r="C25" s="2909"/>
      <c r="D25" s="2909"/>
      <c r="E25" s="2909"/>
      <c r="F25" s="1970"/>
      <c r="G25" s="1971"/>
      <c r="H25" s="1943"/>
      <c r="I25" s="1972"/>
      <c r="J25" s="1972"/>
      <c r="K25" s="1972"/>
      <c r="L25" s="1973"/>
    </row>
    <row r="26" spans="1:12" x14ac:dyDescent="0.2">
      <c r="A26" s="2911" t="s">
        <v>583</v>
      </c>
      <c r="B26" s="2912"/>
      <c r="C26" s="2912"/>
      <c r="D26" s="2913"/>
      <c r="E26" s="2913"/>
      <c r="F26" s="2914"/>
      <c r="G26" s="1958" t="s">
        <v>756</v>
      </c>
      <c r="H26" s="1958" t="s">
        <v>756</v>
      </c>
      <c r="I26" s="1956" t="s">
        <v>1579</v>
      </c>
      <c r="J26" s="1956" t="s">
        <v>1580</v>
      </c>
      <c r="K26" s="1956" t="s">
        <v>1573</v>
      </c>
      <c r="L26" s="1974"/>
    </row>
    <row r="27" spans="1:12" x14ac:dyDescent="0.2">
      <c r="A27" s="1960" t="s">
        <v>1311</v>
      </c>
      <c r="B27" s="1956" t="s">
        <v>1312</v>
      </c>
      <c r="C27" s="1956" t="s">
        <v>1313</v>
      </c>
      <c r="D27" s="2913" t="s">
        <v>577</v>
      </c>
      <c r="E27" s="2913"/>
      <c r="F27" s="2914"/>
      <c r="G27" s="1958" t="s">
        <v>578</v>
      </c>
      <c r="H27" s="1958" t="s">
        <v>579</v>
      </c>
      <c r="I27" s="1956" t="s">
        <v>1314</v>
      </c>
      <c r="J27" s="1956" t="s">
        <v>580</v>
      </c>
      <c r="K27" s="1956" t="s">
        <v>584</v>
      </c>
      <c r="L27" s="1969"/>
    </row>
    <row r="28" spans="1:12" x14ac:dyDescent="0.2">
      <c r="A28" s="2891"/>
      <c r="B28" s="2892"/>
      <c r="C28" s="2893"/>
      <c r="D28" s="2894"/>
      <c r="E28" s="2895"/>
      <c r="F28" s="2896"/>
      <c r="G28" s="1961" t="s">
        <v>687</v>
      </c>
      <c r="H28" s="1962"/>
      <c r="I28" s="1963">
        <f t="shared" ref="I28:I33" si="3">IF(G28&lt;&gt;" ",H28-G28,0)</f>
        <v>0</v>
      </c>
      <c r="J28" s="1964">
        <v>0</v>
      </c>
      <c r="K28" s="1965">
        <f t="shared" ref="K28:K33" si="4">IF(G28&lt;$F$3,IF(J28&lt;&gt;0,(H28-$F$3)*J28/I28,0),0)</f>
        <v>0</v>
      </c>
      <c r="L28" s="1975">
        <f t="shared" ref="L28:L33" si="5">K28</f>
        <v>0</v>
      </c>
    </row>
    <row r="29" spans="1:12" x14ac:dyDescent="0.2">
      <c r="A29" s="2915"/>
      <c r="B29" s="2916"/>
      <c r="C29" s="2917"/>
      <c r="D29" s="2894"/>
      <c r="E29" s="2895"/>
      <c r="F29" s="2896"/>
      <c r="G29" s="1961" t="s">
        <v>687</v>
      </c>
      <c r="H29" s="1962"/>
      <c r="I29" s="1963">
        <f t="shared" si="3"/>
        <v>0</v>
      </c>
      <c r="J29" s="1964">
        <v>0</v>
      </c>
      <c r="K29" s="1965">
        <f t="shared" si="4"/>
        <v>0</v>
      </c>
      <c r="L29" s="1975">
        <f t="shared" si="5"/>
        <v>0</v>
      </c>
    </row>
    <row r="30" spans="1:12" x14ac:dyDescent="0.2">
      <c r="A30" s="2915"/>
      <c r="B30" s="2916"/>
      <c r="C30" s="2917"/>
      <c r="D30" s="2894"/>
      <c r="E30" s="2895"/>
      <c r="F30" s="2896"/>
      <c r="G30" s="1961" t="s">
        <v>687</v>
      </c>
      <c r="H30" s="1962"/>
      <c r="I30" s="1963">
        <f t="shared" si="3"/>
        <v>0</v>
      </c>
      <c r="J30" s="1964">
        <v>0</v>
      </c>
      <c r="K30" s="1965">
        <f t="shared" si="4"/>
        <v>0</v>
      </c>
      <c r="L30" s="1975">
        <f t="shared" si="5"/>
        <v>0</v>
      </c>
    </row>
    <row r="31" spans="1:12" x14ac:dyDescent="0.2">
      <c r="A31" s="2915"/>
      <c r="B31" s="2916"/>
      <c r="C31" s="2917"/>
      <c r="D31" s="2894"/>
      <c r="E31" s="2895"/>
      <c r="F31" s="2896"/>
      <c r="G31" s="1961" t="s">
        <v>687</v>
      </c>
      <c r="H31" s="1962"/>
      <c r="I31" s="1963">
        <f t="shared" si="3"/>
        <v>0</v>
      </c>
      <c r="J31" s="1964">
        <v>0</v>
      </c>
      <c r="K31" s="1965">
        <f t="shared" si="4"/>
        <v>0</v>
      </c>
      <c r="L31" s="1975">
        <f t="shared" si="5"/>
        <v>0</v>
      </c>
    </row>
    <row r="32" spans="1:12" x14ac:dyDescent="0.2">
      <c r="A32" s="2915"/>
      <c r="B32" s="2916"/>
      <c r="C32" s="2917"/>
      <c r="D32" s="2894"/>
      <c r="E32" s="2895"/>
      <c r="F32" s="2896"/>
      <c r="G32" s="1961" t="s">
        <v>687</v>
      </c>
      <c r="H32" s="1962"/>
      <c r="I32" s="1963">
        <f t="shared" si="3"/>
        <v>0</v>
      </c>
      <c r="J32" s="1964">
        <v>0</v>
      </c>
      <c r="K32" s="1965">
        <f t="shared" si="4"/>
        <v>0</v>
      </c>
      <c r="L32" s="1975">
        <f t="shared" si="5"/>
        <v>0</v>
      </c>
    </row>
    <row r="33" spans="1:12" x14ac:dyDescent="0.2">
      <c r="A33" s="2915"/>
      <c r="B33" s="2916"/>
      <c r="C33" s="2917"/>
      <c r="D33" s="2894"/>
      <c r="E33" s="2895"/>
      <c r="F33" s="2896"/>
      <c r="G33" s="1961" t="s">
        <v>687</v>
      </c>
      <c r="H33" s="1962"/>
      <c r="I33" s="1963">
        <f t="shared" si="3"/>
        <v>0</v>
      </c>
      <c r="J33" s="1964">
        <v>0</v>
      </c>
      <c r="K33" s="1965">
        <f t="shared" si="4"/>
        <v>0</v>
      </c>
      <c r="L33" s="1975">
        <f t="shared" si="5"/>
        <v>0</v>
      </c>
    </row>
    <row r="34" spans="1:12" ht="13.5" thickBot="1" x14ac:dyDescent="0.25">
      <c r="A34" s="1967"/>
      <c r="B34" s="1943"/>
      <c r="C34" s="1943"/>
      <c r="D34" s="1943"/>
      <c r="E34" s="1943"/>
      <c r="F34" s="1943"/>
      <c r="G34" s="1943"/>
      <c r="H34" s="2918" t="s">
        <v>585</v>
      </c>
      <c r="I34" s="2914"/>
      <c r="J34" s="2914"/>
      <c r="K34" s="1976">
        <f>SUM(K28:K33)</f>
        <v>0</v>
      </c>
      <c r="L34" s="1969"/>
    </row>
    <row r="35" spans="1:12" ht="13.5" thickTop="1" x14ac:dyDescent="0.2">
      <c r="A35" s="1967"/>
      <c r="B35" s="1943"/>
      <c r="C35" s="1943"/>
      <c r="D35" s="1943"/>
      <c r="E35" s="1943"/>
      <c r="F35" s="1943"/>
      <c r="G35" s="1943"/>
      <c r="H35" s="2913" t="s">
        <v>586</v>
      </c>
      <c r="I35" s="2913"/>
      <c r="J35" s="2913"/>
      <c r="K35" s="1977"/>
      <c r="L35" s="1978">
        <v>0</v>
      </c>
    </row>
    <row r="36" spans="1:12" x14ac:dyDescent="0.2">
      <c r="A36" s="1967"/>
      <c r="B36" s="1943"/>
      <c r="C36" s="1943"/>
      <c r="D36" s="1943"/>
      <c r="E36" s="1943"/>
      <c r="F36" s="1943"/>
      <c r="G36" s="1943"/>
      <c r="H36" s="2913" t="s">
        <v>587</v>
      </c>
      <c r="I36" s="2913"/>
      <c r="J36" s="2913"/>
      <c r="K36" s="1977"/>
      <c r="L36" s="1978">
        <v>0</v>
      </c>
    </row>
    <row r="37" spans="1:12" ht="13.5" thickBot="1" x14ac:dyDescent="0.25">
      <c r="A37" s="1979"/>
      <c r="B37" s="1953"/>
      <c r="C37" s="1953"/>
      <c r="D37" s="1953"/>
      <c r="E37" s="1953"/>
      <c r="F37" s="1953"/>
      <c r="G37" s="2919" t="s">
        <v>588</v>
      </c>
      <c r="H37" s="2919"/>
      <c r="I37" s="2919"/>
      <c r="J37" s="2919"/>
      <c r="K37" s="1953"/>
      <c r="L37" s="1980">
        <f>SUM(L9:L35)-L36</f>
        <v>0</v>
      </c>
    </row>
  </sheetData>
  <mergeCells count="62">
    <mergeCell ref="G37:J37"/>
    <mergeCell ref="A30:C30"/>
    <mergeCell ref="D30:F30"/>
    <mergeCell ref="A31:C31"/>
    <mergeCell ref="D31:F31"/>
    <mergeCell ref="A32:C32"/>
    <mergeCell ref="D32:F32"/>
    <mergeCell ref="A33:C33"/>
    <mergeCell ref="D33:F33"/>
    <mergeCell ref="H34:J34"/>
    <mergeCell ref="H35:J35"/>
    <mergeCell ref="H36:J36"/>
    <mergeCell ref="A29:C29"/>
    <mergeCell ref="D29:F29"/>
    <mergeCell ref="A22:C22"/>
    <mergeCell ref="D22:F22"/>
    <mergeCell ref="A23:C23"/>
    <mergeCell ref="D23:F23"/>
    <mergeCell ref="A26:C26"/>
    <mergeCell ref="D26:F26"/>
    <mergeCell ref="D27:F27"/>
    <mergeCell ref="A28:C28"/>
    <mergeCell ref="D28:F28"/>
    <mergeCell ref="H24:J24"/>
    <mergeCell ref="A25:E25"/>
    <mergeCell ref="A19:C19"/>
    <mergeCell ref="D19:F19"/>
    <mergeCell ref="A20:C20"/>
    <mergeCell ref="D20:F20"/>
    <mergeCell ref="A21:C21"/>
    <mergeCell ref="D21:F21"/>
    <mergeCell ref="A16:C16"/>
    <mergeCell ref="D16:F16"/>
    <mergeCell ref="A17:C17"/>
    <mergeCell ref="D17:F17"/>
    <mergeCell ref="A18:C18"/>
    <mergeCell ref="D18:F18"/>
    <mergeCell ref="A13:C13"/>
    <mergeCell ref="D13:F13"/>
    <mergeCell ref="A14:C14"/>
    <mergeCell ref="D14:F14"/>
    <mergeCell ref="A15:C15"/>
    <mergeCell ref="D15:F15"/>
    <mergeCell ref="A10:C10"/>
    <mergeCell ref="D10:F10"/>
    <mergeCell ref="A11:C11"/>
    <mergeCell ref="D11:F11"/>
    <mergeCell ref="A12:C12"/>
    <mergeCell ref="D12:F12"/>
    <mergeCell ref="A9:C9"/>
    <mergeCell ref="D9:F9"/>
    <mergeCell ref="A1:D1"/>
    <mergeCell ref="E1:F1"/>
    <mergeCell ref="A2:D2"/>
    <mergeCell ref="A3:D3"/>
    <mergeCell ref="F3:I3"/>
    <mergeCell ref="A4:D4"/>
    <mergeCell ref="A5:K5"/>
    <mergeCell ref="A6:H6"/>
    <mergeCell ref="A7:C7"/>
    <mergeCell ref="D7:F7"/>
    <mergeCell ref="D8:F8"/>
  </mergeCells>
  <printOptions horizontalCentered="1" verticalCentered="1"/>
  <pageMargins left="0" right="0" top="0" bottom="0" header="0" footer="0"/>
  <pageSetup paperSize="9" scale="85"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0">
    <tabColor indexed="10"/>
  </sheetPr>
  <dimension ref="A1:H39"/>
  <sheetViews>
    <sheetView zoomScaleSheetLayoutView="70" workbookViewId="0">
      <selection activeCell="A12" sqref="A12:H12"/>
    </sheetView>
  </sheetViews>
  <sheetFormatPr baseColWidth="10" defaultRowHeight="12.75" x14ac:dyDescent="0.2"/>
  <cols>
    <col min="1" max="1" width="14.140625" bestFit="1" customWidth="1"/>
    <col min="2" max="2" width="14.42578125" bestFit="1" customWidth="1"/>
    <col min="3" max="3" width="15.85546875" customWidth="1"/>
    <col min="4" max="5" width="13.140625" bestFit="1" customWidth="1"/>
    <col min="6" max="6" width="14.28515625" customWidth="1"/>
    <col min="8" max="8" width="17.140625" bestFit="1" customWidth="1"/>
    <col min="9" max="9" width="12.85546875" bestFit="1" customWidth="1"/>
  </cols>
  <sheetData>
    <row r="1" spans="1:8" ht="16.5" thickBot="1" x14ac:dyDescent="0.25">
      <c r="A1" s="331" t="s">
        <v>220</v>
      </c>
      <c r="B1" s="2449" t="s">
        <v>1671</v>
      </c>
      <c r="C1" s="2450"/>
      <c r="D1" s="2451" t="s">
        <v>221</v>
      </c>
      <c r="E1" s="2452"/>
      <c r="F1" s="2452"/>
      <c r="G1" s="2450"/>
      <c r="H1" s="332" t="s">
        <v>671</v>
      </c>
    </row>
    <row r="2" spans="1:8" ht="19.5" thickBot="1" x14ac:dyDescent="0.25">
      <c r="A2" s="816">
        <f>+Q!P5</f>
        <v>2014001</v>
      </c>
      <c r="B2" s="2455" t="str">
        <f>+Q!G5</f>
        <v>SPECIMEN ECF</v>
      </c>
      <c r="C2" s="2456"/>
      <c r="D2" s="2457" t="s">
        <v>493</v>
      </c>
      <c r="E2" s="2458"/>
      <c r="F2" s="2458"/>
      <c r="G2" s="2459"/>
      <c r="H2" s="333" t="s">
        <v>414</v>
      </c>
    </row>
    <row r="3" spans="1:8" ht="16.5" thickBot="1" x14ac:dyDescent="0.25">
      <c r="A3" s="334" t="s">
        <v>725</v>
      </c>
      <c r="B3" s="2449" t="s">
        <v>674</v>
      </c>
      <c r="C3" s="2450"/>
      <c r="D3" s="2451" t="s">
        <v>222</v>
      </c>
      <c r="E3" s="2452"/>
      <c r="F3" s="2452"/>
      <c r="G3" s="2450"/>
      <c r="H3" s="335" t="s">
        <v>1450</v>
      </c>
    </row>
    <row r="4" spans="1:8" ht="23.25" thickBot="1" x14ac:dyDescent="0.35">
      <c r="A4" s="817"/>
      <c r="B4" s="2466"/>
      <c r="C4" s="2467"/>
      <c r="D4" s="2453"/>
      <c r="E4" s="2922"/>
      <c r="F4" s="337"/>
      <c r="G4" s="337"/>
      <c r="H4" s="592">
        <f>GA!O3</f>
        <v>41639</v>
      </c>
    </row>
    <row r="5" spans="1:8" ht="12.75" customHeight="1" x14ac:dyDescent="0.2">
      <c r="A5" s="2869"/>
      <c r="B5" s="2582"/>
      <c r="C5" s="2582"/>
      <c r="D5" s="2582"/>
      <c r="E5" s="2582"/>
      <c r="F5" s="2582"/>
      <c r="G5" s="2870"/>
      <c r="H5" s="2923"/>
    </row>
    <row r="6" spans="1:8" x14ac:dyDescent="0.2">
      <c r="A6" s="2869"/>
      <c r="B6" s="2870"/>
      <c r="C6" s="2870"/>
      <c r="D6" s="2870"/>
      <c r="E6" s="2870"/>
      <c r="F6" s="2870"/>
      <c r="G6" s="2870"/>
      <c r="H6" s="2871"/>
    </row>
    <row r="7" spans="1:8" s="1902" customFormat="1" x14ac:dyDescent="0.2">
      <c r="A7" s="2082" t="s">
        <v>1793</v>
      </c>
      <c r="C7" s="2080"/>
      <c r="D7" s="2080"/>
      <c r="E7" s="2080"/>
      <c r="F7" s="2080"/>
      <c r="H7" s="2081"/>
    </row>
    <row r="8" spans="1:8" s="1902" customFormat="1" x14ac:dyDescent="0.2">
      <c r="A8" s="2083" t="s">
        <v>1986</v>
      </c>
      <c r="B8" s="2083"/>
      <c r="C8" s="2080"/>
      <c r="D8" s="2080"/>
      <c r="E8" s="2080"/>
      <c r="F8" s="2080"/>
      <c r="G8" s="1608"/>
      <c r="H8" s="2081"/>
    </row>
    <row r="9" spans="1:8" s="1902" customFormat="1" x14ac:dyDescent="0.2">
      <c r="A9" s="2079"/>
      <c r="B9" s="2080"/>
      <c r="C9" s="2080"/>
      <c r="D9" s="2080"/>
      <c r="E9" s="2080"/>
      <c r="F9" s="2080"/>
      <c r="G9" s="1608"/>
      <c r="H9" s="2081"/>
    </row>
    <row r="10" spans="1:8" s="1902" customFormat="1" x14ac:dyDescent="0.2">
      <c r="A10" s="2082" t="s">
        <v>558</v>
      </c>
      <c r="C10" s="2080"/>
      <c r="D10" s="2080"/>
      <c r="E10" s="2080"/>
      <c r="F10" s="2080"/>
      <c r="G10" s="1608"/>
      <c r="H10" s="2081"/>
    </row>
    <row r="11" spans="1:8" s="1902" customFormat="1" x14ac:dyDescent="0.2">
      <c r="A11" s="2882" t="s">
        <v>1987</v>
      </c>
      <c r="B11" s="2882"/>
      <c r="C11" s="2882"/>
      <c r="D11" s="2882"/>
      <c r="E11" s="2882"/>
      <c r="F11" s="2882"/>
      <c r="G11" s="2882"/>
      <c r="H11" s="2883"/>
    </row>
    <row r="12" spans="1:8" s="1902" customFormat="1" ht="12.95" customHeight="1" x14ac:dyDescent="0.2">
      <c r="A12" s="2860"/>
      <c r="B12" s="2861"/>
      <c r="C12" s="2861"/>
      <c r="D12" s="2861"/>
      <c r="E12" s="2861"/>
      <c r="F12" s="2861"/>
      <c r="G12" s="2861"/>
      <c r="H12" s="2862"/>
    </row>
    <row r="13" spans="1:8" ht="15" customHeight="1" x14ac:dyDescent="0.2">
      <c r="A13" s="1220"/>
      <c r="B13" s="1221"/>
      <c r="C13" s="917"/>
      <c r="D13" s="2887"/>
      <c r="E13" s="2887"/>
      <c r="F13" s="2887"/>
      <c r="G13" s="2887"/>
      <c r="H13" s="2888"/>
    </row>
    <row r="14" spans="1:8" ht="12.75" customHeight="1" x14ac:dyDescent="0.2">
      <c r="A14" s="1220"/>
      <c r="B14" s="1221"/>
      <c r="C14" s="917"/>
      <c r="D14" s="2887"/>
      <c r="E14" s="2887"/>
      <c r="F14" s="2887"/>
      <c r="G14" s="2887"/>
      <c r="H14" s="2888"/>
    </row>
    <row r="15" spans="1:8" ht="12.75" customHeight="1" x14ac:dyDescent="0.25">
      <c r="A15" s="1220"/>
      <c r="B15" s="1221"/>
      <c r="C15" s="917"/>
      <c r="D15" s="2920" t="s">
        <v>415</v>
      </c>
      <c r="E15" s="2935" t="s">
        <v>416</v>
      </c>
      <c r="F15" s="2924" t="s">
        <v>422</v>
      </c>
      <c r="G15" s="1311"/>
      <c r="H15" s="1305"/>
    </row>
    <row r="16" spans="1:8" ht="15.75" customHeight="1" x14ac:dyDescent="0.25">
      <c r="A16" s="1220"/>
      <c r="B16" s="1221"/>
      <c r="C16" s="917"/>
      <c r="D16" s="2921"/>
      <c r="E16" s="2935"/>
      <c r="F16" s="2924"/>
      <c r="G16" s="1311"/>
      <c r="H16" s="1305"/>
    </row>
    <row r="17" spans="1:8" ht="15" customHeight="1" x14ac:dyDescent="0.25">
      <c r="A17" s="2933" t="s">
        <v>417</v>
      </c>
      <c r="B17" s="2934"/>
      <c r="C17" s="1312" t="s">
        <v>418</v>
      </c>
      <c r="D17" s="1331"/>
      <c r="E17" s="1331"/>
      <c r="F17" s="1331"/>
      <c r="G17" s="1331"/>
      <c r="H17" s="1332"/>
    </row>
    <row r="18" spans="1:8" ht="15.75" x14ac:dyDescent="0.25">
      <c r="A18" s="886" t="s">
        <v>419</v>
      </c>
      <c r="B18" s="1313"/>
      <c r="C18" s="1330">
        <v>18300</v>
      </c>
      <c r="D18" s="1315">
        <f>+B18*E18</f>
        <v>0</v>
      </c>
      <c r="E18" s="1314">
        <v>0.2</v>
      </c>
      <c r="F18" s="1316" t="e">
        <f>+((B18-C18)/B18)*D18</f>
        <v>#DIV/0!</v>
      </c>
      <c r="G18" s="887"/>
      <c r="H18" s="1303"/>
    </row>
    <row r="19" spans="1:8" s="688" customFormat="1" ht="15" customHeight="1" x14ac:dyDescent="0.2">
      <c r="A19" s="1324"/>
      <c r="B19" s="1325"/>
      <c r="C19" s="1333"/>
      <c r="D19" s="1331"/>
      <c r="E19" s="1334"/>
      <c r="F19" s="1334"/>
      <c r="G19" s="1335"/>
      <c r="H19" s="1336"/>
    </row>
    <row r="20" spans="1:8" s="688" customFormat="1" ht="15" customHeight="1" x14ac:dyDescent="0.2">
      <c r="A20" s="1324"/>
      <c r="B20" s="1325"/>
      <c r="C20" s="1333"/>
      <c r="D20" s="1331"/>
      <c r="E20" s="1334"/>
      <c r="F20" s="1335"/>
      <c r="G20" s="1335"/>
      <c r="H20" s="1336"/>
    </row>
    <row r="21" spans="1:8" s="688" customFormat="1" ht="15" customHeight="1" x14ac:dyDescent="0.2">
      <c r="A21" s="1324"/>
      <c r="B21" s="1337"/>
      <c r="C21" s="1337"/>
      <c r="D21" s="1331"/>
      <c r="E21" s="1338"/>
      <c r="F21" s="1337"/>
      <c r="G21" s="1337"/>
      <c r="H21" s="1339"/>
    </row>
    <row r="22" spans="1:8" s="688" customFormat="1" ht="15" customHeight="1" x14ac:dyDescent="0.25">
      <c r="A22" s="2933" t="s">
        <v>420</v>
      </c>
      <c r="B22" s="2934"/>
      <c r="C22" s="1312" t="s">
        <v>418</v>
      </c>
      <c r="D22" s="1331"/>
      <c r="E22" s="1340"/>
      <c r="F22" s="1331"/>
      <c r="G22" s="1337"/>
      <c r="H22" s="1332"/>
    </row>
    <row r="23" spans="1:8" s="688" customFormat="1" ht="15" customHeight="1" x14ac:dyDescent="0.25">
      <c r="A23" s="886" t="s">
        <v>419</v>
      </c>
      <c r="B23" s="1313"/>
      <c r="C23" s="1330">
        <v>18300</v>
      </c>
      <c r="D23" s="1315">
        <f>+B23*E23</f>
        <v>0</v>
      </c>
      <c r="E23" s="1314">
        <v>0.2</v>
      </c>
      <c r="F23" s="1316" t="e">
        <f>+(B23-C23)/B23*D23</f>
        <v>#DIV/0!</v>
      </c>
      <c r="G23" s="1337"/>
      <c r="H23" s="1339"/>
    </row>
    <row r="24" spans="1:8" s="688" customFormat="1" ht="15" customHeight="1" x14ac:dyDescent="0.2">
      <c r="A24" s="886"/>
      <c r="B24" s="887"/>
      <c r="C24" s="1330"/>
      <c r="D24" s="1331"/>
      <c r="E24" s="1341"/>
      <c r="F24" s="1330"/>
      <c r="G24" s="1337"/>
      <c r="H24" s="1339"/>
    </row>
    <row r="25" spans="1:8" s="688" customFormat="1" ht="15" customHeight="1" x14ac:dyDescent="0.2">
      <c r="A25" s="886"/>
      <c r="B25" s="887"/>
      <c r="C25" s="1330"/>
      <c r="D25" s="1331"/>
      <c r="E25" s="1341"/>
      <c r="F25" s="1330"/>
      <c r="G25" s="1337"/>
      <c r="H25" s="1339"/>
    </row>
    <row r="26" spans="1:8" s="1319" customFormat="1" ht="15" customHeight="1" x14ac:dyDescent="0.25">
      <c r="A26" s="1342"/>
      <c r="B26" s="1343"/>
      <c r="C26" s="1343" t="s">
        <v>354</v>
      </c>
      <c r="D26" s="1331"/>
      <c r="E26" s="1343"/>
      <c r="F26" s="1347" t="e">
        <f>+F18+F23</f>
        <v>#DIV/0!</v>
      </c>
      <c r="G26" s="1343"/>
      <c r="H26" s="1345"/>
    </row>
    <row r="27" spans="1:8" s="1319" customFormat="1" ht="6.75" customHeight="1" x14ac:dyDescent="0.25">
      <c r="A27" s="1342"/>
      <c r="B27" s="1343"/>
      <c r="C27" s="1343"/>
      <c r="D27" s="1331"/>
      <c r="E27" s="1343"/>
      <c r="F27" s="1344"/>
      <c r="G27" s="1343"/>
      <c r="H27" s="1345"/>
    </row>
    <row r="28" spans="1:8" s="688" customFormat="1" ht="15" customHeight="1" x14ac:dyDescent="0.2">
      <c r="A28" s="886"/>
      <c r="B28" s="2867" t="s">
        <v>421</v>
      </c>
      <c r="C28" s="2867"/>
      <c r="D28" s="1331"/>
      <c r="E28" s="887"/>
      <c r="F28" s="1320"/>
      <c r="G28" s="887"/>
      <c r="H28" s="1303"/>
    </row>
    <row r="29" spans="1:8" s="688" customFormat="1" ht="7.5" customHeight="1" x14ac:dyDescent="0.2">
      <c r="A29" s="886"/>
      <c r="B29" s="887"/>
      <c r="C29" s="887"/>
      <c r="D29" s="1331"/>
      <c r="E29" s="887"/>
      <c r="F29" s="1346"/>
      <c r="G29" s="887"/>
      <c r="H29" s="1303"/>
    </row>
    <row r="30" spans="1:8" s="688" customFormat="1" ht="15" customHeight="1" x14ac:dyDescent="0.25">
      <c r="A30" s="886"/>
      <c r="B30" s="887"/>
      <c r="C30" s="887" t="s">
        <v>223</v>
      </c>
      <c r="D30" s="1331"/>
      <c r="E30" s="887"/>
      <c r="F30" s="1348" t="e">
        <f>+F26-F28</f>
        <v>#DIV/0!</v>
      </c>
      <c r="G30" s="2927"/>
      <c r="H30" s="2928"/>
    </row>
    <row r="31" spans="1:8" s="688" customFormat="1" ht="15" customHeight="1" x14ac:dyDescent="0.2">
      <c r="A31" s="886"/>
      <c r="B31" s="887"/>
      <c r="C31" s="887"/>
      <c r="D31" s="887"/>
      <c r="E31" s="1346"/>
      <c r="F31" s="887"/>
      <c r="G31" s="2929"/>
      <c r="H31" s="2928"/>
    </row>
    <row r="32" spans="1:8" x14ac:dyDescent="0.2">
      <c r="A32" s="1324"/>
      <c r="B32" s="1325"/>
      <c r="C32" s="1326"/>
      <c r="D32" s="1327"/>
      <c r="E32" s="1326"/>
      <c r="F32" s="1326"/>
      <c r="G32" s="1326"/>
      <c r="H32" s="1328"/>
    </row>
    <row r="33" spans="1:8" x14ac:dyDescent="0.2">
      <c r="A33" s="1324" t="s">
        <v>1582</v>
      </c>
      <c r="B33" s="1325"/>
      <c r="C33" s="1326"/>
      <c r="D33" s="1327"/>
      <c r="E33" s="1326"/>
      <c r="F33" s="1326"/>
      <c r="G33" s="1326"/>
      <c r="H33" s="1328"/>
    </row>
    <row r="34" spans="1:8" x14ac:dyDescent="0.2">
      <c r="A34" s="1317"/>
      <c r="B34" s="1318"/>
      <c r="C34" s="1321"/>
      <c r="D34" s="1322"/>
      <c r="E34" s="1321"/>
      <c r="F34" s="1321"/>
      <c r="G34" s="1321"/>
      <c r="H34" s="1323"/>
    </row>
    <row r="35" spans="1:8" ht="15.75" customHeight="1" x14ac:dyDescent="0.25">
      <c r="A35" s="2930" t="s">
        <v>197</v>
      </c>
      <c r="B35" s="2931"/>
      <c r="C35" s="2931"/>
      <c r="D35" s="2931"/>
      <c r="E35" s="2931"/>
      <c r="F35" s="2931"/>
      <c r="G35" s="2931"/>
      <c r="H35" s="2932"/>
    </row>
    <row r="36" spans="1:8" ht="15" customHeight="1" x14ac:dyDescent="0.2">
      <c r="A36" s="1317"/>
      <c r="B36" s="1318"/>
      <c r="C36" s="1321"/>
      <c r="D36" s="1322"/>
      <c r="E36" s="1321"/>
      <c r="F36" s="1321"/>
      <c r="G36" s="1321"/>
      <c r="H36" s="1323"/>
    </row>
    <row r="37" spans="1:8" ht="15" x14ac:dyDescent="0.2">
      <c r="A37" s="2925"/>
      <c r="B37" s="2926"/>
      <c r="C37" s="2926"/>
      <c r="D37" s="2926"/>
      <c r="E37" s="2926"/>
      <c r="F37" s="2926"/>
      <c r="G37" s="2926"/>
      <c r="H37" s="1304"/>
    </row>
    <row r="38" spans="1:8" ht="15.75" customHeight="1" thickBot="1" x14ac:dyDescent="0.25">
      <c r="A38" s="920"/>
      <c r="B38" s="1329"/>
      <c r="C38" s="921"/>
      <c r="D38" s="2877"/>
      <c r="E38" s="2877"/>
      <c r="F38" s="2877"/>
      <c r="G38" s="2877"/>
      <c r="H38" s="2878"/>
    </row>
    <row r="39" spans="1:8" ht="15" customHeight="1" x14ac:dyDescent="0.2"/>
  </sheetData>
  <mergeCells count="25">
    <mergeCell ref="D38:H38"/>
    <mergeCell ref="A37:G37"/>
    <mergeCell ref="G30:H31"/>
    <mergeCell ref="D13:H13"/>
    <mergeCell ref="A35:H35"/>
    <mergeCell ref="B28:C28"/>
    <mergeCell ref="A22:B22"/>
    <mergeCell ref="A17:B17"/>
    <mergeCell ref="E15:E16"/>
    <mergeCell ref="B1:C1"/>
    <mergeCell ref="D1:G1"/>
    <mergeCell ref="B2:C2"/>
    <mergeCell ref="D2:G2"/>
    <mergeCell ref="D15:D16"/>
    <mergeCell ref="D14:H14"/>
    <mergeCell ref="B3:C3"/>
    <mergeCell ref="D3:G3"/>
    <mergeCell ref="B4:C4"/>
    <mergeCell ref="D4:E4"/>
    <mergeCell ref="A5:F5"/>
    <mergeCell ref="G5:H5"/>
    <mergeCell ref="A6:H6"/>
    <mergeCell ref="F15:F16"/>
    <mergeCell ref="A11:H11"/>
    <mergeCell ref="A12:H12"/>
  </mergeCells>
  <phoneticPr fontId="51" type="noConversion"/>
  <pageMargins left="0.78740157499999996" right="0.78740157499999996" top="0.984251969" bottom="0.984251969" header="0.4921259845" footer="0.4921259845"/>
  <pageSetup paperSize="9" scale="82"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1">
    <tabColor indexed="10"/>
  </sheetPr>
  <dimension ref="A1:H66"/>
  <sheetViews>
    <sheetView workbookViewId="0">
      <selection activeCell="B12" sqref="B12"/>
    </sheetView>
  </sheetViews>
  <sheetFormatPr baseColWidth="10" defaultRowHeight="12.75" x14ac:dyDescent="0.2"/>
  <cols>
    <col min="8" max="8" width="15.5703125" bestFit="1" customWidth="1"/>
  </cols>
  <sheetData>
    <row r="1" spans="1:8" ht="16.5" thickBot="1" x14ac:dyDescent="0.25">
      <c r="A1" s="331" t="s">
        <v>220</v>
      </c>
      <c r="B1" s="2449" t="s">
        <v>1671</v>
      </c>
      <c r="C1" s="2450"/>
      <c r="D1" s="2451" t="s">
        <v>221</v>
      </c>
      <c r="E1" s="2452"/>
      <c r="F1" s="2452"/>
      <c r="G1" s="2450"/>
      <c r="H1" s="332" t="s">
        <v>671</v>
      </c>
    </row>
    <row r="2" spans="1:8" ht="19.5" thickBot="1" x14ac:dyDescent="0.25">
      <c r="A2" s="816">
        <f>Q!P5</f>
        <v>2014001</v>
      </c>
      <c r="B2" s="2455" t="str">
        <f>CLIENT</f>
        <v>SPECIMEN ECF</v>
      </c>
      <c r="C2" s="2456"/>
      <c r="D2" s="2457" t="s">
        <v>209</v>
      </c>
      <c r="E2" s="2458"/>
      <c r="F2" s="2458"/>
      <c r="G2" s="2459"/>
      <c r="H2" s="333" t="s">
        <v>210</v>
      </c>
    </row>
    <row r="3" spans="1:8" ht="16.5" thickBot="1" x14ac:dyDescent="0.25">
      <c r="A3" s="334" t="s">
        <v>725</v>
      </c>
      <c r="B3" s="2449" t="s">
        <v>674</v>
      </c>
      <c r="C3" s="2450"/>
      <c r="D3" s="2451" t="s">
        <v>222</v>
      </c>
      <c r="E3" s="2452"/>
      <c r="F3" s="2452"/>
      <c r="G3" s="2450"/>
      <c r="H3" s="335" t="s">
        <v>1450</v>
      </c>
    </row>
    <row r="4" spans="1:8" ht="21" thickBot="1" x14ac:dyDescent="0.35">
      <c r="A4" s="817"/>
      <c r="B4" s="2466"/>
      <c r="C4" s="2467"/>
      <c r="D4" s="2453"/>
      <c r="E4" s="2454"/>
      <c r="F4" s="337"/>
      <c r="G4" s="337"/>
      <c r="H4" s="580">
        <f>+GA!O3</f>
        <v>41639</v>
      </c>
    </row>
    <row r="5" spans="1:8" x14ac:dyDescent="0.2">
      <c r="A5" s="2460" t="s">
        <v>1163</v>
      </c>
      <c r="B5" s="2461"/>
      <c r="C5" s="2461"/>
      <c r="D5" s="2461"/>
      <c r="E5" s="2461"/>
      <c r="F5" s="2461"/>
      <c r="G5" s="2461"/>
      <c r="H5" s="2462"/>
    </row>
    <row r="6" spans="1:8" x14ac:dyDescent="0.2">
      <c r="A6" s="2463"/>
      <c r="B6" s="2464"/>
      <c r="C6" s="2464"/>
      <c r="D6" s="2464"/>
      <c r="E6" s="2464"/>
      <c r="F6" s="2464"/>
      <c r="G6" s="2464"/>
      <c r="H6" s="2465"/>
    </row>
    <row r="7" spans="1:8" x14ac:dyDescent="0.2">
      <c r="A7" s="818"/>
      <c r="B7" s="2472"/>
      <c r="C7" s="2471"/>
      <c r="D7" s="2471"/>
      <c r="E7" s="2471"/>
      <c r="F7" s="2471"/>
      <c r="G7" s="2471"/>
      <c r="H7" s="819"/>
    </row>
    <row r="8" spans="1:8" x14ac:dyDescent="0.2">
      <c r="A8" s="818"/>
      <c r="B8" s="2472"/>
      <c r="C8" s="2471"/>
      <c r="D8" s="2471"/>
      <c r="E8" s="2471"/>
      <c r="F8" s="2471"/>
      <c r="G8" s="2471"/>
      <c r="H8" s="820"/>
    </row>
    <row r="9" spans="1:8" s="1924" customFormat="1" x14ac:dyDescent="0.2">
      <c r="A9" s="818"/>
      <c r="B9" s="2153"/>
      <c r="C9" s="2152"/>
      <c r="D9" s="2152"/>
      <c r="E9" s="2152"/>
      <c r="F9" s="2152"/>
      <c r="G9" s="2152"/>
      <c r="H9" s="820"/>
    </row>
    <row r="10" spans="1:8" x14ac:dyDescent="0.2">
      <c r="A10" s="821"/>
      <c r="B10" s="2936"/>
      <c r="C10" s="2937"/>
      <c r="D10" s="2937"/>
      <c r="E10" s="2937"/>
      <c r="F10" s="2937"/>
      <c r="G10" s="2937"/>
      <c r="H10" s="819"/>
    </row>
    <row r="11" spans="1:8" s="1924" customFormat="1" x14ac:dyDescent="0.2">
      <c r="A11" s="821"/>
      <c r="B11" s="2153">
        <f>+'Plan de mission'!M84</f>
        <v>0</v>
      </c>
      <c r="C11" s="2152"/>
      <c r="D11" s="2152"/>
      <c r="E11" s="2152"/>
      <c r="F11" s="2152"/>
      <c r="G11" s="2152"/>
      <c r="H11" s="819"/>
    </row>
    <row r="12" spans="1:8" s="1924" customFormat="1" x14ac:dyDescent="0.2">
      <c r="A12" s="821"/>
      <c r="B12" s="2153"/>
      <c r="C12" s="2152"/>
      <c r="D12" s="2152"/>
      <c r="E12" s="2152"/>
      <c r="F12" s="2152"/>
      <c r="G12" s="2152"/>
      <c r="H12" s="819"/>
    </row>
    <row r="13" spans="1:8" s="1924" customFormat="1" x14ac:dyDescent="0.2">
      <c r="A13" s="821"/>
      <c r="B13" s="2153"/>
      <c r="C13" s="2152"/>
      <c r="D13" s="2152"/>
      <c r="E13" s="2152"/>
      <c r="F13" s="2152"/>
      <c r="G13" s="2152"/>
      <c r="H13" s="819"/>
    </row>
    <row r="14" spans="1:8" s="1924" customFormat="1" x14ac:dyDescent="0.2">
      <c r="A14" s="821"/>
      <c r="B14" s="2153"/>
      <c r="C14" s="2152"/>
      <c r="D14" s="2152"/>
      <c r="E14" s="2152"/>
      <c r="F14" s="2152"/>
      <c r="G14" s="2152"/>
      <c r="H14" s="819"/>
    </row>
    <row r="15" spans="1:8" ht="12.75" customHeight="1" x14ac:dyDescent="0.2">
      <c r="A15" s="821"/>
      <c r="B15" s="2468" t="s">
        <v>1775</v>
      </c>
      <c r="C15" s="2469"/>
      <c r="D15" s="2469"/>
      <c r="E15" s="2469"/>
      <c r="F15" s="2469"/>
      <c r="G15" s="2469"/>
      <c r="H15" s="820"/>
    </row>
    <row r="16" spans="1:8" x14ac:dyDescent="0.2">
      <c r="A16" s="821"/>
      <c r="B16" s="2472"/>
      <c r="C16" s="2471"/>
      <c r="D16" s="2471"/>
      <c r="E16" s="2471"/>
      <c r="F16" s="2471"/>
      <c r="G16" s="2471"/>
      <c r="H16" s="819"/>
    </row>
    <row r="17" spans="1:8" x14ac:dyDescent="0.2">
      <c r="A17" s="821"/>
      <c r="B17" s="2472"/>
      <c r="C17" s="2471"/>
      <c r="D17" s="2471"/>
      <c r="E17" s="2471"/>
      <c r="F17" s="2471"/>
      <c r="G17" s="2471"/>
      <c r="H17" s="819"/>
    </row>
    <row r="18" spans="1:8" x14ac:dyDescent="0.2">
      <c r="A18" s="821"/>
      <c r="B18" s="2472"/>
      <c r="C18" s="2471"/>
      <c r="D18" s="2471"/>
      <c r="E18" s="2471"/>
      <c r="F18" s="2471"/>
      <c r="G18" s="2471"/>
      <c r="H18" s="819"/>
    </row>
    <row r="19" spans="1:8" x14ac:dyDescent="0.2">
      <c r="A19" s="821"/>
      <c r="B19" s="2472"/>
      <c r="C19" s="2471"/>
      <c r="D19" s="2471"/>
      <c r="E19" s="2471"/>
      <c r="F19" s="2471"/>
      <c r="G19" s="2471"/>
      <c r="H19" s="819"/>
    </row>
    <row r="20" spans="1:8" x14ac:dyDescent="0.2">
      <c r="A20" s="821"/>
      <c r="B20" s="2472"/>
      <c r="C20" s="2471"/>
      <c r="D20" s="2471"/>
      <c r="E20" s="2471"/>
      <c r="F20" s="2471"/>
      <c r="G20" s="2471"/>
      <c r="H20" s="819"/>
    </row>
    <row r="21" spans="1:8" x14ac:dyDescent="0.2">
      <c r="A21" s="821"/>
      <c r="B21" s="2472"/>
      <c r="C21" s="2471"/>
      <c r="D21" s="2471"/>
      <c r="E21" s="2471"/>
      <c r="F21" s="2471"/>
      <c r="G21" s="2471"/>
      <c r="H21" s="819"/>
    </row>
    <row r="22" spans="1:8" x14ac:dyDescent="0.2">
      <c r="A22" s="821"/>
      <c r="B22" s="2468" t="s">
        <v>1776</v>
      </c>
      <c r="C22" s="2469"/>
      <c r="D22" s="2469"/>
      <c r="E22" s="2469"/>
      <c r="F22" s="2469"/>
      <c r="G22" s="2469"/>
      <c r="H22" s="819"/>
    </row>
    <row r="23" spans="1:8" x14ac:dyDescent="0.2">
      <c r="A23" s="821"/>
      <c r="B23" s="2472"/>
      <c r="C23" s="2471"/>
      <c r="D23" s="2471"/>
      <c r="E23" s="2471"/>
      <c r="F23" s="2471"/>
      <c r="G23" s="2471"/>
      <c r="H23" s="819"/>
    </row>
    <row r="24" spans="1:8" x14ac:dyDescent="0.2">
      <c r="A24" s="821"/>
      <c r="B24" s="2472"/>
      <c r="C24" s="2471"/>
      <c r="D24" s="2471"/>
      <c r="E24" s="2471"/>
      <c r="F24" s="2471"/>
      <c r="G24" s="2471"/>
      <c r="H24" s="819"/>
    </row>
    <row r="25" spans="1:8" x14ac:dyDescent="0.2">
      <c r="A25" s="821"/>
      <c r="B25" s="2472"/>
      <c r="C25" s="2471"/>
      <c r="D25" s="2471"/>
      <c r="E25" s="2471"/>
      <c r="F25" s="2471"/>
      <c r="G25" s="2471"/>
      <c r="H25" s="819"/>
    </row>
    <row r="26" spans="1:8" x14ac:dyDescent="0.2">
      <c r="A26" s="821"/>
      <c r="B26" s="2472"/>
      <c r="C26" s="2471"/>
      <c r="D26" s="2471"/>
      <c r="E26" s="2471"/>
      <c r="F26" s="2471"/>
      <c r="G26" s="2471"/>
      <c r="H26" s="819"/>
    </row>
    <row r="27" spans="1:8" x14ac:dyDescent="0.2">
      <c r="A27" s="821"/>
      <c r="B27" s="2472"/>
      <c r="C27" s="2471"/>
      <c r="D27" s="2471"/>
      <c r="E27" s="2471"/>
      <c r="F27" s="2471"/>
      <c r="G27" s="2471"/>
      <c r="H27" s="819"/>
    </row>
    <row r="28" spans="1:8" x14ac:dyDescent="0.2">
      <c r="A28" s="821"/>
      <c r="B28" s="2472"/>
      <c r="C28" s="2471"/>
      <c r="D28" s="2471"/>
      <c r="E28" s="2471"/>
      <c r="F28" s="2471"/>
      <c r="G28" s="2471"/>
      <c r="H28" s="819"/>
    </row>
    <row r="29" spans="1:8" x14ac:dyDescent="0.2">
      <c r="A29" s="821"/>
      <c r="B29" s="2472"/>
      <c r="C29" s="2471"/>
      <c r="D29" s="2471"/>
      <c r="E29" s="2471"/>
      <c r="F29" s="2471"/>
      <c r="G29" s="2471"/>
      <c r="H29" s="819"/>
    </row>
    <row r="30" spans="1:8" x14ac:dyDescent="0.2">
      <c r="A30" s="821"/>
      <c r="B30" s="2472"/>
      <c r="C30" s="2471"/>
      <c r="D30" s="2471"/>
      <c r="E30" s="2471"/>
      <c r="F30" s="2471"/>
      <c r="G30" s="2471"/>
      <c r="H30" s="819"/>
    </row>
    <row r="31" spans="1:8" x14ac:dyDescent="0.2">
      <c r="A31" s="821"/>
      <c r="B31" s="2472"/>
      <c r="C31" s="2471"/>
      <c r="D31" s="2471"/>
      <c r="E31" s="2471"/>
      <c r="F31" s="2471"/>
      <c r="G31" s="2471"/>
      <c r="H31" s="819"/>
    </row>
    <row r="32" spans="1:8" x14ac:dyDescent="0.2">
      <c r="A32" s="821"/>
      <c r="B32" s="2472"/>
      <c r="C32" s="2471"/>
      <c r="D32" s="2471"/>
      <c r="E32" s="2471"/>
      <c r="F32" s="2471"/>
      <c r="G32" s="2471"/>
      <c r="H32" s="819"/>
    </row>
    <row r="33" spans="1:8" x14ac:dyDescent="0.2">
      <c r="A33" s="821"/>
      <c r="B33" s="2472"/>
      <c r="C33" s="2471"/>
      <c r="D33" s="2471"/>
      <c r="E33" s="2471"/>
      <c r="F33" s="2471"/>
      <c r="G33" s="2471"/>
      <c r="H33" s="819"/>
    </row>
    <row r="34" spans="1:8" x14ac:dyDescent="0.2">
      <c r="A34" s="821"/>
      <c r="B34" s="2468" t="s">
        <v>228</v>
      </c>
      <c r="C34" s="2469"/>
      <c r="D34" s="2469"/>
      <c r="E34" s="2469"/>
      <c r="F34" s="2469"/>
      <c r="G34" s="2469"/>
      <c r="H34" s="819"/>
    </row>
    <row r="35" spans="1:8" x14ac:dyDescent="0.2">
      <c r="A35" s="821"/>
      <c r="B35" s="2569" t="s">
        <v>1783</v>
      </c>
      <c r="C35" s="2569"/>
      <c r="D35" s="2569"/>
      <c r="E35" s="2569"/>
      <c r="F35" s="2569"/>
      <c r="G35" s="2569"/>
      <c r="H35" s="819"/>
    </row>
    <row r="36" spans="1:8" x14ac:dyDescent="0.2">
      <c r="A36" s="821"/>
      <c r="B36" s="2569"/>
      <c r="C36" s="2569"/>
      <c r="D36" s="2569"/>
      <c r="E36" s="2569"/>
      <c r="F36" s="2569"/>
      <c r="G36" s="2569"/>
      <c r="H36" s="819"/>
    </row>
    <row r="37" spans="1:8" x14ac:dyDescent="0.2">
      <c r="A37" s="821"/>
      <c r="B37" s="2569" t="s">
        <v>1782</v>
      </c>
      <c r="C37" s="2569"/>
      <c r="D37" s="2569"/>
      <c r="E37" s="2569"/>
      <c r="F37" s="2569"/>
      <c r="G37" s="2569"/>
      <c r="H37" s="819"/>
    </row>
    <row r="38" spans="1:8" x14ac:dyDescent="0.2">
      <c r="A38" s="821"/>
      <c r="B38" s="2569"/>
      <c r="C38" s="2569"/>
      <c r="D38" s="2569"/>
      <c r="E38" s="2569"/>
      <c r="F38" s="2569"/>
      <c r="G38" s="2569"/>
      <c r="H38" s="819"/>
    </row>
    <row r="39" spans="1:8" x14ac:dyDescent="0.2">
      <c r="A39" s="821"/>
      <c r="B39" s="2569"/>
      <c r="C39" s="2569"/>
      <c r="D39" s="2569"/>
      <c r="E39" s="2569"/>
      <c r="F39" s="2569"/>
      <c r="G39" s="2569"/>
      <c r="H39" s="819"/>
    </row>
    <row r="40" spans="1:8" x14ac:dyDescent="0.2">
      <c r="A40" s="821"/>
      <c r="B40" s="2472"/>
      <c r="C40" s="2471"/>
      <c r="D40" s="2471"/>
      <c r="E40" s="2471"/>
      <c r="F40" s="2471"/>
      <c r="G40" s="2471"/>
      <c r="H40" s="819"/>
    </row>
    <row r="41" spans="1:8" x14ac:dyDescent="0.2">
      <c r="A41" s="821"/>
      <c r="B41" s="2472"/>
      <c r="C41" s="2471"/>
      <c r="D41" s="2471"/>
      <c r="E41" s="2471"/>
      <c r="F41" s="2471"/>
      <c r="G41" s="2471"/>
      <c r="H41" s="819"/>
    </row>
    <row r="42" spans="1:8" x14ac:dyDescent="0.2">
      <c r="A42" s="821"/>
      <c r="B42" s="2472"/>
      <c r="C42" s="2471"/>
      <c r="D42" s="2471"/>
      <c r="E42" s="2471"/>
      <c r="F42" s="2471"/>
      <c r="G42" s="2471"/>
      <c r="H42" s="819"/>
    </row>
    <row r="43" spans="1:8" x14ac:dyDescent="0.2">
      <c r="A43" s="821"/>
      <c r="B43" s="2472"/>
      <c r="C43" s="2471"/>
      <c r="D43" s="2471"/>
      <c r="E43" s="2471"/>
      <c r="F43" s="2471"/>
      <c r="G43" s="2471"/>
      <c r="H43" s="819"/>
    </row>
    <row r="44" spans="1:8" x14ac:dyDescent="0.2">
      <c r="A44" s="821"/>
      <c r="B44" s="2472"/>
      <c r="C44" s="2471"/>
      <c r="D44" s="2471"/>
      <c r="E44" s="2471"/>
      <c r="F44" s="2471"/>
      <c r="G44" s="2471"/>
      <c r="H44" s="819"/>
    </row>
    <row r="45" spans="1:8" x14ac:dyDescent="0.2">
      <c r="A45" s="821"/>
      <c r="B45" s="2472"/>
      <c r="C45" s="2471"/>
      <c r="D45" s="2471"/>
      <c r="E45" s="2471"/>
      <c r="F45" s="2471"/>
      <c r="G45" s="2471"/>
      <c r="H45" s="819"/>
    </row>
    <row r="46" spans="1:8" x14ac:dyDescent="0.2">
      <c r="A46" s="821"/>
      <c r="B46" s="2472"/>
      <c r="C46" s="2471"/>
      <c r="D46" s="2471"/>
      <c r="E46" s="2471"/>
      <c r="F46" s="2471"/>
      <c r="G46" s="2471"/>
      <c r="H46" s="819"/>
    </row>
    <row r="47" spans="1:8" x14ac:dyDescent="0.2">
      <c r="A47" s="821"/>
      <c r="B47" s="2472"/>
      <c r="C47" s="2471"/>
      <c r="D47" s="2471"/>
      <c r="E47" s="2471"/>
      <c r="F47" s="2471"/>
      <c r="G47" s="2471"/>
      <c r="H47" s="819"/>
    </row>
    <row r="48" spans="1:8" x14ac:dyDescent="0.2">
      <c r="A48" s="821"/>
      <c r="B48" s="2472"/>
      <c r="C48" s="2471"/>
      <c r="D48" s="2471"/>
      <c r="E48" s="2471"/>
      <c r="F48" s="2471"/>
      <c r="G48" s="2471"/>
      <c r="H48" s="819"/>
    </row>
    <row r="49" spans="1:8" x14ac:dyDescent="0.2">
      <c r="A49" s="821"/>
      <c r="B49" s="2472"/>
      <c r="C49" s="2471"/>
      <c r="D49" s="2471"/>
      <c r="E49" s="2471"/>
      <c r="F49" s="2471"/>
      <c r="G49" s="2471"/>
      <c r="H49" s="819"/>
    </row>
    <row r="50" spans="1:8" x14ac:dyDescent="0.2">
      <c r="A50" s="821"/>
      <c r="B50" s="2472"/>
      <c r="C50" s="2471"/>
      <c r="D50" s="2471"/>
      <c r="E50" s="2471"/>
      <c r="F50" s="2471"/>
      <c r="G50" s="2471"/>
      <c r="H50" s="819"/>
    </row>
    <row r="51" spans="1:8" x14ac:dyDescent="0.2">
      <c r="A51" s="821"/>
      <c r="B51" s="2472"/>
      <c r="C51" s="2471"/>
      <c r="D51" s="2471"/>
      <c r="E51" s="2471"/>
      <c r="F51" s="2471"/>
      <c r="G51" s="2471"/>
      <c r="H51" s="819"/>
    </row>
    <row r="52" spans="1:8" x14ac:dyDescent="0.2">
      <c r="A52" s="821"/>
      <c r="B52" s="2472"/>
      <c r="C52" s="2471"/>
      <c r="D52" s="2471"/>
      <c r="E52" s="2471"/>
      <c r="F52" s="2471"/>
      <c r="G52" s="2471"/>
      <c r="H52" s="819"/>
    </row>
    <row r="53" spans="1:8" x14ac:dyDescent="0.2">
      <c r="A53" s="821"/>
      <c r="B53" s="2472"/>
      <c r="C53" s="2471"/>
      <c r="D53" s="2471"/>
      <c r="E53" s="2471"/>
      <c r="F53" s="2471"/>
      <c r="G53" s="2471"/>
      <c r="H53" s="819"/>
    </row>
    <row r="54" spans="1:8" x14ac:dyDescent="0.2">
      <c r="A54" s="821"/>
      <c r="B54" s="2472"/>
      <c r="C54" s="2471"/>
      <c r="D54" s="2471"/>
      <c r="E54" s="2471"/>
      <c r="F54" s="2471"/>
      <c r="G54" s="2471"/>
      <c r="H54" s="819"/>
    </row>
    <row r="55" spans="1:8" ht="13.5" thickBot="1" x14ac:dyDescent="0.25">
      <c r="A55" s="822"/>
      <c r="B55" s="2473"/>
      <c r="C55" s="2474"/>
      <c r="D55" s="2474"/>
      <c r="E55" s="2474"/>
      <c r="F55" s="2474"/>
      <c r="G55" s="2474"/>
      <c r="H55" s="823"/>
    </row>
    <row r="56" spans="1:8" x14ac:dyDescent="0.2">
      <c r="A56" s="11"/>
      <c r="B56" s="2"/>
      <c r="C56" s="2"/>
      <c r="D56" s="2"/>
      <c r="E56" s="11"/>
      <c r="F56" s="11"/>
      <c r="G56" s="11"/>
      <c r="H56" s="11"/>
    </row>
    <row r="57" spans="1:8" x14ac:dyDescent="0.2">
      <c r="A57" s="11"/>
      <c r="B57" s="2"/>
      <c r="C57" s="2"/>
      <c r="D57" s="2"/>
      <c r="E57" s="11"/>
      <c r="F57" s="11"/>
      <c r="G57" s="11"/>
      <c r="H57" s="11"/>
    </row>
    <row r="58" spans="1:8" x14ac:dyDescent="0.2">
      <c r="A58" s="11"/>
      <c r="B58" s="2"/>
      <c r="C58" s="2"/>
      <c r="D58" s="2"/>
      <c r="E58" s="11"/>
      <c r="F58" s="11"/>
      <c r="G58" s="11"/>
      <c r="H58" s="11"/>
    </row>
    <row r="59" spans="1:8" x14ac:dyDescent="0.2">
      <c r="A59" s="11"/>
      <c r="B59" s="2"/>
      <c r="C59" s="2"/>
      <c r="D59" s="2"/>
      <c r="E59" s="11"/>
      <c r="F59" s="11"/>
      <c r="G59" s="11"/>
      <c r="H59" s="11"/>
    </row>
    <row r="60" spans="1:8" x14ac:dyDescent="0.2">
      <c r="A60" s="11"/>
      <c r="B60" s="2"/>
      <c r="C60" s="2"/>
      <c r="D60" s="2"/>
      <c r="E60" s="11"/>
      <c r="F60" s="11"/>
      <c r="G60" s="11"/>
      <c r="H60" s="11"/>
    </row>
    <row r="61" spans="1:8" x14ac:dyDescent="0.2">
      <c r="A61" s="11"/>
      <c r="B61" s="2"/>
      <c r="C61" s="2"/>
      <c r="D61" s="2"/>
      <c r="E61" s="11"/>
      <c r="F61" s="11"/>
      <c r="G61" s="11"/>
      <c r="H61" s="11"/>
    </row>
    <row r="62" spans="1:8" x14ac:dyDescent="0.2">
      <c r="A62" s="11"/>
      <c r="B62" s="2"/>
      <c r="C62" s="2"/>
      <c r="D62" s="2"/>
      <c r="E62" s="11"/>
      <c r="F62" s="11"/>
      <c r="G62" s="11"/>
      <c r="H62" s="11"/>
    </row>
    <row r="63" spans="1:8" x14ac:dyDescent="0.2">
      <c r="A63" s="11"/>
      <c r="B63" s="2"/>
      <c r="C63" s="2"/>
      <c r="D63" s="2"/>
      <c r="E63" s="11"/>
      <c r="F63" s="11"/>
      <c r="G63" s="11"/>
      <c r="H63" s="11"/>
    </row>
    <row r="64" spans="1:8" x14ac:dyDescent="0.2">
      <c r="A64" s="11"/>
      <c r="B64" s="2"/>
      <c r="C64" s="2"/>
      <c r="D64" s="2"/>
      <c r="E64" s="11"/>
      <c r="F64" s="11"/>
      <c r="G64" s="11"/>
      <c r="H64" s="11"/>
    </row>
    <row r="65" spans="1:8" x14ac:dyDescent="0.2">
      <c r="A65" s="11"/>
      <c r="B65" s="2"/>
      <c r="C65" s="2"/>
      <c r="D65" s="2"/>
      <c r="E65" s="11"/>
      <c r="F65" s="11"/>
      <c r="G65" s="11"/>
      <c r="H65" s="11"/>
    </row>
    <row r="66" spans="1:8" x14ac:dyDescent="0.2">
      <c r="A66" s="11"/>
      <c r="B66" s="2"/>
      <c r="C66" s="2"/>
      <c r="D66" s="2"/>
      <c r="E66" s="11"/>
      <c r="F66" s="11"/>
      <c r="G66" s="11"/>
      <c r="H66" s="11"/>
    </row>
  </sheetData>
  <mergeCells count="50">
    <mergeCell ref="B52:G52"/>
    <mergeCell ref="B34:G34"/>
    <mergeCell ref="B53:G53"/>
    <mergeCell ref="B54:G54"/>
    <mergeCell ref="B55:G55"/>
    <mergeCell ref="B40:G40"/>
    <mergeCell ref="B41:G41"/>
    <mergeCell ref="B42:G42"/>
    <mergeCell ref="B43:G43"/>
    <mergeCell ref="B44:G44"/>
    <mergeCell ref="B45:G45"/>
    <mergeCell ref="B46:G46"/>
    <mergeCell ref="B47:G47"/>
    <mergeCell ref="B48:G48"/>
    <mergeCell ref="B49:G49"/>
    <mergeCell ref="B50:G50"/>
    <mergeCell ref="B51:G51"/>
    <mergeCell ref="B29:G29"/>
    <mergeCell ref="B30:G30"/>
    <mergeCell ref="B31:G31"/>
    <mergeCell ref="B32:G32"/>
    <mergeCell ref="B33:G33"/>
    <mergeCell ref="B35:G36"/>
    <mergeCell ref="B37:G39"/>
    <mergeCell ref="B24:G24"/>
    <mergeCell ref="B25:G25"/>
    <mergeCell ref="B26:G26"/>
    <mergeCell ref="B27:G27"/>
    <mergeCell ref="B28:G28"/>
    <mergeCell ref="B22:G22"/>
    <mergeCell ref="B23:G23"/>
    <mergeCell ref="B16:G16"/>
    <mergeCell ref="B17:G17"/>
    <mergeCell ref="B18:G18"/>
    <mergeCell ref="B19:G19"/>
    <mergeCell ref="B1:C1"/>
    <mergeCell ref="D1:G1"/>
    <mergeCell ref="D4:E4"/>
    <mergeCell ref="B3:C3"/>
    <mergeCell ref="B2:C2"/>
    <mergeCell ref="D3:G3"/>
    <mergeCell ref="D2:G2"/>
    <mergeCell ref="A5:H6"/>
    <mergeCell ref="B4:C4"/>
    <mergeCell ref="B20:G20"/>
    <mergeCell ref="B21:G21"/>
    <mergeCell ref="B7:G7"/>
    <mergeCell ref="B8:G8"/>
    <mergeCell ref="B10:G10"/>
    <mergeCell ref="B15:G15"/>
  </mergeCells>
  <phoneticPr fontId="51" type="noConversion"/>
  <printOptions horizontalCentered="1" verticalCentered="1"/>
  <pageMargins left="0" right="0" top="0" bottom="0" header="0" footer="0"/>
  <pageSetup paperSize="9" orientation="portrait" blackAndWhite="1"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2">
    <tabColor indexed="10"/>
  </sheetPr>
  <dimension ref="A1:G153"/>
  <sheetViews>
    <sheetView workbookViewId="0">
      <selection activeCell="J18" sqref="J18"/>
    </sheetView>
  </sheetViews>
  <sheetFormatPr baseColWidth="10" defaultRowHeight="12.75" x14ac:dyDescent="0.2"/>
  <cols>
    <col min="1" max="1" width="14.140625" bestFit="1" customWidth="1"/>
    <col min="2" max="2" width="12.85546875" customWidth="1"/>
    <col min="3" max="3" width="14.85546875" customWidth="1"/>
    <col min="4" max="6" width="13.28515625" customWidth="1"/>
    <col min="7" max="7" width="17.140625" bestFit="1" customWidth="1"/>
  </cols>
  <sheetData>
    <row r="1" spans="1:7" ht="16.5" thickBot="1" x14ac:dyDescent="0.25">
      <c r="A1" s="331" t="s">
        <v>220</v>
      </c>
      <c r="B1" s="2449" t="s">
        <v>1671</v>
      </c>
      <c r="C1" s="2450"/>
      <c r="D1" s="2451" t="s">
        <v>221</v>
      </c>
      <c r="E1" s="2703"/>
      <c r="F1" s="2704"/>
      <c r="G1" s="332" t="s">
        <v>671</v>
      </c>
    </row>
    <row r="2" spans="1:7" ht="19.5" thickBot="1" x14ac:dyDescent="0.25">
      <c r="A2" s="816">
        <f>+Q!P5</f>
        <v>2014001</v>
      </c>
      <c r="B2" s="2455" t="str">
        <f>+Q!G5</f>
        <v>SPECIMEN ECF</v>
      </c>
      <c r="C2" s="2456"/>
      <c r="D2" s="2457" t="s">
        <v>1989</v>
      </c>
      <c r="E2" s="2458"/>
      <c r="F2" s="2459"/>
      <c r="G2" s="333" t="s">
        <v>200</v>
      </c>
    </row>
    <row r="3" spans="1:7" ht="16.5" thickBot="1" x14ac:dyDescent="0.25">
      <c r="A3" s="334" t="s">
        <v>725</v>
      </c>
      <c r="B3" s="2449" t="s">
        <v>674</v>
      </c>
      <c r="C3" s="2450"/>
      <c r="D3" s="2451" t="s">
        <v>222</v>
      </c>
      <c r="E3" s="2703"/>
      <c r="F3" s="2704"/>
      <c r="G3" s="335" t="s">
        <v>1450</v>
      </c>
    </row>
    <row r="4" spans="1:7" ht="23.25" thickBot="1" x14ac:dyDescent="0.35">
      <c r="A4" s="817"/>
      <c r="B4" s="2466"/>
      <c r="C4" s="2467"/>
      <c r="D4" s="1301"/>
      <c r="E4" s="337"/>
      <c r="F4" s="337"/>
      <c r="G4" s="592">
        <f>+GA!O3</f>
        <v>41639</v>
      </c>
    </row>
    <row r="5" spans="1:7" s="1355" customFormat="1" ht="12.75" customHeight="1" thickBot="1" x14ac:dyDescent="0.25">
      <c r="A5" s="1352"/>
      <c r="B5" s="1353"/>
      <c r="C5" s="1354"/>
      <c r="D5" s="1354"/>
      <c r="E5" s="2956"/>
      <c r="F5" s="2956"/>
      <c r="G5" s="2957"/>
    </row>
    <row r="6" spans="1:7" s="1902" customFormat="1" ht="15.75" thickBot="1" x14ac:dyDescent="0.25">
      <c r="A6" s="2942" t="s">
        <v>1988</v>
      </c>
      <c r="B6" s="2943"/>
      <c r="C6" s="2943"/>
      <c r="D6" s="2943"/>
      <c r="E6" s="2943"/>
      <c r="F6" s="2943"/>
      <c r="G6" s="2944"/>
    </row>
    <row r="7" spans="1:7" s="1902" customFormat="1" x14ac:dyDescent="0.2">
      <c r="A7" s="2038"/>
      <c r="B7" s="2039"/>
      <c r="C7" s="1354"/>
      <c r="D7" s="1354"/>
      <c r="E7" s="2945"/>
      <c r="F7" s="2945"/>
      <c r="G7" s="2946"/>
    </row>
    <row r="8" spans="1:7" s="1902" customFormat="1" x14ac:dyDescent="0.2">
      <c r="A8" s="2947" t="s">
        <v>1793</v>
      </c>
      <c r="B8" s="2948"/>
      <c r="C8" s="2948"/>
      <c r="D8" s="2948"/>
      <c r="E8" s="2948"/>
      <c r="F8" s="2948"/>
      <c r="G8" s="2949"/>
    </row>
    <row r="9" spans="1:7" s="1902" customFormat="1" ht="12.75" customHeight="1" x14ac:dyDescent="0.2">
      <c r="A9" s="2960" t="s">
        <v>1990</v>
      </c>
      <c r="B9" s="2961"/>
      <c r="C9" s="2961"/>
      <c r="D9" s="2961"/>
      <c r="E9" s="2961"/>
      <c r="F9" s="2961"/>
      <c r="G9" s="2962"/>
    </row>
    <row r="10" spans="1:7" s="1902" customFormat="1" ht="12.75" customHeight="1" x14ac:dyDescent="0.2">
      <c r="A10" s="2960"/>
      <c r="B10" s="2961"/>
      <c r="C10" s="2961"/>
      <c r="D10" s="2961"/>
      <c r="E10" s="2961"/>
      <c r="F10" s="2961"/>
      <c r="G10" s="2962"/>
    </row>
    <row r="11" spans="1:7" s="1902" customFormat="1" x14ac:dyDescent="0.2">
      <c r="A11" s="2950" t="s">
        <v>558</v>
      </c>
      <c r="B11" s="2951"/>
      <c r="C11" s="2951"/>
      <c r="D11" s="2951"/>
      <c r="E11" s="2951"/>
      <c r="F11" s="2951"/>
      <c r="G11" s="2952"/>
    </row>
    <row r="12" spans="1:7" s="1902" customFormat="1" x14ac:dyDescent="0.2">
      <c r="A12" s="2953" t="s">
        <v>1991</v>
      </c>
      <c r="B12" s="2954"/>
      <c r="C12" s="2954"/>
      <c r="D12" s="2954"/>
      <c r="E12" s="2954"/>
      <c r="F12" s="2954"/>
      <c r="G12" s="2955"/>
    </row>
    <row r="13" spans="1:7" s="1902" customFormat="1" ht="30" customHeight="1" x14ac:dyDescent="0.2">
      <c r="A13" s="2963" t="s">
        <v>1992</v>
      </c>
      <c r="B13" s="2964"/>
      <c r="C13" s="2964"/>
      <c r="D13" s="2964"/>
      <c r="E13" s="2964"/>
      <c r="F13" s="2964"/>
      <c r="G13" s="2965"/>
    </row>
    <row r="14" spans="1:7" s="1902" customFormat="1" ht="30" customHeight="1" x14ac:dyDescent="0.2">
      <c r="A14" s="2963" t="s">
        <v>1993</v>
      </c>
      <c r="B14" s="2964"/>
      <c r="C14" s="2964"/>
      <c r="D14" s="2964"/>
      <c r="E14" s="2964"/>
      <c r="F14" s="2964"/>
      <c r="G14" s="2965"/>
    </row>
    <row r="15" spans="1:7" ht="12.95" customHeight="1" x14ac:dyDescent="0.2">
      <c r="A15" s="1356"/>
      <c r="B15" s="2710"/>
      <c r="C15" s="2710"/>
      <c r="D15" s="2710"/>
      <c r="E15" s="2710"/>
      <c r="F15" s="2710"/>
      <c r="G15" s="1357"/>
    </row>
    <row r="16" spans="1:7" ht="12.95" customHeight="1" x14ac:dyDescent="0.2">
      <c r="A16" s="1302"/>
      <c r="B16" s="1421"/>
      <c r="C16" s="1196"/>
      <c r="D16" s="1197"/>
      <c r="E16" s="2858"/>
      <c r="F16" s="2858"/>
      <c r="G16" s="2859"/>
    </row>
    <row r="17" spans="1:7" ht="12.95" customHeight="1" x14ac:dyDescent="0.2">
      <c r="A17" s="1302"/>
      <c r="B17" s="1421"/>
      <c r="C17" s="1196"/>
      <c r="D17" s="1197"/>
      <c r="E17" s="2853"/>
      <c r="F17" s="2853"/>
      <c r="G17" s="2854"/>
    </row>
    <row r="18" spans="1:7" s="687" customFormat="1" ht="12.95" customHeight="1" x14ac:dyDescent="0.2">
      <c r="A18" s="1302"/>
      <c r="B18" s="1421"/>
      <c r="C18" s="1196"/>
      <c r="D18" s="1197"/>
      <c r="E18" s="2853"/>
      <c r="F18" s="2853"/>
      <c r="G18" s="2854"/>
    </row>
    <row r="19" spans="1:7" s="688" customFormat="1" ht="12.95" customHeight="1" x14ac:dyDescent="0.2">
      <c r="A19" s="1302"/>
      <c r="B19" s="1421"/>
      <c r="C19" s="1196"/>
      <c r="D19" s="1197"/>
      <c r="E19" s="2853"/>
      <c r="F19" s="2853"/>
      <c r="G19" s="2854"/>
    </row>
    <row r="20" spans="1:7" s="688" customFormat="1" ht="12.95" customHeight="1" x14ac:dyDescent="0.2">
      <c r="A20" s="1302"/>
      <c r="B20" s="1421"/>
      <c r="C20" s="1196"/>
      <c r="D20" s="1197"/>
      <c r="E20" s="2853"/>
      <c r="F20" s="2853"/>
      <c r="G20" s="2854"/>
    </row>
    <row r="21" spans="1:7" s="688" customFormat="1" ht="12.95" customHeight="1" x14ac:dyDescent="0.2">
      <c r="A21" s="1302"/>
      <c r="B21" s="1421"/>
      <c r="C21" s="1196"/>
      <c r="D21" s="1197"/>
      <c r="E21" s="2853"/>
      <c r="F21" s="2853"/>
      <c r="G21" s="2854"/>
    </row>
    <row r="22" spans="1:7" s="688" customFormat="1" ht="12.95" customHeight="1" x14ac:dyDescent="0.2">
      <c r="A22" s="1302"/>
      <c r="B22" s="1421"/>
      <c r="C22" s="1196"/>
      <c r="D22" s="1197"/>
      <c r="E22" s="2853"/>
      <c r="F22" s="2853"/>
      <c r="G22" s="2854"/>
    </row>
    <row r="23" spans="1:7" ht="12.95" customHeight="1" x14ac:dyDescent="0.2">
      <c r="A23" s="1302"/>
      <c r="B23" s="1421"/>
      <c r="C23" s="1196"/>
      <c r="D23" s="1197"/>
      <c r="E23" s="2853"/>
      <c r="F23" s="2853"/>
      <c r="G23" s="2854"/>
    </row>
    <row r="24" spans="1:7" ht="12.95" customHeight="1" x14ac:dyDescent="0.2">
      <c r="A24" s="1302"/>
      <c r="B24" s="1421"/>
      <c r="C24" s="1196"/>
      <c r="D24" s="1197"/>
      <c r="E24" s="2853"/>
      <c r="F24" s="2853"/>
      <c r="G24" s="2854"/>
    </row>
    <row r="25" spans="1:7" ht="12.95" customHeight="1" x14ac:dyDescent="0.2">
      <c r="A25" s="1302"/>
      <c r="B25" s="1421"/>
      <c r="C25" s="1196"/>
      <c r="D25" s="1197"/>
      <c r="E25" s="2853"/>
      <c r="F25" s="2853"/>
      <c r="G25" s="2854"/>
    </row>
    <row r="26" spans="1:7" ht="12.95" customHeight="1" x14ac:dyDescent="0.2">
      <c r="A26" s="1302"/>
      <c r="B26" s="1421"/>
      <c r="C26" s="1196"/>
      <c r="D26" s="1197"/>
      <c r="E26" s="2853"/>
      <c r="F26" s="2853"/>
      <c r="G26" s="2854"/>
    </row>
    <row r="27" spans="1:7" s="687" customFormat="1" ht="12.95" customHeight="1" x14ac:dyDescent="0.2">
      <c r="A27" s="1302"/>
      <c r="B27" s="1421"/>
      <c r="C27" s="1196"/>
      <c r="D27" s="1197"/>
      <c r="E27" s="2853"/>
      <c r="F27" s="2853"/>
      <c r="G27" s="2854"/>
    </row>
    <row r="28" spans="1:7" s="688" customFormat="1" ht="12.95" customHeight="1" x14ac:dyDescent="0.2">
      <c r="A28" s="1302"/>
      <c r="B28" s="1421"/>
      <c r="C28" s="1196"/>
      <c r="D28" s="1197"/>
      <c r="E28" s="2853"/>
      <c r="F28" s="2853"/>
      <c r="G28" s="2854"/>
    </row>
    <row r="29" spans="1:7" s="688" customFormat="1" ht="12.95" customHeight="1" x14ac:dyDescent="0.2">
      <c r="A29" s="1302"/>
      <c r="B29" s="1421"/>
      <c r="C29" s="1196"/>
      <c r="D29" s="1197"/>
      <c r="E29" s="2853"/>
      <c r="F29" s="2853"/>
      <c r="G29" s="2854"/>
    </row>
    <row r="30" spans="1:7" s="688" customFormat="1" ht="12.95" customHeight="1" x14ac:dyDescent="0.2">
      <c r="A30" s="1302"/>
      <c r="B30" s="1421"/>
      <c r="C30" s="1196"/>
      <c r="D30" s="1197"/>
      <c r="E30" s="2853"/>
      <c r="F30" s="2853"/>
      <c r="G30" s="2854"/>
    </row>
    <row r="31" spans="1:7" s="688" customFormat="1" ht="12.95" customHeight="1" x14ac:dyDescent="0.2">
      <c r="A31" s="1302"/>
      <c r="B31" s="1421"/>
      <c r="C31" s="1196"/>
      <c r="D31" s="1197"/>
      <c r="E31" s="2853"/>
      <c r="F31" s="2853"/>
      <c r="G31" s="2854"/>
    </row>
    <row r="32" spans="1:7" s="688" customFormat="1" ht="12.95" customHeight="1" x14ac:dyDescent="0.2">
      <c r="A32" s="1302"/>
      <c r="B32" s="1421"/>
      <c r="C32" s="1196"/>
      <c r="D32" s="1197"/>
      <c r="E32" s="2853"/>
      <c r="F32" s="2853"/>
      <c r="G32" s="2854"/>
    </row>
    <row r="33" spans="1:7" ht="12.95" customHeight="1" x14ac:dyDescent="0.2">
      <c r="A33" s="1302"/>
      <c r="B33" s="1421"/>
      <c r="C33" s="1196"/>
      <c r="D33" s="1197"/>
      <c r="E33" s="2853"/>
      <c r="F33" s="2853"/>
      <c r="G33" s="2854"/>
    </row>
    <row r="34" spans="1:7" ht="12.95" customHeight="1" x14ac:dyDescent="0.2">
      <c r="A34" s="1302"/>
      <c r="B34" s="1421"/>
      <c r="C34" s="1196"/>
      <c r="D34" s="1197"/>
      <c r="E34" s="2853"/>
      <c r="F34" s="2853"/>
      <c r="G34" s="2854"/>
    </row>
    <row r="35" spans="1:7" ht="12.95" customHeight="1" x14ac:dyDescent="0.2">
      <c r="A35" s="1302"/>
      <c r="B35" s="1421"/>
      <c r="C35" s="1196"/>
      <c r="D35" s="1197"/>
      <c r="E35" s="2853"/>
      <c r="F35" s="2853"/>
      <c r="G35" s="2854"/>
    </row>
    <row r="36" spans="1:7" s="687" customFormat="1" ht="12.95" customHeight="1" x14ac:dyDescent="0.2">
      <c r="A36" s="1302"/>
      <c r="B36" s="1421"/>
      <c r="C36" s="1196"/>
      <c r="D36" s="1197"/>
      <c r="E36" s="2853"/>
      <c r="F36" s="2853"/>
      <c r="G36" s="2854"/>
    </row>
    <row r="37" spans="1:7" s="688" customFormat="1" ht="12.95" customHeight="1" x14ac:dyDescent="0.2">
      <c r="A37" s="1302"/>
      <c r="B37" s="1421"/>
      <c r="C37" s="1196"/>
      <c r="D37" s="1197"/>
      <c r="E37" s="2853"/>
      <c r="F37" s="2853"/>
      <c r="G37" s="2854"/>
    </row>
    <row r="38" spans="1:7" s="688" customFormat="1" ht="12.95" customHeight="1" x14ac:dyDescent="0.2">
      <c r="A38" s="1302"/>
      <c r="B38" s="1421"/>
      <c r="C38" s="1196"/>
      <c r="D38" s="1197"/>
      <c r="E38" s="2853"/>
      <c r="F38" s="2853"/>
      <c r="G38" s="2854"/>
    </row>
    <row r="39" spans="1:7" s="688" customFormat="1" ht="12.95" customHeight="1" x14ac:dyDescent="0.2">
      <c r="A39" s="1302"/>
      <c r="B39" s="1421"/>
      <c r="C39" s="1196"/>
      <c r="D39" s="1197"/>
      <c r="E39" s="2853"/>
      <c r="F39" s="2853"/>
      <c r="G39" s="2854"/>
    </row>
    <row r="40" spans="1:7" s="688" customFormat="1" ht="12.95" customHeight="1" x14ac:dyDescent="0.2">
      <c r="A40" s="1302"/>
      <c r="B40" s="1421"/>
      <c r="C40" s="1196"/>
      <c r="D40" s="1197"/>
      <c r="E40" s="2853"/>
      <c r="F40" s="2853"/>
      <c r="G40" s="2854"/>
    </row>
    <row r="41" spans="1:7" ht="12.95" customHeight="1" x14ac:dyDescent="0.25">
      <c r="A41" s="2958" t="s">
        <v>1582</v>
      </c>
      <c r="B41" s="2959"/>
      <c r="C41" s="2098"/>
      <c r="D41" s="2099"/>
      <c r="E41" s="2940"/>
      <c r="F41" s="2940"/>
      <c r="G41" s="2941"/>
    </row>
    <row r="42" spans="1:7" ht="12.95" customHeight="1" x14ac:dyDescent="0.2">
      <c r="A42" s="2096"/>
      <c r="B42" s="2097"/>
      <c r="C42" s="2098"/>
      <c r="D42" s="2099"/>
      <c r="E42" s="2940"/>
      <c r="F42" s="2940"/>
      <c r="G42" s="2941"/>
    </row>
    <row r="43" spans="1:7" ht="12.95" customHeight="1" x14ac:dyDescent="0.2">
      <c r="A43" s="2096"/>
      <c r="B43" s="2097"/>
      <c r="C43" s="2098"/>
      <c r="D43" s="2099"/>
      <c r="E43" s="2940"/>
      <c r="F43" s="2940"/>
      <c r="G43" s="2941"/>
    </row>
    <row r="44" spans="1:7" ht="12.95" customHeight="1" x14ac:dyDescent="0.2">
      <c r="A44" s="2096"/>
      <c r="B44" s="2097"/>
      <c r="C44" s="2098"/>
      <c r="D44" s="2099"/>
      <c r="E44" s="2940"/>
      <c r="F44" s="2940"/>
      <c r="G44" s="2941"/>
    </row>
    <row r="45" spans="1:7" ht="12.95" customHeight="1" x14ac:dyDescent="0.2">
      <c r="A45" s="2096"/>
      <c r="B45" s="2097"/>
      <c r="C45" s="2098"/>
      <c r="D45" s="2099"/>
      <c r="E45" s="2940"/>
      <c r="F45" s="2940"/>
      <c r="G45" s="2941"/>
    </row>
    <row r="46" spans="1:7" s="687" customFormat="1" ht="12.95" customHeight="1" x14ac:dyDescent="0.2">
      <c r="A46" s="1302"/>
      <c r="B46" s="1421"/>
      <c r="C46" s="1196"/>
      <c r="D46" s="1197"/>
      <c r="E46" s="2853"/>
      <c r="F46" s="2853"/>
      <c r="G46" s="2854"/>
    </row>
    <row r="47" spans="1:7" ht="12.95" customHeight="1" x14ac:dyDescent="0.2">
      <c r="A47" s="1302"/>
      <c r="B47" s="1421"/>
      <c r="C47" s="1196"/>
      <c r="D47" s="1197"/>
      <c r="E47" s="2853"/>
      <c r="F47" s="2853"/>
      <c r="G47" s="2854"/>
    </row>
    <row r="48" spans="1:7" ht="12.95" customHeight="1" thickBot="1" x14ac:dyDescent="0.25">
      <c r="A48" s="920"/>
      <c r="B48" s="1194"/>
      <c r="C48" s="1194"/>
      <c r="D48" s="1194"/>
      <c r="E48" s="2938"/>
      <c r="F48" s="2938"/>
      <c r="G48" s="2939"/>
    </row>
    <row r="49" spans="1:7" ht="12.95" customHeight="1" x14ac:dyDescent="0.2">
      <c r="A49" s="1195"/>
      <c r="B49" s="1195"/>
      <c r="C49" s="1195"/>
      <c r="D49" s="1195"/>
      <c r="E49" s="1195"/>
      <c r="F49" s="1195"/>
      <c r="G49" s="1195"/>
    </row>
    <row r="50" spans="1:7" ht="12.95" customHeight="1" x14ac:dyDescent="0.2"/>
    <row r="51" spans="1:7" ht="12.95" customHeight="1" x14ac:dyDescent="0.2"/>
    <row r="52" spans="1:7" ht="12.95" customHeight="1" x14ac:dyDescent="0.2"/>
    <row r="53" spans="1:7" ht="12.95" customHeight="1" x14ac:dyDescent="0.2"/>
    <row r="54" spans="1:7" ht="12.95" customHeight="1" x14ac:dyDescent="0.2"/>
    <row r="55" spans="1:7" s="687" customFormat="1" ht="12.95" customHeight="1" x14ac:dyDescent="0.2">
      <c r="A55"/>
      <c r="B55"/>
      <c r="C55"/>
      <c r="D55"/>
      <c r="E55"/>
      <c r="F55"/>
      <c r="G55"/>
    </row>
    <row r="56" spans="1:7" ht="12.95" customHeight="1" x14ac:dyDescent="0.2"/>
    <row r="57" spans="1:7" ht="12.95" customHeight="1" x14ac:dyDescent="0.2"/>
    <row r="58" spans="1:7" ht="12.95" customHeight="1" x14ac:dyDescent="0.2"/>
    <row r="59" spans="1:7" ht="12.95" customHeight="1" x14ac:dyDescent="0.2"/>
    <row r="60" spans="1:7" ht="12.95" customHeight="1" x14ac:dyDescent="0.2"/>
    <row r="61" spans="1:7" ht="12.95" customHeight="1" x14ac:dyDescent="0.2"/>
    <row r="62" spans="1:7" ht="12.95" customHeight="1" x14ac:dyDescent="0.2"/>
    <row r="63" spans="1:7" ht="12.95" customHeight="1" x14ac:dyDescent="0.2"/>
    <row r="64" spans="1:7" ht="12.95" customHeight="1" x14ac:dyDescent="0.2"/>
    <row r="65" spans="1:7" s="687" customFormat="1" ht="12.95" customHeight="1" x14ac:dyDescent="0.2">
      <c r="A65"/>
      <c r="B65"/>
      <c r="C65"/>
      <c r="D65"/>
      <c r="E65"/>
      <c r="F65"/>
      <c r="G65"/>
    </row>
    <row r="66" spans="1:7" ht="12.95" customHeight="1" x14ac:dyDescent="0.2"/>
    <row r="67" spans="1:7" ht="12.95" customHeight="1" x14ac:dyDescent="0.2"/>
    <row r="68" spans="1:7" ht="12.95" customHeight="1" x14ac:dyDescent="0.2"/>
    <row r="69" spans="1:7" ht="12.95" customHeight="1" x14ac:dyDescent="0.2"/>
    <row r="70" spans="1:7" ht="12.95" customHeight="1" x14ac:dyDescent="0.2"/>
    <row r="71" spans="1:7" ht="12.95" customHeight="1" x14ac:dyDescent="0.2"/>
    <row r="72" spans="1:7" ht="12.95" customHeight="1" x14ac:dyDescent="0.2"/>
    <row r="73" spans="1:7" ht="12.95" customHeight="1" x14ac:dyDescent="0.2"/>
    <row r="74" spans="1:7" ht="12.95" customHeight="1" x14ac:dyDescent="0.2"/>
    <row r="75" spans="1:7" s="687" customFormat="1" ht="12.95" customHeight="1" x14ac:dyDescent="0.2">
      <c r="A75"/>
      <c r="B75"/>
      <c r="C75"/>
      <c r="D75"/>
      <c r="E75"/>
      <c r="F75"/>
      <c r="G75"/>
    </row>
    <row r="76" spans="1:7" ht="12.95" customHeight="1" x14ac:dyDescent="0.2"/>
    <row r="77" spans="1:7" ht="12.95" customHeight="1" x14ac:dyDescent="0.2"/>
    <row r="78" spans="1:7" ht="12.95" customHeight="1" x14ac:dyDescent="0.2"/>
    <row r="79" spans="1:7" ht="12.95" customHeight="1" x14ac:dyDescent="0.2"/>
    <row r="80" spans="1:7" ht="12.95" customHeight="1" x14ac:dyDescent="0.2"/>
    <row r="81" spans="1:7" ht="12.95" customHeight="1" x14ac:dyDescent="0.2"/>
    <row r="82" spans="1:7" s="688" customFormat="1" ht="12.95" customHeight="1" x14ac:dyDescent="0.2">
      <c r="A82"/>
      <c r="B82"/>
      <c r="C82"/>
      <c r="D82"/>
      <c r="E82"/>
      <c r="F82"/>
      <c r="G82"/>
    </row>
    <row r="83" spans="1:7" s="688" customFormat="1" ht="12.95" customHeight="1" x14ac:dyDescent="0.2">
      <c r="A83"/>
      <c r="B83"/>
      <c r="C83"/>
      <c r="D83"/>
      <c r="E83"/>
      <c r="F83"/>
      <c r="G83"/>
    </row>
    <row r="84" spans="1:7" s="688" customFormat="1" ht="12.95" customHeight="1" x14ac:dyDescent="0.2">
      <c r="A84"/>
      <c r="B84"/>
      <c r="C84"/>
      <c r="D84"/>
      <c r="E84"/>
      <c r="F84"/>
      <c r="G84"/>
    </row>
    <row r="85" spans="1:7" s="688" customFormat="1" ht="12.95" customHeight="1" x14ac:dyDescent="0.2">
      <c r="A85"/>
      <c r="B85"/>
      <c r="C85"/>
      <c r="D85"/>
      <c r="E85"/>
      <c r="F85"/>
      <c r="G85"/>
    </row>
    <row r="86" spans="1:7" s="688" customFormat="1" ht="12.95" customHeight="1" x14ac:dyDescent="0.2">
      <c r="A86"/>
      <c r="B86"/>
      <c r="C86"/>
      <c r="D86"/>
      <c r="E86"/>
      <c r="F86"/>
      <c r="G86"/>
    </row>
    <row r="87" spans="1:7" s="688" customFormat="1" ht="12.95" customHeight="1" x14ac:dyDescent="0.2">
      <c r="A87"/>
      <c r="B87"/>
      <c r="C87"/>
      <c r="D87"/>
      <c r="E87"/>
      <c r="F87"/>
      <c r="G87"/>
    </row>
    <row r="88" spans="1:7" ht="12.95" customHeight="1" x14ac:dyDescent="0.2"/>
    <row r="89" spans="1:7" ht="12.95" customHeight="1" x14ac:dyDescent="0.2"/>
    <row r="90" spans="1:7" ht="12.95" customHeight="1" x14ac:dyDescent="0.2"/>
    <row r="91" spans="1:7" ht="12.95" customHeight="1" x14ac:dyDescent="0.2"/>
    <row r="92" spans="1:7" ht="12.95" customHeight="1" x14ac:dyDescent="0.2"/>
    <row r="93" spans="1:7" ht="12.95" customHeight="1" x14ac:dyDescent="0.2"/>
    <row r="94" spans="1:7" ht="12.95" customHeight="1" x14ac:dyDescent="0.2"/>
    <row r="95" spans="1:7" ht="12.95" customHeight="1" x14ac:dyDescent="0.2"/>
    <row r="96" spans="1:7" ht="12.95" customHeight="1" x14ac:dyDescent="0.2"/>
    <row r="97" ht="12.95" customHeight="1" x14ac:dyDescent="0.2"/>
    <row r="98" ht="12.95" customHeight="1" x14ac:dyDescent="0.2"/>
    <row r="99" ht="12.95" customHeight="1" x14ac:dyDescent="0.2"/>
    <row r="100" ht="12.95" customHeight="1" x14ac:dyDescent="0.2"/>
    <row r="101" ht="12.95" customHeight="1" x14ac:dyDescent="0.2"/>
    <row r="102" ht="12.95" customHeight="1" x14ac:dyDescent="0.2"/>
    <row r="103" ht="12.95" customHeight="1" x14ac:dyDescent="0.2"/>
    <row r="104" ht="12.95" customHeight="1" x14ac:dyDescent="0.2"/>
    <row r="105" ht="12.95" customHeight="1" x14ac:dyDescent="0.2"/>
    <row r="106" ht="12.95" customHeight="1" x14ac:dyDescent="0.2"/>
    <row r="107" ht="12.95" customHeight="1" x14ac:dyDescent="0.2"/>
    <row r="108" ht="12.95" customHeight="1" x14ac:dyDescent="0.2"/>
    <row r="109" ht="12.95" customHeight="1" x14ac:dyDescent="0.2"/>
    <row r="110" ht="12.95" customHeight="1" x14ac:dyDescent="0.2"/>
    <row r="111" ht="12.95" customHeight="1" x14ac:dyDescent="0.2"/>
    <row r="112" ht="12.95" customHeight="1" x14ac:dyDescent="0.2"/>
    <row r="113" ht="12.95" customHeight="1" x14ac:dyDescent="0.2"/>
    <row r="114" ht="12.95" customHeight="1" x14ac:dyDescent="0.2"/>
    <row r="115" ht="12.95" customHeight="1" x14ac:dyDescent="0.2"/>
    <row r="116" ht="12.95" customHeight="1" x14ac:dyDescent="0.2"/>
    <row r="117" ht="12.95" customHeight="1" x14ac:dyDescent="0.2"/>
    <row r="118" ht="12.95" customHeight="1" x14ac:dyDescent="0.2"/>
    <row r="119" ht="12.95" customHeight="1" x14ac:dyDescent="0.2"/>
    <row r="120" ht="12.95" customHeight="1" x14ac:dyDescent="0.2"/>
    <row r="121" ht="12.95" customHeight="1" x14ac:dyDescent="0.2"/>
    <row r="122" ht="12.95" customHeight="1" x14ac:dyDescent="0.2"/>
    <row r="123" ht="12.95" customHeight="1" x14ac:dyDescent="0.2"/>
    <row r="124" ht="12.95" customHeight="1" x14ac:dyDescent="0.2"/>
    <row r="125" ht="12.95" customHeight="1" x14ac:dyDescent="0.2"/>
    <row r="126" ht="12.95" customHeight="1" x14ac:dyDescent="0.2"/>
    <row r="127" ht="12.95" customHeight="1" x14ac:dyDescent="0.2"/>
    <row r="128" ht="12.95" customHeight="1" x14ac:dyDescent="0.2"/>
    <row r="129" ht="12.95" customHeight="1" x14ac:dyDescent="0.2"/>
    <row r="130" ht="12.95" customHeight="1" x14ac:dyDescent="0.2"/>
    <row r="131" ht="12.95" customHeight="1" x14ac:dyDescent="0.2"/>
    <row r="132" ht="12.95" customHeight="1" x14ac:dyDescent="0.2"/>
    <row r="133" ht="12.95" customHeight="1" x14ac:dyDescent="0.2"/>
    <row r="134" ht="12.95" customHeight="1" x14ac:dyDescent="0.2"/>
    <row r="135" ht="12.95" customHeight="1" x14ac:dyDescent="0.2"/>
    <row r="136" ht="12.95" customHeight="1" x14ac:dyDescent="0.2"/>
    <row r="137" ht="12.95" customHeight="1" x14ac:dyDescent="0.2"/>
    <row r="138" ht="12.95" customHeight="1" x14ac:dyDescent="0.2"/>
    <row r="139" ht="12.95" customHeight="1" x14ac:dyDescent="0.2"/>
    <row r="140" ht="12.95" customHeight="1" x14ac:dyDescent="0.2"/>
    <row r="141" ht="12.95" customHeight="1" x14ac:dyDescent="0.2"/>
    <row r="142" ht="12.95" customHeight="1" x14ac:dyDescent="0.2"/>
    <row r="143" ht="12.95" customHeight="1" x14ac:dyDescent="0.2"/>
    <row r="144" ht="12.95" customHeight="1" x14ac:dyDescent="0.2"/>
    <row r="145" ht="12.95" customHeight="1" x14ac:dyDescent="0.2"/>
    <row r="146" ht="12.95" customHeight="1" x14ac:dyDescent="0.2"/>
    <row r="147" ht="12.95" customHeight="1" x14ac:dyDescent="0.2"/>
    <row r="148" ht="12.95" customHeight="1" x14ac:dyDescent="0.2"/>
    <row r="149" ht="12.95" customHeight="1" x14ac:dyDescent="0.2"/>
    <row r="150" ht="12.95" customHeight="1" x14ac:dyDescent="0.2"/>
    <row r="151" ht="12.95" customHeight="1" x14ac:dyDescent="0.2"/>
    <row r="152" ht="12.95" customHeight="1" x14ac:dyDescent="0.2"/>
    <row r="153" ht="12.95" customHeight="1" x14ac:dyDescent="0.2"/>
  </sheetData>
  <mergeCells count="52">
    <mergeCell ref="E40:G40"/>
    <mergeCell ref="E41:G41"/>
    <mergeCell ref="E30:G30"/>
    <mergeCell ref="E24:G24"/>
    <mergeCell ref="E17:G17"/>
    <mergeCell ref="E18:G18"/>
    <mergeCell ref="E35:G35"/>
    <mergeCell ref="E28:G28"/>
    <mergeCell ref="E29:G29"/>
    <mergeCell ref="E31:G31"/>
    <mergeCell ref="E32:G32"/>
    <mergeCell ref="E33:G33"/>
    <mergeCell ref="E34:G34"/>
    <mergeCell ref="E36:G36"/>
    <mergeCell ref="A41:B41"/>
    <mergeCell ref="A9:G9"/>
    <mergeCell ref="A10:G10"/>
    <mergeCell ref="A13:G13"/>
    <mergeCell ref="A14:G14"/>
    <mergeCell ref="E23:G23"/>
    <mergeCell ref="E19:G19"/>
    <mergeCell ref="E20:G20"/>
    <mergeCell ref="E21:G21"/>
    <mergeCell ref="E22:G22"/>
    <mergeCell ref="E25:G25"/>
    <mergeCell ref="E26:G26"/>
    <mergeCell ref="E27:G27"/>
    <mergeCell ref="E37:G37"/>
    <mergeCell ref="E38:G38"/>
    <mergeCell ref="E39:G39"/>
    <mergeCell ref="B1:C1"/>
    <mergeCell ref="B2:C2"/>
    <mergeCell ref="D1:F1"/>
    <mergeCell ref="D2:F2"/>
    <mergeCell ref="E5:G5"/>
    <mergeCell ref="A6:G6"/>
    <mergeCell ref="B3:C3"/>
    <mergeCell ref="B4:C4"/>
    <mergeCell ref="D3:F3"/>
    <mergeCell ref="E16:G16"/>
    <mergeCell ref="B15:F15"/>
    <mergeCell ref="E7:G7"/>
    <mergeCell ref="A8:G8"/>
    <mergeCell ref="A11:G11"/>
    <mergeCell ref="A12:G12"/>
    <mergeCell ref="E48:G48"/>
    <mergeCell ref="E42:G42"/>
    <mergeCell ref="E43:G43"/>
    <mergeCell ref="E44:G44"/>
    <mergeCell ref="E45:G45"/>
    <mergeCell ref="E46:G46"/>
    <mergeCell ref="E47:G47"/>
  </mergeCells>
  <phoneticPr fontId="51" type="noConversion"/>
  <pageMargins left="0.78740157499999996" right="0.78740157499999996" top="0.984251969" bottom="0.984251969" header="0.4921259845" footer="0.492125984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tabColor rgb="FFFF0000"/>
  </sheetPr>
  <dimension ref="A1:X75"/>
  <sheetViews>
    <sheetView workbookViewId="0">
      <selection activeCell="A72" sqref="A72:S72"/>
    </sheetView>
  </sheetViews>
  <sheetFormatPr baseColWidth="10" defaultColWidth="10.7109375" defaultRowHeight="12.75" x14ac:dyDescent="0.2"/>
  <cols>
    <col min="1" max="1" width="1.7109375" style="1" customWidth="1"/>
    <col min="2" max="3" width="6.7109375" style="1" customWidth="1"/>
    <col min="4" max="4" width="1.7109375" style="1" customWidth="1"/>
    <col min="5" max="5" width="6.7109375" style="1" customWidth="1"/>
    <col min="6" max="6" width="1.7109375" style="1" customWidth="1"/>
    <col min="7" max="7" width="6.7109375" style="1" customWidth="1"/>
    <col min="8" max="8" width="1.7109375" style="1" customWidth="1"/>
    <col min="9" max="11" width="6.7109375" style="1" customWidth="1"/>
    <col min="12" max="12" width="1.7109375" style="1" customWidth="1"/>
    <col min="13" max="13" width="6.7109375" style="1" customWidth="1"/>
    <col min="14" max="14" width="1.7109375" style="1" customWidth="1"/>
    <col min="15" max="15" width="6.7109375" style="1" customWidth="1"/>
    <col min="16" max="16" width="1.7109375" style="1" customWidth="1"/>
    <col min="17" max="17" width="6.7109375" style="1" customWidth="1"/>
    <col min="18" max="18" width="1.7109375" style="1" customWidth="1"/>
    <col min="19" max="19" width="5.7109375" style="1" customWidth="1"/>
    <col min="20" max="16384" width="10.7109375" style="1"/>
  </cols>
  <sheetData>
    <row r="1" spans="1:24" x14ac:dyDescent="0.2">
      <c r="A1" s="780"/>
      <c r="B1" s="752"/>
      <c r="C1" s="752"/>
      <c r="D1" s="752"/>
      <c r="E1" s="752"/>
      <c r="F1" s="752"/>
      <c r="G1" s="752"/>
      <c r="H1" s="752"/>
      <c r="I1" s="752"/>
      <c r="J1" s="752"/>
      <c r="K1" s="752"/>
      <c r="L1" s="752"/>
      <c r="M1" s="752"/>
      <c r="N1" s="781"/>
      <c r="O1" s="754" t="s">
        <v>1455</v>
      </c>
      <c r="P1" s="755"/>
      <c r="Q1" s="756" t="s">
        <v>1453</v>
      </c>
      <c r="R1" s="782"/>
      <c r="S1" s="757"/>
      <c r="X1" s="749"/>
    </row>
    <row r="2" spans="1:24" ht="23.25" x14ac:dyDescent="0.35">
      <c r="A2" s="104"/>
      <c r="B2" s="759" t="s">
        <v>691</v>
      </c>
      <c r="C2" s="760" t="str">
        <f>CLIENT</f>
        <v>SPECIMEN ECF</v>
      </c>
      <c r="D2" s="760"/>
      <c r="E2" s="760"/>
      <c r="F2" s="760"/>
      <c r="G2" s="760"/>
      <c r="H2" s="783"/>
      <c r="I2" s="760"/>
      <c r="J2" s="784"/>
      <c r="K2" s="785"/>
      <c r="L2" s="340"/>
      <c r="M2" s="761"/>
      <c r="N2" s="761"/>
      <c r="O2" s="97" t="s">
        <v>1456</v>
      </c>
      <c r="P2" s="8"/>
      <c r="Q2" s="9" t="s">
        <v>1166</v>
      </c>
      <c r="R2" s="497"/>
      <c r="S2" s="771"/>
      <c r="X2" s="750"/>
    </row>
    <row r="3" spans="1:24" ht="16.5" thickBot="1" x14ac:dyDescent="0.3">
      <c r="A3" s="786" t="s">
        <v>1450</v>
      </c>
      <c r="B3" s="787"/>
      <c r="C3" s="2200">
        <f>+GA!O3</f>
        <v>41639</v>
      </c>
      <c r="D3" s="2201"/>
      <c r="E3" s="2201"/>
      <c r="F3" s="2201"/>
      <c r="G3" s="2201"/>
      <c r="H3" s="2201"/>
      <c r="I3" s="142" t="s">
        <v>1457</v>
      </c>
      <c r="J3" s="98"/>
      <c r="K3" s="765"/>
      <c r="L3" s="98"/>
      <c r="M3" s="142" t="s">
        <v>1458</v>
      </c>
      <c r="N3" s="142"/>
      <c r="O3" s="2253"/>
      <c r="P3" s="2253"/>
      <c r="Q3" s="2253"/>
      <c r="R3" s="2253"/>
      <c r="S3" s="2254"/>
    </row>
    <row r="4" spans="1:24" ht="15" thickTop="1" x14ac:dyDescent="0.2">
      <c r="A4" s="104"/>
      <c r="B4" s="98"/>
      <c r="C4" s="98"/>
      <c r="D4" s="98"/>
      <c r="E4" s="98"/>
      <c r="F4" s="98"/>
      <c r="G4" s="98"/>
      <c r="H4" s="98"/>
      <c r="I4" s="98"/>
      <c r="J4" s="98"/>
      <c r="K4" s="2250" t="s">
        <v>1397</v>
      </c>
      <c r="L4" s="2251"/>
      <c r="M4" s="2251"/>
      <c r="N4" s="2251"/>
      <c r="O4" s="2251"/>
      <c r="P4" s="2251"/>
      <c r="Q4" s="2251"/>
      <c r="R4" s="2251"/>
      <c r="S4" s="2252"/>
    </row>
    <row r="5" spans="1:24" x14ac:dyDescent="0.2">
      <c r="A5" s="104"/>
      <c r="B5" s="98"/>
      <c r="C5" s="98"/>
      <c r="D5" s="98"/>
      <c r="E5" s="98"/>
      <c r="F5" s="98"/>
      <c r="G5" s="98"/>
      <c r="H5" s="98"/>
      <c r="I5" s="98"/>
      <c r="J5" s="98"/>
      <c r="K5" s="104"/>
      <c r="L5" s="788"/>
      <c r="M5" s="98"/>
      <c r="N5" s="98"/>
      <c r="O5" s="761"/>
      <c r="P5" s="497"/>
      <c r="Q5" s="789"/>
      <c r="R5" s="340"/>
      <c r="S5" s="790"/>
    </row>
    <row r="6" spans="1:24" ht="13.5" thickBot="1" x14ac:dyDescent="0.25">
      <c r="A6" s="104"/>
      <c r="B6" s="98"/>
      <c r="C6" s="98"/>
      <c r="D6" s="98"/>
      <c r="E6" s="142"/>
      <c r="F6" s="142"/>
      <c r="G6" s="142"/>
      <c r="H6" s="142"/>
      <c r="I6" s="142"/>
      <c r="J6" s="142"/>
      <c r="K6" s="107"/>
      <c r="L6" s="108"/>
      <c r="M6" s="109" t="s">
        <v>1167</v>
      </c>
      <c r="N6" s="109"/>
      <c r="O6" s="87" t="s">
        <v>1168</v>
      </c>
      <c r="P6" s="88" t="s">
        <v>690</v>
      </c>
      <c r="Q6" s="87" t="s">
        <v>1168</v>
      </c>
      <c r="R6" s="88" t="s">
        <v>690</v>
      </c>
      <c r="S6" s="791" t="s">
        <v>1169</v>
      </c>
    </row>
    <row r="7" spans="1:24" ht="24" thickBot="1" x14ac:dyDescent="0.4">
      <c r="A7" s="792"/>
      <c r="B7" s="109"/>
      <c r="C7" s="109"/>
      <c r="D7" s="109"/>
      <c r="E7" s="793" t="s">
        <v>1170</v>
      </c>
      <c r="F7" s="794"/>
      <c r="G7" s="794"/>
      <c r="H7" s="794"/>
      <c r="I7" s="794"/>
      <c r="J7" s="794"/>
      <c r="K7" s="109"/>
      <c r="L7" s="109"/>
      <c r="M7" s="109"/>
      <c r="N7" s="109"/>
      <c r="O7" s="109"/>
      <c r="P7" s="109"/>
      <c r="Q7" s="109"/>
      <c r="R7" s="109"/>
      <c r="S7" s="795"/>
    </row>
    <row r="8" spans="1:24" x14ac:dyDescent="0.2">
      <c r="A8" s="104"/>
      <c r="B8" s="797" t="s">
        <v>1691</v>
      </c>
      <c r="C8" s="142"/>
      <c r="D8" s="142"/>
      <c r="E8" s="142"/>
      <c r="F8" s="142"/>
      <c r="G8" s="142"/>
      <c r="H8" s="142"/>
      <c r="I8" s="142"/>
      <c r="J8" s="142"/>
      <c r="K8" s="142"/>
      <c r="L8" s="142"/>
      <c r="M8" s="142"/>
      <c r="N8" s="98"/>
      <c r="O8" s="98"/>
      <c r="P8" s="98"/>
      <c r="Q8" s="98"/>
      <c r="R8" s="98"/>
      <c r="S8" s="798"/>
    </row>
    <row r="9" spans="1:24" ht="13.5" x14ac:dyDescent="0.2">
      <c r="A9" s="104"/>
      <c r="B9" s="799" t="s">
        <v>1665</v>
      </c>
      <c r="C9" s="142"/>
      <c r="D9" s="142"/>
      <c r="E9" s="142"/>
      <c r="F9" s="142"/>
      <c r="G9" s="142"/>
      <c r="H9" s="142"/>
      <c r="I9" s="142"/>
      <c r="J9" s="142"/>
      <c r="K9" s="142"/>
      <c r="L9" s="142"/>
      <c r="M9" s="142"/>
      <c r="N9" s="98"/>
      <c r="O9" s="789"/>
      <c r="P9" s="497"/>
      <c r="Q9" s="789"/>
      <c r="R9" s="98"/>
      <c r="S9" s="798"/>
    </row>
    <row r="10" spans="1:24" x14ac:dyDescent="0.2">
      <c r="A10" s="2181"/>
      <c r="B10" s="2217"/>
      <c r="C10" s="2217"/>
      <c r="D10" s="2217"/>
      <c r="E10" s="2217"/>
      <c r="F10" s="2217"/>
      <c r="G10" s="2217"/>
      <c r="H10" s="2217"/>
      <c r="I10" s="2217"/>
      <c r="J10" s="2217"/>
      <c r="K10" s="2217"/>
      <c r="L10" s="2217"/>
      <c r="M10" s="2217"/>
      <c r="N10" s="2217"/>
      <c r="O10" s="2217"/>
      <c r="P10" s="2217"/>
      <c r="Q10" s="2217"/>
      <c r="R10" s="2217"/>
      <c r="S10" s="2218"/>
    </row>
    <row r="11" spans="1:24" x14ac:dyDescent="0.2">
      <c r="A11" s="2181"/>
      <c r="B11" s="2217"/>
      <c r="C11" s="2217"/>
      <c r="D11" s="2217"/>
      <c r="E11" s="2217"/>
      <c r="F11" s="2217"/>
      <c r="G11" s="2217"/>
      <c r="H11" s="2217"/>
      <c r="I11" s="2217"/>
      <c r="J11" s="2217"/>
      <c r="K11" s="2217"/>
      <c r="L11" s="2217"/>
      <c r="M11" s="2217"/>
      <c r="N11" s="2217"/>
      <c r="O11" s="2217"/>
      <c r="P11" s="2217"/>
      <c r="Q11" s="2217"/>
      <c r="R11" s="2217"/>
      <c r="S11" s="2218"/>
    </row>
    <row r="12" spans="1:24" x14ac:dyDescent="0.2">
      <c r="A12" s="2181"/>
      <c r="B12" s="2217"/>
      <c r="C12" s="2217"/>
      <c r="D12" s="2217"/>
      <c r="E12" s="2217"/>
      <c r="F12" s="2217"/>
      <c r="G12" s="2217"/>
      <c r="H12" s="2217"/>
      <c r="I12" s="2217"/>
      <c r="J12" s="2217"/>
      <c r="K12" s="2217"/>
      <c r="L12" s="2217"/>
      <c r="M12" s="2217"/>
      <c r="N12" s="2217"/>
      <c r="O12" s="2217"/>
      <c r="P12" s="2217"/>
      <c r="Q12" s="2217"/>
      <c r="R12" s="2217"/>
      <c r="S12" s="2218"/>
    </row>
    <row r="13" spans="1:24" x14ac:dyDescent="0.2">
      <c r="A13" s="2181"/>
      <c r="B13" s="2217"/>
      <c r="C13" s="2217"/>
      <c r="D13" s="2217"/>
      <c r="E13" s="2217"/>
      <c r="F13" s="2217"/>
      <c r="G13" s="2217"/>
      <c r="H13" s="2217"/>
      <c r="I13" s="2217"/>
      <c r="J13" s="2217"/>
      <c r="K13" s="2217"/>
      <c r="L13" s="2217"/>
      <c r="M13" s="2217"/>
      <c r="N13" s="2217"/>
      <c r="O13" s="2217"/>
      <c r="P13" s="2217"/>
      <c r="Q13" s="2217"/>
      <c r="R13" s="2217"/>
      <c r="S13" s="2218"/>
    </row>
    <row r="14" spans="1:24" x14ac:dyDescent="0.2">
      <c r="A14" s="2181"/>
      <c r="B14" s="2217"/>
      <c r="C14" s="2217"/>
      <c r="D14" s="2217"/>
      <c r="E14" s="2217"/>
      <c r="F14" s="2217"/>
      <c r="G14" s="2217"/>
      <c r="H14" s="2217"/>
      <c r="I14" s="2217"/>
      <c r="J14" s="2217"/>
      <c r="K14" s="2217"/>
      <c r="L14" s="2217"/>
      <c r="M14" s="2217"/>
      <c r="N14" s="2217"/>
      <c r="O14" s="2217"/>
      <c r="P14" s="2217"/>
      <c r="Q14" s="2217"/>
      <c r="R14" s="2217"/>
      <c r="S14" s="2218"/>
    </row>
    <row r="15" spans="1:24" x14ac:dyDescent="0.2">
      <c r="A15" s="2181"/>
      <c r="B15" s="2217"/>
      <c r="C15" s="2217"/>
      <c r="D15" s="2217"/>
      <c r="E15" s="2217"/>
      <c r="F15" s="2217"/>
      <c r="G15" s="2217"/>
      <c r="H15" s="2217"/>
      <c r="I15" s="2217"/>
      <c r="J15" s="2217"/>
      <c r="K15" s="2217"/>
      <c r="L15" s="2217"/>
      <c r="M15" s="2217"/>
      <c r="N15" s="2217"/>
      <c r="O15" s="2217"/>
      <c r="P15" s="2217"/>
      <c r="Q15" s="2217"/>
      <c r="R15" s="2217"/>
      <c r="S15" s="2218"/>
    </row>
    <row r="16" spans="1:24" x14ac:dyDescent="0.2">
      <c r="A16" s="2181"/>
      <c r="B16" s="2217"/>
      <c r="C16" s="2217"/>
      <c r="D16" s="2217"/>
      <c r="E16" s="2217"/>
      <c r="F16" s="2217"/>
      <c r="G16" s="2217"/>
      <c r="H16" s="2217"/>
      <c r="I16" s="2217"/>
      <c r="J16" s="2217"/>
      <c r="K16" s="2217"/>
      <c r="L16" s="2217"/>
      <c r="M16" s="2217"/>
      <c r="N16" s="2217"/>
      <c r="O16" s="2217"/>
      <c r="P16" s="2217"/>
      <c r="Q16" s="2217"/>
      <c r="R16" s="2217"/>
      <c r="S16" s="2218"/>
    </row>
    <row r="17" spans="1:19" x14ac:dyDescent="0.2">
      <c r="A17" s="2181"/>
      <c r="B17" s="2217"/>
      <c r="C17" s="2217"/>
      <c r="D17" s="2217"/>
      <c r="E17" s="2217"/>
      <c r="F17" s="2217"/>
      <c r="G17" s="2217"/>
      <c r="H17" s="2217"/>
      <c r="I17" s="2217"/>
      <c r="J17" s="2217"/>
      <c r="K17" s="2217"/>
      <c r="L17" s="2217"/>
      <c r="M17" s="2217"/>
      <c r="N17" s="2217"/>
      <c r="O17" s="2217"/>
      <c r="P17" s="2217"/>
      <c r="Q17" s="2217"/>
      <c r="R17" s="2217"/>
      <c r="S17" s="2218"/>
    </row>
    <row r="18" spans="1:19" x14ac:dyDescent="0.2">
      <c r="A18" s="2181"/>
      <c r="B18" s="2217"/>
      <c r="C18" s="2217"/>
      <c r="D18" s="2217"/>
      <c r="E18" s="2217"/>
      <c r="F18" s="2217"/>
      <c r="G18" s="2217"/>
      <c r="H18" s="2217"/>
      <c r="I18" s="2217"/>
      <c r="J18" s="2217"/>
      <c r="K18" s="2217"/>
      <c r="L18" s="2217"/>
      <c r="M18" s="2217"/>
      <c r="N18" s="2217"/>
      <c r="O18" s="2217"/>
      <c r="P18" s="2217"/>
      <c r="Q18" s="2217"/>
      <c r="R18" s="2217"/>
      <c r="S18" s="2218"/>
    </row>
    <row r="19" spans="1:19" x14ac:dyDescent="0.2">
      <c r="A19" s="2181"/>
      <c r="B19" s="2217"/>
      <c r="C19" s="2217"/>
      <c r="D19" s="2217"/>
      <c r="E19" s="2217"/>
      <c r="F19" s="2217"/>
      <c r="G19" s="2217"/>
      <c r="H19" s="2217"/>
      <c r="I19" s="2217"/>
      <c r="J19" s="2217"/>
      <c r="K19" s="2217"/>
      <c r="L19" s="2217"/>
      <c r="M19" s="2217"/>
      <c r="N19" s="2217"/>
      <c r="O19" s="2217"/>
      <c r="P19" s="2217"/>
      <c r="Q19" s="2217"/>
      <c r="R19" s="2217"/>
      <c r="S19" s="2218"/>
    </row>
    <row r="20" spans="1:19" x14ac:dyDescent="0.2">
      <c r="A20" s="2181"/>
      <c r="B20" s="2217"/>
      <c r="C20" s="2217"/>
      <c r="D20" s="2217"/>
      <c r="E20" s="2217"/>
      <c r="F20" s="2217"/>
      <c r="G20" s="2217"/>
      <c r="H20" s="2217"/>
      <c r="I20" s="2217"/>
      <c r="J20" s="2217"/>
      <c r="K20" s="2217"/>
      <c r="L20" s="2217"/>
      <c r="M20" s="2217"/>
      <c r="N20" s="2217"/>
      <c r="O20" s="2217"/>
      <c r="P20" s="2217"/>
      <c r="Q20" s="2217"/>
      <c r="R20" s="2217"/>
      <c r="S20" s="2218"/>
    </row>
    <row r="21" spans="1:19" x14ac:dyDescent="0.2">
      <c r="A21" s="2181"/>
      <c r="B21" s="2217"/>
      <c r="C21" s="2217"/>
      <c r="D21" s="2217"/>
      <c r="E21" s="2217"/>
      <c r="F21" s="2217"/>
      <c r="G21" s="2217"/>
      <c r="H21" s="2217"/>
      <c r="I21" s="2217"/>
      <c r="J21" s="2217"/>
      <c r="K21" s="2217"/>
      <c r="L21" s="2217"/>
      <c r="M21" s="2217"/>
      <c r="N21" s="2217"/>
      <c r="O21" s="2217"/>
      <c r="P21" s="2217"/>
      <c r="Q21" s="2217"/>
      <c r="R21" s="2217"/>
      <c r="S21" s="2218"/>
    </row>
    <row r="22" spans="1:19" x14ac:dyDescent="0.2">
      <c r="A22" s="2181"/>
      <c r="B22" s="2217"/>
      <c r="C22" s="2217"/>
      <c r="D22" s="2217"/>
      <c r="E22" s="2217"/>
      <c r="F22" s="2217"/>
      <c r="G22" s="2217"/>
      <c r="H22" s="2217"/>
      <c r="I22" s="2217"/>
      <c r="J22" s="2217"/>
      <c r="K22" s="2217"/>
      <c r="L22" s="2217"/>
      <c r="M22" s="2217"/>
      <c r="N22" s="2217"/>
      <c r="O22" s="2217"/>
      <c r="P22" s="2217"/>
      <c r="Q22" s="2217"/>
      <c r="R22" s="2217"/>
      <c r="S22" s="2218"/>
    </row>
    <row r="23" spans="1:19" x14ac:dyDescent="0.2">
      <c r="A23" s="2181"/>
      <c r="B23" s="2217"/>
      <c r="C23" s="2217"/>
      <c r="D23" s="2217"/>
      <c r="E23" s="2217"/>
      <c r="F23" s="2217"/>
      <c r="G23" s="2217"/>
      <c r="H23" s="2217"/>
      <c r="I23" s="2217"/>
      <c r="J23" s="2217"/>
      <c r="K23" s="2217"/>
      <c r="L23" s="2217"/>
      <c r="M23" s="2217"/>
      <c r="N23" s="2217"/>
      <c r="O23" s="2217"/>
      <c r="P23" s="2217"/>
      <c r="Q23" s="2217"/>
      <c r="R23" s="2217"/>
      <c r="S23" s="2218"/>
    </row>
    <row r="24" spans="1:19" ht="13.5" thickBot="1" x14ac:dyDescent="0.25">
      <c r="A24" s="2243"/>
      <c r="B24" s="2244"/>
      <c r="C24" s="2244"/>
      <c r="D24" s="2244"/>
      <c r="E24" s="2244"/>
      <c r="F24" s="2244"/>
      <c r="G24" s="2244"/>
      <c r="H24" s="2244"/>
      <c r="I24" s="2244"/>
      <c r="J24" s="2244"/>
      <c r="K24" s="2244"/>
      <c r="L24" s="2244"/>
      <c r="M24" s="2244"/>
      <c r="N24" s="2244"/>
      <c r="O24" s="2244"/>
      <c r="P24" s="2244"/>
      <c r="Q24" s="2244"/>
      <c r="R24" s="2244"/>
      <c r="S24" s="2245"/>
    </row>
    <row r="25" spans="1:19" x14ac:dyDescent="0.2">
      <c r="A25" s="800"/>
      <c r="B25" s="801" t="s">
        <v>1666</v>
      </c>
      <c r="C25" s="802"/>
      <c r="D25" s="802"/>
      <c r="E25" s="802"/>
      <c r="F25" s="802"/>
      <c r="G25" s="802"/>
      <c r="H25" s="802"/>
      <c r="I25" s="802"/>
      <c r="J25" s="802"/>
      <c r="K25" s="802"/>
      <c r="L25" s="2255" t="s">
        <v>451</v>
      </c>
      <c r="M25" s="2256"/>
      <c r="N25" s="2257" t="s">
        <v>452</v>
      </c>
      <c r="O25" s="2257"/>
      <c r="P25" s="782"/>
      <c r="Q25" s="803"/>
      <c r="R25" s="802"/>
      <c r="S25" s="804"/>
    </row>
    <row r="26" spans="1:19" x14ac:dyDescent="0.2">
      <c r="A26" s="2181"/>
      <c r="B26" s="2217"/>
      <c r="C26" s="2217"/>
      <c r="D26" s="2217"/>
      <c r="E26" s="2217"/>
      <c r="F26" s="2217"/>
      <c r="G26" s="2217"/>
      <c r="H26" s="2217"/>
      <c r="I26" s="2217"/>
      <c r="J26" s="2217"/>
      <c r="K26" s="2217"/>
      <c r="L26" s="2217"/>
      <c r="M26" s="2217"/>
      <c r="N26" s="2217"/>
      <c r="O26" s="2217"/>
      <c r="P26" s="2217"/>
      <c r="Q26" s="2217"/>
      <c r="R26" s="2217"/>
      <c r="S26" s="2218"/>
    </row>
    <row r="27" spans="1:19" x14ac:dyDescent="0.2">
      <c r="A27" s="2181"/>
      <c r="B27" s="2217"/>
      <c r="C27" s="2217"/>
      <c r="D27" s="2217"/>
      <c r="E27" s="2217"/>
      <c r="F27" s="2217"/>
      <c r="G27" s="2217"/>
      <c r="H27" s="2217"/>
      <c r="I27" s="2217"/>
      <c r="J27" s="2217"/>
      <c r="K27" s="2217"/>
      <c r="L27" s="2217"/>
      <c r="M27" s="2217"/>
      <c r="N27" s="2217"/>
      <c r="O27" s="2217"/>
      <c r="P27" s="2217"/>
      <c r="Q27" s="2217"/>
      <c r="R27" s="2217"/>
      <c r="S27" s="2218"/>
    </row>
    <row r="28" spans="1:19" x14ac:dyDescent="0.2">
      <c r="A28" s="2181"/>
      <c r="B28" s="2217"/>
      <c r="C28" s="2217"/>
      <c r="D28" s="2217"/>
      <c r="E28" s="2217"/>
      <c r="F28" s="2217"/>
      <c r="G28" s="2217"/>
      <c r="H28" s="2217"/>
      <c r="I28" s="2217"/>
      <c r="J28" s="2217"/>
      <c r="K28" s="2217"/>
      <c r="L28" s="2217"/>
      <c r="M28" s="2217"/>
      <c r="N28" s="2217"/>
      <c r="O28" s="2217"/>
      <c r="P28" s="2217"/>
      <c r="Q28" s="2217"/>
      <c r="R28" s="2217"/>
      <c r="S28" s="2218"/>
    </row>
    <row r="29" spans="1:19" x14ac:dyDescent="0.2">
      <c r="A29" s="2258" t="s">
        <v>453</v>
      </c>
      <c r="B29" s="2259"/>
      <c r="C29" s="2259"/>
      <c r="D29" s="2259"/>
      <c r="E29" s="2259"/>
      <c r="F29" s="2259"/>
      <c r="G29" s="2259"/>
      <c r="H29" s="2259"/>
      <c r="I29" s="2259"/>
      <c r="J29" s="2259"/>
      <c r="K29" s="2259"/>
      <c r="L29" s="2259"/>
      <c r="M29" s="2259"/>
      <c r="N29" s="2259"/>
      <c r="O29" s="2259"/>
      <c r="P29" s="2259"/>
      <c r="Q29" s="2259"/>
      <c r="R29" s="2259"/>
      <c r="S29" s="2260"/>
    </row>
    <row r="30" spans="1:19" x14ac:dyDescent="0.2">
      <c r="A30" s="2258"/>
      <c r="B30" s="2259"/>
      <c r="C30" s="2259"/>
      <c r="D30" s="2259"/>
      <c r="E30" s="2259"/>
      <c r="F30" s="2259"/>
      <c r="G30" s="2259"/>
      <c r="H30" s="2259"/>
      <c r="I30" s="2259"/>
      <c r="J30" s="2259"/>
      <c r="K30" s="2259"/>
      <c r="L30" s="2259"/>
      <c r="M30" s="2259"/>
      <c r="N30" s="2259"/>
      <c r="O30" s="2259"/>
      <c r="P30" s="2259"/>
      <c r="Q30" s="2259"/>
      <c r="R30" s="2259"/>
      <c r="S30" s="2260"/>
    </row>
    <row r="31" spans="1:19" x14ac:dyDescent="0.2">
      <c r="A31" s="2258"/>
      <c r="B31" s="2259"/>
      <c r="C31" s="2259"/>
      <c r="D31" s="2259"/>
      <c r="E31" s="2259"/>
      <c r="F31" s="2259"/>
      <c r="G31" s="2259"/>
      <c r="H31" s="2259"/>
      <c r="I31" s="2259"/>
      <c r="J31" s="2259"/>
      <c r="K31" s="2259"/>
      <c r="L31" s="2259"/>
      <c r="M31" s="2259"/>
      <c r="N31" s="2259"/>
      <c r="O31" s="2259"/>
      <c r="P31" s="2259"/>
      <c r="Q31" s="2259"/>
      <c r="R31" s="2259"/>
      <c r="S31" s="2260"/>
    </row>
    <row r="32" spans="1:19" x14ac:dyDescent="0.2">
      <c r="A32" s="2181"/>
      <c r="B32" s="2217"/>
      <c r="C32" s="2217"/>
      <c r="D32" s="2217"/>
      <c r="E32" s="2217"/>
      <c r="F32" s="2217"/>
      <c r="G32" s="2217"/>
      <c r="H32" s="2217"/>
      <c r="I32" s="2217"/>
      <c r="J32" s="2217"/>
      <c r="K32" s="2217"/>
      <c r="L32" s="2217"/>
      <c r="M32" s="2217"/>
      <c r="N32" s="2217"/>
      <c r="O32" s="2217"/>
      <c r="P32" s="2217"/>
      <c r="Q32" s="2217"/>
      <c r="R32" s="2217"/>
      <c r="S32" s="2218"/>
    </row>
    <row r="33" spans="1:19" x14ac:dyDescent="0.2">
      <c r="A33" s="2181"/>
      <c r="B33" s="2217"/>
      <c r="C33" s="2217"/>
      <c r="D33" s="2217"/>
      <c r="E33" s="2217"/>
      <c r="F33" s="2217"/>
      <c r="G33" s="2217"/>
      <c r="H33" s="2217"/>
      <c r="I33" s="2217"/>
      <c r="J33" s="2217"/>
      <c r="K33" s="2217"/>
      <c r="L33" s="2217"/>
      <c r="M33" s="2217"/>
      <c r="N33" s="2217"/>
      <c r="O33" s="2217"/>
      <c r="P33" s="2217"/>
      <c r="Q33" s="2217"/>
      <c r="R33" s="2217"/>
      <c r="S33" s="2218"/>
    </row>
    <row r="34" spans="1:19" x14ac:dyDescent="0.2">
      <c r="A34" s="2181" t="s">
        <v>1759</v>
      </c>
      <c r="B34" s="2217"/>
      <c r="C34" s="2217"/>
      <c r="D34" s="2217"/>
      <c r="E34" s="2217"/>
      <c r="F34" s="2217"/>
      <c r="G34" s="2217"/>
      <c r="H34" s="2217"/>
      <c r="I34" s="2217"/>
      <c r="J34" s="2217"/>
      <c r="K34" s="2217"/>
      <c r="L34" s="2217"/>
      <c r="M34" s="2217"/>
      <c r="N34" s="2217"/>
      <c r="O34" s="2217"/>
      <c r="P34" s="2217"/>
      <c r="Q34" s="2217"/>
      <c r="R34" s="2217"/>
      <c r="S34" s="2218"/>
    </row>
    <row r="35" spans="1:19" x14ac:dyDescent="0.2">
      <c r="A35" s="2181"/>
      <c r="B35" s="2217"/>
      <c r="C35" s="2217"/>
      <c r="D35" s="2217"/>
      <c r="E35" s="2217"/>
      <c r="F35" s="2217"/>
      <c r="G35" s="2217"/>
      <c r="H35" s="2217"/>
      <c r="I35" s="2217"/>
      <c r="J35" s="2217"/>
      <c r="K35" s="2217"/>
      <c r="L35" s="2217"/>
      <c r="M35" s="2217"/>
      <c r="N35" s="2217"/>
      <c r="O35" s="2217"/>
      <c r="P35" s="2217"/>
      <c r="Q35" s="2217"/>
      <c r="R35" s="2217"/>
      <c r="S35" s="2218"/>
    </row>
    <row r="36" spans="1:19" x14ac:dyDescent="0.2">
      <c r="A36" s="2181"/>
      <c r="B36" s="2217"/>
      <c r="C36" s="2217"/>
      <c r="D36" s="2217"/>
      <c r="E36" s="2217"/>
      <c r="F36" s="2217"/>
      <c r="G36" s="2217"/>
      <c r="H36" s="2217"/>
      <c r="I36" s="2217"/>
      <c r="J36" s="2217"/>
      <c r="K36" s="2217"/>
      <c r="L36" s="2217"/>
      <c r="M36" s="2217"/>
      <c r="N36" s="2217"/>
      <c r="O36" s="2217"/>
      <c r="P36" s="2217"/>
      <c r="Q36" s="2217"/>
      <c r="R36" s="2217"/>
      <c r="S36" s="2218"/>
    </row>
    <row r="37" spans="1:19" x14ac:dyDescent="0.2">
      <c r="A37" s="2181"/>
      <c r="B37" s="2217"/>
      <c r="C37" s="2217"/>
      <c r="D37" s="2217"/>
      <c r="E37" s="2217"/>
      <c r="F37" s="2217"/>
      <c r="G37" s="2217"/>
      <c r="H37" s="2217"/>
      <c r="I37" s="2217"/>
      <c r="J37" s="2217"/>
      <c r="K37" s="2217"/>
      <c r="L37" s="2217"/>
      <c r="M37" s="2217"/>
      <c r="N37" s="2217"/>
      <c r="O37" s="2217"/>
      <c r="P37" s="2217"/>
      <c r="Q37" s="2217"/>
      <c r="R37" s="2217"/>
      <c r="S37" s="2218"/>
    </row>
    <row r="38" spans="1:19" x14ac:dyDescent="0.2">
      <c r="A38" s="2181"/>
      <c r="B38" s="2217"/>
      <c r="C38" s="2217"/>
      <c r="D38" s="2217"/>
      <c r="E38" s="2217"/>
      <c r="F38" s="2217"/>
      <c r="G38" s="2217"/>
      <c r="H38" s="2217"/>
      <c r="I38" s="2217"/>
      <c r="J38" s="2217"/>
      <c r="K38" s="2217"/>
      <c r="L38" s="2217"/>
      <c r="M38" s="2217"/>
      <c r="N38" s="2217"/>
      <c r="O38" s="2217"/>
      <c r="P38" s="2217"/>
      <c r="Q38" s="2217"/>
      <c r="R38" s="2217"/>
      <c r="S38" s="2218"/>
    </row>
    <row r="39" spans="1:19" x14ac:dyDescent="0.2">
      <c r="A39" s="2181"/>
      <c r="B39" s="2217"/>
      <c r="C39" s="2217"/>
      <c r="D39" s="2217"/>
      <c r="E39" s="2217"/>
      <c r="F39" s="2217"/>
      <c r="G39" s="2217"/>
      <c r="H39" s="2217"/>
      <c r="I39" s="2217"/>
      <c r="J39" s="2217"/>
      <c r="K39" s="2217"/>
      <c r="L39" s="2217"/>
      <c r="M39" s="2217"/>
      <c r="N39" s="2217"/>
      <c r="O39" s="2217"/>
      <c r="P39" s="2217"/>
      <c r="Q39" s="2217"/>
      <c r="R39" s="2217"/>
      <c r="S39" s="2218"/>
    </row>
    <row r="40" spans="1:19" x14ac:dyDescent="0.2">
      <c r="A40" s="2181"/>
      <c r="B40" s="2217"/>
      <c r="C40" s="2217"/>
      <c r="D40" s="2217"/>
      <c r="E40" s="2217"/>
      <c r="F40" s="2217"/>
      <c r="G40" s="2217"/>
      <c r="H40" s="2217"/>
      <c r="I40" s="2217"/>
      <c r="J40" s="2217"/>
      <c r="K40" s="2217"/>
      <c r="L40" s="2217"/>
      <c r="M40" s="2217"/>
      <c r="N40" s="2217"/>
      <c r="O40" s="2217"/>
      <c r="P40" s="2217"/>
      <c r="Q40" s="2217"/>
      <c r="R40" s="2217"/>
      <c r="S40" s="2218"/>
    </row>
    <row r="41" spans="1:19" ht="13.5" thickBot="1" x14ac:dyDescent="0.25">
      <c r="A41" s="2243"/>
      <c r="B41" s="2244"/>
      <c r="C41" s="2244"/>
      <c r="D41" s="2244"/>
      <c r="E41" s="2244"/>
      <c r="F41" s="2244"/>
      <c r="G41" s="2244"/>
      <c r="H41" s="2244"/>
      <c r="I41" s="2244"/>
      <c r="J41" s="2244"/>
      <c r="K41" s="2244"/>
      <c r="L41" s="2244"/>
      <c r="M41" s="2244"/>
      <c r="N41" s="2244"/>
      <c r="O41" s="2244"/>
      <c r="P41" s="2244"/>
      <c r="Q41" s="2244"/>
      <c r="R41" s="2244"/>
      <c r="S41" s="2245"/>
    </row>
    <row r="42" spans="1:19" x14ac:dyDescent="0.2">
      <c r="A42" s="104"/>
      <c r="B42" s="797" t="s">
        <v>1668</v>
      </c>
      <c r="C42" s="797"/>
      <c r="D42" s="797"/>
      <c r="E42" s="797"/>
      <c r="F42" s="797"/>
      <c r="G42" s="797"/>
      <c r="H42" s="142"/>
      <c r="I42" s="142"/>
      <c r="J42" s="142"/>
      <c r="K42" s="142"/>
      <c r="L42" s="142"/>
      <c r="M42" s="142"/>
      <c r="N42" s="98"/>
      <c r="O42" s="142"/>
      <c r="P42" s="142"/>
      <c r="Q42" s="142"/>
      <c r="R42" s="142"/>
      <c r="S42" s="805"/>
    </row>
    <row r="43" spans="1:19" x14ac:dyDescent="0.2">
      <c r="A43" s="2240" t="s">
        <v>52</v>
      </c>
      <c r="B43" s="2241"/>
      <c r="C43" s="2241"/>
      <c r="D43" s="2241"/>
      <c r="E43" s="2241"/>
      <c r="F43" s="2241"/>
      <c r="G43" s="2241"/>
      <c r="H43" s="2241"/>
      <c r="I43" s="2241"/>
      <c r="J43" s="2241"/>
      <c r="K43" s="2241"/>
      <c r="L43" s="2241"/>
      <c r="M43" s="2241"/>
      <c r="N43" s="2241"/>
      <c r="O43" s="2241"/>
      <c r="P43" s="2241"/>
      <c r="Q43" s="2241"/>
      <c r="R43" s="2241"/>
      <c r="S43" s="2242"/>
    </row>
    <row r="44" spans="1:19" x14ac:dyDescent="0.2">
      <c r="A44" s="2246" t="s">
        <v>53</v>
      </c>
      <c r="B44" s="2217"/>
      <c r="C44" s="2217"/>
      <c r="D44" s="2217"/>
      <c r="E44" s="2217"/>
      <c r="F44" s="2217"/>
      <c r="G44" s="2217"/>
      <c r="H44" s="2217"/>
      <c r="I44" s="2217"/>
      <c r="J44" s="2217"/>
      <c r="K44" s="2217"/>
      <c r="L44" s="2217"/>
      <c r="M44" s="2217"/>
      <c r="N44" s="2217"/>
      <c r="O44" s="2217"/>
      <c r="P44" s="2217"/>
      <c r="Q44" s="2217"/>
      <c r="R44" s="2217"/>
      <c r="S44" s="2218"/>
    </row>
    <row r="45" spans="1:19" x14ac:dyDescent="0.2">
      <c r="A45" s="2234"/>
      <c r="B45" s="2235"/>
      <c r="C45" s="2235"/>
      <c r="D45" s="2235"/>
      <c r="E45" s="2235"/>
      <c r="F45" s="2235"/>
      <c r="G45" s="2235"/>
      <c r="H45" s="2235"/>
      <c r="I45" s="2235"/>
      <c r="J45" s="2235"/>
      <c r="K45" s="2235"/>
      <c r="L45" s="2235"/>
      <c r="M45" s="2235"/>
      <c r="N45" s="2235"/>
      <c r="O45" s="2235"/>
      <c r="P45" s="2235"/>
      <c r="Q45" s="2235"/>
      <c r="R45" s="2235"/>
      <c r="S45" s="2236"/>
    </row>
    <row r="46" spans="1:19" x14ac:dyDescent="0.2">
      <c r="A46" s="2247" t="s">
        <v>1756</v>
      </c>
      <c r="B46" s="2248"/>
      <c r="C46" s="2248"/>
      <c r="D46" s="2248"/>
      <c r="E46" s="2248"/>
      <c r="F46" s="2248"/>
      <c r="G46" s="2248"/>
      <c r="H46" s="2248"/>
      <c r="I46" s="2248"/>
      <c r="J46" s="2248"/>
      <c r="K46" s="2248"/>
      <c r="L46" s="2248"/>
      <c r="M46" s="2248"/>
      <c r="N46" s="2248"/>
      <c r="O46" s="2248"/>
      <c r="P46" s="2248"/>
      <c r="Q46" s="2248"/>
      <c r="R46" s="2248"/>
      <c r="S46" s="2249"/>
    </row>
    <row r="47" spans="1:19" x14ac:dyDescent="0.2">
      <c r="A47" s="2247"/>
      <c r="B47" s="2248"/>
      <c r="C47" s="2248"/>
      <c r="D47" s="2248"/>
      <c r="E47" s="2248"/>
      <c r="F47" s="2248"/>
      <c r="G47" s="2248"/>
      <c r="H47" s="2248"/>
      <c r="I47" s="2248"/>
      <c r="J47" s="2248"/>
      <c r="K47" s="2248"/>
      <c r="L47" s="2248"/>
      <c r="M47" s="2248"/>
      <c r="N47" s="2248"/>
      <c r="O47" s="2248"/>
      <c r="P47" s="2248"/>
      <c r="Q47" s="2248"/>
      <c r="R47" s="2248"/>
      <c r="S47" s="2249"/>
    </row>
    <row r="48" spans="1:19" x14ac:dyDescent="0.2">
      <c r="A48" s="2247"/>
      <c r="B48" s="2248"/>
      <c r="C48" s="2248"/>
      <c r="D48" s="2248"/>
      <c r="E48" s="2248"/>
      <c r="F48" s="2248"/>
      <c r="G48" s="2248"/>
      <c r="H48" s="2248"/>
      <c r="I48" s="2248"/>
      <c r="J48" s="2248"/>
      <c r="K48" s="2248"/>
      <c r="L48" s="2248"/>
      <c r="M48" s="2248"/>
      <c r="N48" s="2248"/>
      <c r="O48" s="2248"/>
      <c r="P48" s="2248"/>
      <c r="Q48" s="2248"/>
      <c r="R48" s="2248"/>
      <c r="S48" s="2249"/>
    </row>
    <row r="49" spans="1:19" x14ac:dyDescent="0.2">
      <c r="A49" s="2247" t="s">
        <v>1757</v>
      </c>
      <c r="B49" s="2248"/>
      <c r="C49" s="2248"/>
      <c r="D49" s="2248"/>
      <c r="E49" s="2248"/>
      <c r="F49" s="2248"/>
      <c r="G49" s="2248"/>
      <c r="H49" s="2248"/>
      <c r="I49" s="2248"/>
      <c r="J49" s="2248"/>
      <c r="K49" s="2248"/>
      <c r="L49" s="2248"/>
      <c r="M49" s="2248"/>
      <c r="N49" s="2248"/>
      <c r="O49" s="2248"/>
      <c r="P49" s="2248"/>
      <c r="Q49" s="2248"/>
      <c r="R49" s="2248"/>
      <c r="S49" s="2249"/>
    </row>
    <row r="50" spans="1:19" x14ac:dyDescent="0.2">
      <c r="A50" s="2247"/>
      <c r="B50" s="2248"/>
      <c r="C50" s="2248"/>
      <c r="D50" s="2248"/>
      <c r="E50" s="2248"/>
      <c r="F50" s="2248"/>
      <c r="G50" s="2248"/>
      <c r="H50" s="2248"/>
      <c r="I50" s="2248"/>
      <c r="J50" s="2248"/>
      <c r="K50" s="2248"/>
      <c r="L50" s="2248"/>
      <c r="M50" s="2248"/>
      <c r="N50" s="2248"/>
      <c r="O50" s="2248"/>
      <c r="P50" s="2248"/>
      <c r="Q50" s="2248"/>
      <c r="R50" s="2248"/>
      <c r="S50" s="2249"/>
    </row>
    <row r="51" spans="1:19" x14ac:dyDescent="0.2">
      <c r="A51" s="2234"/>
      <c r="B51" s="2235"/>
      <c r="C51" s="2235"/>
      <c r="D51" s="2235"/>
      <c r="E51" s="2235"/>
      <c r="F51" s="2235"/>
      <c r="G51" s="2235"/>
      <c r="H51" s="2235"/>
      <c r="I51" s="2235"/>
      <c r="J51" s="2235"/>
      <c r="K51" s="2235"/>
      <c r="L51" s="2235"/>
      <c r="M51" s="2235"/>
      <c r="N51" s="2235"/>
      <c r="O51" s="2235"/>
      <c r="P51" s="2235"/>
      <c r="Q51" s="2235"/>
      <c r="R51" s="2235"/>
      <c r="S51" s="2236"/>
    </row>
    <row r="52" spans="1:19" x14ac:dyDescent="0.2">
      <c r="A52" s="104"/>
      <c r="B52" s="797" t="s">
        <v>1669</v>
      </c>
      <c r="C52" s="806"/>
      <c r="D52" s="806"/>
      <c r="E52" s="806"/>
      <c r="F52" s="806"/>
      <c r="G52" s="98"/>
      <c r="H52" s="98"/>
      <c r="I52" s="98"/>
      <c r="J52" s="98"/>
      <c r="K52" s="98"/>
      <c r="L52" s="98"/>
      <c r="M52" s="98"/>
      <c r="N52" s="98"/>
      <c r="O52" s="98"/>
      <c r="P52" s="98"/>
      <c r="Q52" s="98"/>
      <c r="R52" s="98"/>
      <c r="S52" s="798"/>
    </row>
    <row r="53" spans="1:19" x14ac:dyDescent="0.2">
      <c r="A53" s="2240"/>
      <c r="B53" s="2241"/>
      <c r="C53" s="2241"/>
      <c r="D53" s="2241"/>
      <c r="E53" s="2241"/>
      <c r="F53" s="2241"/>
      <c r="G53" s="2241"/>
      <c r="H53" s="2241"/>
      <c r="I53" s="2241"/>
      <c r="J53" s="2241"/>
      <c r="K53" s="2241"/>
      <c r="L53" s="2241"/>
      <c r="M53" s="2241"/>
      <c r="N53" s="2241"/>
      <c r="O53" s="2241"/>
      <c r="P53" s="2241"/>
      <c r="Q53" s="2241"/>
      <c r="R53" s="2241"/>
      <c r="S53" s="2242"/>
    </row>
    <row r="54" spans="1:19" x14ac:dyDescent="0.2">
      <c r="A54" s="2181" t="s">
        <v>1758</v>
      </c>
      <c r="B54" s="2217"/>
      <c r="C54" s="2217"/>
      <c r="D54" s="2217"/>
      <c r="E54" s="2217"/>
      <c r="F54" s="2217"/>
      <c r="G54" s="2217"/>
      <c r="H54" s="2217"/>
      <c r="I54" s="2217"/>
      <c r="J54" s="2217"/>
      <c r="K54" s="2217"/>
      <c r="L54" s="2217"/>
      <c r="M54" s="2217"/>
      <c r="N54" s="2217"/>
      <c r="O54" s="2217"/>
      <c r="P54" s="2217"/>
      <c r="Q54" s="2217"/>
      <c r="R54" s="2217"/>
      <c r="S54" s="2218"/>
    </row>
    <row r="55" spans="1:19" x14ac:dyDescent="0.2">
      <c r="A55" s="2181"/>
      <c r="B55" s="2217"/>
      <c r="C55" s="2217"/>
      <c r="D55" s="2217"/>
      <c r="E55" s="2217"/>
      <c r="F55" s="2217"/>
      <c r="G55" s="2217"/>
      <c r="H55" s="2217"/>
      <c r="I55" s="2217"/>
      <c r="J55" s="2217"/>
      <c r="K55" s="2217"/>
      <c r="L55" s="2217"/>
      <c r="M55" s="2217"/>
      <c r="N55" s="2217"/>
      <c r="O55" s="2217"/>
      <c r="P55" s="2217"/>
      <c r="Q55" s="2217"/>
      <c r="R55" s="2217"/>
      <c r="S55" s="2218"/>
    </row>
    <row r="56" spans="1:19" x14ac:dyDescent="0.2">
      <c r="A56" s="2234"/>
      <c r="B56" s="2235"/>
      <c r="C56" s="2235"/>
      <c r="D56" s="2235"/>
      <c r="E56" s="2235"/>
      <c r="F56" s="2235"/>
      <c r="G56" s="2235"/>
      <c r="H56" s="2235"/>
      <c r="I56" s="2235"/>
      <c r="J56" s="2235"/>
      <c r="K56" s="2235"/>
      <c r="L56" s="2235"/>
      <c r="M56" s="2235"/>
      <c r="N56" s="2235"/>
      <c r="O56" s="2235"/>
      <c r="P56" s="2235"/>
      <c r="Q56" s="2235"/>
      <c r="R56" s="2235"/>
      <c r="S56" s="2236"/>
    </row>
    <row r="57" spans="1:19" x14ac:dyDescent="0.2">
      <c r="A57" s="2234"/>
      <c r="B57" s="2235"/>
      <c r="C57" s="2235"/>
      <c r="D57" s="2235"/>
      <c r="E57" s="2235"/>
      <c r="F57" s="2235"/>
      <c r="G57" s="2235"/>
      <c r="H57" s="2235"/>
      <c r="I57" s="2235"/>
      <c r="J57" s="2235"/>
      <c r="K57" s="2235"/>
      <c r="L57" s="2235"/>
      <c r="M57" s="2235"/>
      <c r="N57" s="2235"/>
      <c r="O57" s="2235"/>
      <c r="P57" s="2235"/>
      <c r="Q57" s="2235"/>
      <c r="R57" s="2235"/>
      <c r="S57" s="2236"/>
    </row>
    <row r="58" spans="1:19" x14ac:dyDescent="0.2">
      <c r="A58" s="2234"/>
      <c r="B58" s="2235"/>
      <c r="C58" s="2235"/>
      <c r="D58" s="2235"/>
      <c r="E58" s="2235"/>
      <c r="F58" s="2235"/>
      <c r="G58" s="2235"/>
      <c r="H58" s="2235"/>
      <c r="I58" s="2235"/>
      <c r="J58" s="2235"/>
      <c r="K58" s="2235"/>
      <c r="L58" s="2235"/>
      <c r="M58" s="2235"/>
      <c r="N58" s="2235"/>
      <c r="O58" s="2235"/>
      <c r="P58" s="2235"/>
      <c r="Q58" s="2235"/>
      <c r="R58" s="2235"/>
      <c r="S58" s="2236"/>
    </row>
    <row r="59" spans="1:19" x14ac:dyDescent="0.2">
      <c r="A59" s="2234"/>
      <c r="B59" s="2235"/>
      <c r="C59" s="2235"/>
      <c r="D59" s="2235"/>
      <c r="E59" s="2235"/>
      <c r="F59" s="2235"/>
      <c r="G59" s="2235"/>
      <c r="H59" s="2235"/>
      <c r="I59" s="2235"/>
      <c r="J59" s="2235"/>
      <c r="K59" s="2235"/>
      <c r="L59" s="2235"/>
      <c r="M59" s="2235"/>
      <c r="N59" s="2235"/>
      <c r="O59" s="2235"/>
      <c r="P59" s="2235"/>
      <c r="Q59" s="2235"/>
      <c r="R59" s="2235"/>
      <c r="S59" s="2236"/>
    </row>
    <row r="60" spans="1:19" x14ac:dyDescent="0.2">
      <c r="A60" s="2234"/>
      <c r="B60" s="2235"/>
      <c r="C60" s="2235"/>
      <c r="D60" s="2235"/>
      <c r="E60" s="2235"/>
      <c r="F60" s="2235"/>
      <c r="G60" s="2235"/>
      <c r="H60" s="2235"/>
      <c r="I60" s="2235"/>
      <c r="J60" s="2235"/>
      <c r="K60" s="2235"/>
      <c r="L60" s="2235"/>
      <c r="M60" s="2235"/>
      <c r="N60" s="2235"/>
      <c r="O60" s="2235"/>
      <c r="P60" s="2235"/>
      <c r="Q60" s="2235"/>
      <c r="R60" s="2235"/>
      <c r="S60" s="2236"/>
    </row>
    <row r="61" spans="1:19" x14ac:dyDescent="0.2">
      <c r="A61" s="2234"/>
      <c r="B61" s="2235"/>
      <c r="C61" s="2235"/>
      <c r="D61" s="2235"/>
      <c r="E61" s="2235"/>
      <c r="F61" s="2235"/>
      <c r="G61" s="2235"/>
      <c r="H61" s="2235"/>
      <c r="I61" s="2235"/>
      <c r="J61" s="2235"/>
      <c r="K61" s="2235"/>
      <c r="L61" s="2235"/>
      <c r="M61" s="2235"/>
      <c r="N61" s="2235"/>
      <c r="O61" s="2235"/>
      <c r="P61" s="2235"/>
      <c r="Q61" s="2235"/>
      <c r="R61" s="2235"/>
      <c r="S61" s="2236"/>
    </row>
    <row r="62" spans="1:19" x14ac:dyDescent="0.2">
      <c r="A62" s="104"/>
      <c r="B62" s="797" t="s">
        <v>1670</v>
      </c>
      <c r="C62" s="806"/>
      <c r="D62" s="806"/>
      <c r="E62" s="806"/>
      <c r="F62" s="806"/>
      <c r="G62" s="806"/>
      <c r="H62" s="98"/>
      <c r="I62" s="98"/>
      <c r="J62" s="98"/>
      <c r="K62" s="98"/>
      <c r="L62" s="98"/>
      <c r="M62" s="98"/>
      <c r="N62" s="98"/>
      <c r="O62" s="98"/>
      <c r="P62" s="98"/>
      <c r="Q62" s="98"/>
      <c r="R62" s="98"/>
      <c r="S62" s="798"/>
    </row>
    <row r="63" spans="1:19" x14ac:dyDescent="0.2">
      <c r="A63" s="2181"/>
      <c r="B63" s="2217"/>
      <c r="C63" s="2217"/>
      <c r="D63" s="2217"/>
      <c r="E63" s="2217"/>
      <c r="F63" s="2217"/>
      <c r="G63" s="2217"/>
      <c r="H63" s="2217"/>
      <c r="I63" s="2217"/>
      <c r="J63" s="2217"/>
      <c r="K63" s="2217"/>
      <c r="L63" s="2217"/>
      <c r="M63" s="2217"/>
      <c r="N63" s="2217"/>
      <c r="O63" s="2217"/>
      <c r="P63" s="2217"/>
      <c r="Q63" s="2217"/>
      <c r="R63" s="2217"/>
      <c r="S63" s="2218"/>
    </row>
    <row r="64" spans="1:19" x14ac:dyDescent="0.2">
      <c r="A64" s="2181"/>
      <c r="B64" s="2217"/>
      <c r="C64" s="2217"/>
      <c r="D64" s="2217"/>
      <c r="E64" s="2217"/>
      <c r="F64" s="2217"/>
      <c r="G64" s="2217"/>
      <c r="H64" s="2217"/>
      <c r="I64" s="2217"/>
      <c r="J64" s="2217"/>
      <c r="K64" s="2217"/>
      <c r="L64" s="2217"/>
      <c r="M64" s="2217"/>
      <c r="N64" s="2217"/>
      <c r="O64" s="2217"/>
      <c r="P64" s="2217"/>
      <c r="Q64" s="2217"/>
      <c r="R64" s="2217"/>
      <c r="S64" s="2218"/>
    </row>
    <row r="65" spans="1:19" x14ac:dyDescent="0.2">
      <c r="A65" s="2181"/>
      <c r="B65" s="2217"/>
      <c r="C65" s="2217"/>
      <c r="D65" s="2217"/>
      <c r="E65" s="2217"/>
      <c r="F65" s="2217"/>
      <c r="G65" s="2217"/>
      <c r="H65" s="2217"/>
      <c r="I65" s="2217"/>
      <c r="J65" s="2217"/>
      <c r="K65" s="2217"/>
      <c r="L65" s="2217"/>
      <c r="M65" s="2217"/>
      <c r="N65" s="2217"/>
      <c r="O65" s="2217"/>
      <c r="P65" s="2217"/>
      <c r="Q65" s="2217"/>
      <c r="R65" s="2217"/>
      <c r="S65" s="2218"/>
    </row>
    <row r="66" spans="1:19" x14ac:dyDescent="0.2">
      <c r="A66" s="2234"/>
      <c r="B66" s="2235"/>
      <c r="C66" s="2235"/>
      <c r="D66" s="2235"/>
      <c r="E66" s="2235"/>
      <c r="F66" s="2235"/>
      <c r="G66" s="2235"/>
      <c r="H66" s="2235"/>
      <c r="I66" s="2235"/>
      <c r="J66" s="2235"/>
      <c r="K66" s="2235"/>
      <c r="L66" s="2235"/>
      <c r="M66" s="2235"/>
      <c r="N66" s="2235"/>
      <c r="O66" s="2235"/>
      <c r="P66" s="2235"/>
      <c r="Q66" s="2235"/>
      <c r="R66" s="2235"/>
      <c r="S66" s="2236"/>
    </row>
    <row r="67" spans="1:19" x14ac:dyDescent="0.2">
      <c r="A67" s="2234"/>
      <c r="B67" s="2235"/>
      <c r="C67" s="2235"/>
      <c r="D67" s="2235"/>
      <c r="E67" s="2235"/>
      <c r="F67" s="2235"/>
      <c r="G67" s="2235"/>
      <c r="H67" s="2235"/>
      <c r="I67" s="2235"/>
      <c r="J67" s="2235"/>
      <c r="K67" s="2235"/>
      <c r="L67" s="2235"/>
      <c r="M67" s="2235"/>
      <c r="N67" s="2235"/>
      <c r="O67" s="2235"/>
      <c r="P67" s="2235"/>
      <c r="Q67" s="2235"/>
      <c r="R67" s="2235"/>
      <c r="S67" s="2236"/>
    </row>
    <row r="68" spans="1:19" x14ac:dyDescent="0.2">
      <c r="A68" s="2234"/>
      <c r="B68" s="2235"/>
      <c r="C68" s="2235"/>
      <c r="D68" s="2235"/>
      <c r="E68" s="2235"/>
      <c r="F68" s="2235"/>
      <c r="G68" s="2235"/>
      <c r="H68" s="2235"/>
      <c r="I68" s="2235"/>
      <c r="J68" s="2235"/>
      <c r="K68" s="2235"/>
      <c r="L68" s="2235"/>
      <c r="M68" s="2235"/>
      <c r="N68" s="2235"/>
      <c r="O68" s="2235"/>
      <c r="P68" s="2235"/>
      <c r="Q68" s="2235"/>
      <c r="R68" s="2235"/>
      <c r="S68" s="2236"/>
    </row>
    <row r="69" spans="1:19" x14ac:dyDescent="0.2">
      <c r="A69" s="2234"/>
      <c r="B69" s="2235"/>
      <c r="C69" s="2235"/>
      <c r="D69" s="2235"/>
      <c r="E69" s="2235"/>
      <c r="F69" s="2235"/>
      <c r="G69" s="2235"/>
      <c r="H69" s="2235"/>
      <c r="I69" s="2235"/>
      <c r="J69" s="2235"/>
      <c r="K69" s="2235"/>
      <c r="L69" s="2235"/>
      <c r="M69" s="2235"/>
      <c r="N69" s="2235"/>
      <c r="O69" s="2235"/>
      <c r="P69" s="2235"/>
      <c r="Q69" s="2235"/>
      <c r="R69" s="2235"/>
      <c r="S69" s="2236"/>
    </row>
    <row r="70" spans="1:19" x14ac:dyDescent="0.2">
      <c r="A70" s="104"/>
      <c r="B70" s="797" t="s">
        <v>1398</v>
      </c>
      <c r="C70" s="806"/>
      <c r="D70" s="806"/>
      <c r="E70" s="806"/>
      <c r="F70" s="806"/>
      <c r="G70" s="806"/>
      <c r="H70" s="98"/>
      <c r="I70" s="98"/>
      <c r="J70" s="98"/>
      <c r="K70" s="98"/>
      <c r="L70" s="98"/>
      <c r="M70" s="98"/>
      <c r="N70" s="98"/>
      <c r="O70" s="98"/>
      <c r="P70" s="98"/>
      <c r="Q70" s="98"/>
      <c r="R70" s="98"/>
      <c r="S70" s="798"/>
    </row>
    <row r="71" spans="1:19" x14ac:dyDescent="0.2">
      <c r="A71" s="2181"/>
      <c r="B71" s="2217"/>
      <c r="C71" s="2217"/>
      <c r="D71" s="2217"/>
      <c r="E71" s="2217"/>
      <c r="F71" s="2217"/>
      <c r="G71" s="2217"/>
      <c r="H71" s="2217"/>
      <c r="I71" s="2217"/>
      <c r="J71" s="2217"/>
      <c r="K71" s="2217"/>
      <c r="L71" s="2217"/>
      <c r="M71" s="2217"/>
      <c r="N71" s="2217"/>
      <c r="O71" s="2217"/>
      <c r="P71" s="2217"/>
      <c r="Q71" s="2217"/>
      <c r="R71" s="2217"/>
      <c r="S71" s="2218"/>
    </row>
    <row r="72" spans="1:19" x14ac:dyDescent="0.2">
      <c r="A72" s="2234"/>
      <c r="B72" s="2235"/>
      <c r="C72" s="2235"/>
      <c r="D72" s="2235"/>
      <c r="E72" s="2235"/>
      <c r="F72" s="2235"/>
      <c r="G72" s="2235"/>
      <c r="H72" s="2235"/>
      <c r="I72" s="2235"/>
      <c r="J72" s="2235"/>
      <c r="K72" s="2235"/>
      <c r="L72" s="2235"/>
      <c r="M72" s="2235"/>
      <c r="N72" s="2235"/>
      <c r="O72" s="2235"/>
      <c r="P72" s="2235"/>
      <c r="Q72" s="2235"/>
      <c r="R72" s="2235"/>
      <c r="S72" s="2236"/>
    </row>
    <row r="73" spans="1:19" x14ac:dyDescent="0.2">
      <c r="A73" s="2234"/>
      <c r="B73" s="2235"/>
      <c r="C73" s="2235"/>
      <c r="D73" s="2235"/>
      <c r="E73" s="2235"/>
      <c r="F73" s="2235"/>
      <c r="G73" s="2235"/>
      <c r="H73" s="2235"/>
      <c r="I73" s="2235"/>
      <c r="J73" s="2235"/>
      <c r="K73" s="2235"/>
      <c r="L73" s="2235"/>
      <c r="M73" s="2235"/>
      <c r="N73" s="2235"/>
      <c r="O73" s="2235"/>
      <c r="P73" s="2235"/>
      <c r="Q73" s="2235"/>
      <c r="R73" s="2235"/>
      <c r="S73" s="2236"/>
    </row>
    <row r="74" spans="1:19" x14ac:dyDescent="0.2">
      <c r="A74" s="2234"/>
      <c r="B74" s="2235"/>
      <c r="C74" s="2235"/>
      <c r="D74" s="2235"/>
      <c r="E74" s="2235"/>
      <c r="F74" s="2235"/>
      <c r="G74" s="2235"/>
      <c r="H74" s="2235"/>
      <c r="I74" s="2235"/>
      <c r="J74" s="2235"/>
      <c r="K74" s="2235"/>
      <c r="L74" s="2235"/>
      <c r="M74" s="2235"/>
      <c r="N74" s="2235"/>
      <c r="O74" s="2235"/>
      <c r="P74" s="2235"/>
      <c r="Q74" s="2235"/>
      <c r="R74" s="2235"/>
      <c r="S74" s="2236"/>
    </row>
    <row r="75" spans="1:19" ht="13.5" thickBot="1" x14ac:dyDescent="0.25">
      <c r="A75" s="2237"/>
      <c r="B75" s="2238"/>
      <c r="C75" s="2238"/>
      <c r="D75" s="2238"/>
      <c r="E75" s="2238"/>
      <c r="F75" s="2238"/>
      <c r="G75" s="2238"/>
      <c r="H75" s="2238"/>
      <c r="I75" s="2238"/>
      <c r="J75" s="2238"/>
      <c r="K75" s="2238"/>
      <c r="L75" s="2238"/>
      <c r="M75" s="2238"/>
      <c r="N75" s="2238"/>
      <c r="O75" s="2238"/>
      <c r="P75" s="2238"/>
      <c r="Q75" s="2238"/>
      <c r="R75" s="2238"/>
      <c r="S75" s="2239"/>
    </row>
  </sheetData>
  <mergeCells count="60">
    <mergeCell ref="A33:S33"/>
    <mergeCell ref="A26:S26"/>
    <mergeCell ref="A27:S27"/>
    <mergeCell ref="A32:S32"/>
    <mergeCell ref="A29:S31"/>
    <mergeCell ref="A24:S24"/>
    <mergeCell ref="A28:S28"/>
    <mergeCell ref="L25:M25"/>
    <mergeCell ref="N25:O25"/>
    <mergeCell ref="A19:S19"/>
    <mergeCell ref="A20:S20"/>
    <mergeCell ref="A21:S21"/>
    <mergeCell ref="A22:S22"/>
    <mergeCell ref="A23:S23"/>
    <mergeCell ref="A17:S17"/>
    <mergeCell ref="A18:S18"/>
    <mergeCell ref="C3:H3"/>
    <mergeCell ref="K4:S4"/>
    <mergeCell ref="A10:S10"/>
    <mergeCell ref="A11:S11"/>
    <mergeCell ref="O3:S3"/>
    <mergeCell ref="A12:S12"/>
    <mergeCell ref="A13:S13"/>
    <mergeCell ref="A14:S14"/>
    <mergeCell ref="A15:S15"/>
    <mergeCell ref="A16:S16"/>
    <mergeCell ref="A53:S53"/>
    <mergeCell ref="A36:S36"/>
    <mergeCell ref="A37:S37"/>
    <mergeCell ref="A38:S38"/>
    <mergeCell ref="A39:S39"/>
    <mergeCell ref="A40:S40"/>
    <mergeCell ref="A41:S41"/>
    <mergeCell ref="A43:S43"/>
    <mergeCell ref="A44:S44"/>
    <mergeCell ref="A45:S45"/>
    <mergeCell ref="A46:S48"/>
    <mergeCell ref="A49:S50"/>
    <mergeCell ref="A74:S74"/>
    <mergeCell ref="A75:S75"/>
    <mergeCell ref="A68:S68"/>
    <mergeCell ref="A69:S69"/>
    <mergeCell ref="A71:S71"/>
    <mergeCell ref="A72:S72"/>
    <mergeCell ref="A34:S35"/>
    <mergeCell ref="A67:S67"/>
    <mergeCell ref="A73:S73"/>
    <mergeCell ref="A65:S65"/>
    <mergeCell ref="A66:S66"/>
    <mergeCell ref="A54:S54"/>
    <mergeCell ref="A55:S55"/>
    <mergeCell ref="A56:S56"/>
    <mergeCell ref="A57:S57"/>
    <mergeCell ref="A58:S58"/>
    <mergeCell ref="A59:S59"/>
    <mergeCell ref="A60:S60"/>
    <mergeCell ref="A61:S61"/>
    <mergeCell ref="A63:S63"/>
    <mergeCell ref="A64:S64"/>
    <mergeCell ref="A51:S51"/>
  </mergeCells>
  <phoneticPr fontId="51" type="noConversion"/>
  <hyperlinks>
    <hyperlink ref="N25" r:id="rId1"/>
    <hyperlink ref="A43:S43" location="'GA3 A'!Zone_d_impression" display="Le tableau GA3 Anomalies est à examiner"/>
  </hyperlinks>
  <printOptions horizontalCentered="1" verticalCentered="1"/>
  <pageMargins left="0" right="0" top="0" bottom="0" header="0" footer="0"/>
  <pageSetup paperSize="9" orientation="portrait" horizontalDpi="360" verticalDpi="360" r:id="rId2"/>
  <headerFooter alignWithMargins="0"/>
  <rowBreaks count="2" manualBreakCount="2">
    <brk id="195" max="65535" man="1"/>
    <brk id="240" max="65535"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4">
    <tabColor indexed="10"/>
  </sheetPr>
  <dimension ref="A1:R43"/>
  <sheetViews>
    <sheetView workbookViewId="0">
      <selection activeCell="H9" sqref="H9"/>
    </sheetView>
  </sheetViews>
  <sheetFormatPr baseColWidth="10" defaultRowHeight="12.75" x14ac:dyDescent="0.2"/>
  <cols>
    <col min="1" max="2" width="8.7109375" customWidth="1"/>
    <col min="3" max="3" width="1.7109375" customWidth="1"/>
    <col min="4" max="9" width="11.5703125" bestFit="1" customWidth="1"/>
    <col min="10" max="11" width="7.7109375" customWidth="1"/>
    <col min="12" max="12" width="8.7109375" customWidth="1"/>
    <col min="13" max="16" width="11.5703125" bestFit="1" customWidth="1"/>
  </cols>
  <sheetData>
    <row r="1" spans="1:18" ht="13.5" thickBot="1" x14ac:dyDescent="0.25">
      <c r="A1" s="209" t="s">
        <v>1156</v>
      </c>
      <c r="B1" s="2263" t="str">
        <f>CLIENT</f>
        <v>SPECIMEN ECF</v>
      </c>
      <c r="C1" s="2263"/>
      <c r="D1" s="2263"/>
      <c r="E1" s="355"/>
      <c r="F1" s="355"/>
      <c r="G1" s="355"/>
      <c r="H1" s="355"/>
      <c r="I1" s="927"/>
      <c r="J1" s="927"/>
      <c r="K1" s="927"/>
      <c r="L1" s="927"/>
      <c r="M1" s="928"/>
      <c r="N1" s="927"/>
      <c r="O1" s="929"/>
      <c r="P1" s="930"/>
    </row>
    <row r="2" spans="1:18" ht="13.5" thickBot="1" x14ac:dyDescent="0.25">
      <c r="A2" s="208"/>
      <c r="B2" s="218"/>
      <c r="C2" s="218"/>
      <c r="D2" s="218"/>
      <c r="E2" s="186"/>
      <c r="F2" s="346"/>
      <c r="G2" s="345"/>
      <c r="H2" s="346"/>
      <c r="I2" s="371"/>
      <c r="J2" s="371"/>
      <c r="K2" s="373"/>
      <c r="L2" s="374"/>
      <c r="M2" s="224" t="s">
        <v>589</v>
      </c>
      <c r="N2" s="371"/>
      <c r="O2" s="372"/>
      <c r="P2" s="600"/>
    </row>
    <row r="3" spans="1:18" ht="13.5" thickBot="1" x14ac:dyDescent="0.25">
      <c r="A3" s="208"/>
      <c r="B3" s="186" t="s">
        <v>724</v>
      </c>
      <c r="C3" s="186"/>
      <c r="D3" s="2264">
        <f>+GA!O3</f>
        <v>41639</v>
      </c>
      <c r="E3" s="2264"/>
      <c r="F3" s="2264"/>
      <c r="G3" s="345"/>
      <c r="H3" s="186"/>
      <c r="I3" s="371"/>
      <c r="J3" s="371"/>
      <c r="K3" s="371"/>
      <c r="L3" s="371"/>
      <c r="M3" s="224" t="s">
        <v>711</v>
      </c>
      <c r="N3" s="371"/>
      <c r="O3" s="375"/>
      <c r="P3" s="601"/>
    </row>
    <row r="4" spans="1:18" ht="13.5" thickBot="1" x14ac:dyDescent="0.25">
      <c r="A4" s="276" t="s">
        <v>1457</v>
      </c>
      <c r="B4" s="279"/>
      <c r="C4" s="279"/>
      <c r="D4" s="278" t="s">
        <v>725</v>
      </c>
      <c r="E4" s="280"/>
      <c r="F4" s="277"/>
      <c r="G4" s="277"/>
      <c r="H4" s="277"/>
      <c r="I4" s="598"/>
      <c r="J4" s="598"/>
      <c r="K4" s="598"/>
      <c r="L4" s="598"/>
      <c r="M4" s="598"/>
      <c r="N4" s="598"/>
      <c r="O4" s="599"/>
      <c r="P4" s="602"/>
    </row>
    <row r="5" spans="1:18" ht="18" x14ac:dyDescent="0.25">
      <c r="A5" s="931" t="s">
        <v>590</v>
      </c>
      <c r="B5" s="932"/>
      <c r="C5" s="932"/>
      <c r="D5" s="932"/>
      <c r="E5" s="376"/>
      <c r="F5" s="376"/>
      <c r="G5" s="376"/>
      <c r="H5" s="376"/>
      <c r="I5" s="376"/>
      <c r="J5" s="376"/>
      <c r="K5" s="376"/>
      <c r="L5" s="376"/>
      <c r="M5" s="376"/>
      <c r="N5" s="376"/>
      <c r="O5" s="376"/>
      <c r="P5" s="933"/>
    </row>
    <row r="6" spans="1:18" x14ac:dyDescent="0.2">
      <c r="A6" s="2970" t="s">
        <v>591</v>
      </c>
      <c r="B6" s="2971"/>
      <c r="C6" s="377" t="s">
        <v>592</v>
      </c>
      <c r="D6" s="2967" t="s">
        <v>152</v>
      </c>
      <c r="E6" s="2968"/>
      <c r="F6" s="2968"/>
      <c r="G6" s="2968"/>
      <c r="H6" s="2969"/>
      <c r="I6" s="379" t="s">
        <v>153</v>
      </c>
      <c r="J6" s="379" t="s">
        <v>154</v>
      </c>
      <c r="K6" s="379" t="s">
        <v>154</v>
      </c>
      <c r="L6" s="379" t="s">
        <v>155</v>
      </c>
      <c r="M6" s="380" t="s">
        <v>156</v>
      </c>
      <c r="N6" s="381"/>
      <c r="O6" s="381"/>
      <c r="P6" s="934"/>
    </row>
    <row r="7" spans="1:18" x14ac:dyDescent="0.2">
      <c r="A7" s="2970" t="s">
        <v>157</v>
      </c>
      <c r="B7" s="2971"/>
      <c r="C7" s="377" t="s">
        <v>158</v>
      </c>
      <c r="D7" s="382" t="s">
        <v>159</v>
      </c>
      <c r="E7" s="383" t="s">
        <v>160</v>
      </c>
      <c r="F7" s="384" t="s">
        <v>161</v>
      </c>
      <c r="G7" s="384" t="s">
        <v>161</v>
      </c>
      <c r="H7" s="384" t="s">
        <v>1548</v>
      </c>
      <c r="I7" s="379" t="s">
        <v>162</v>
      </c>
      <c r="J7" s="379"/>
      <c r="K7" s="379"/>
      <c r="L7" s="379"/>
      <c r="M7" s="384" t="s">
        <v>163</v>
      </c>
      <c r="N7" s="384" t="s">
        <v>164</v>
      </c>
      <c r="O7" s="384" t="s">
        <v>165</v>
      </c>
      <c r="P7" s="935" t="s">
        <v>1548</v>
      </c>
    </row>
    <row r="8" spans="1:18" x14ac:dyDescent="0.2">
      <c r="A8" s="2972" t="s">
        <v>166</v>
      </c>
      <c r="B8" s="2969"/>
      <c r="C8" s="385" t="s">
        <v>1545</v>
      </c>
      <c r="D8" s="386" t="s">
        <v>167</v>
      </c>
      <c r="E8" s="387"/>
      <c r="F8" s="386" t="s">
        <v>168</v>
      </c>
      <c r="G8" s="386" t="s">
        <v>169</v>
      </c>
      <c r="H8" s="386" t="s">
        <v>167</v>
      </c>
      <c r="I8" s="378" t="s">
        <v>170</v>
      </c>
      <c r="J8" s="378" t="s">
        <v>171</v>
      </c>
      <c r="K8" s="378" t="s">
        <v>136</v>
      </c>
      <c r="L8" s="378" t="s">
        <v>172</v>
      </c>
      <c r="M8" s="386" t="s">
        <v>167</v>
      </c>
      <c r="N8" s="386"/>
      <c r="O8" s="386"/>
      <c r="P8" s="936" t="s">
        <v>167</v>
      </c>
    </row>
    <row r="9" spans="1:18" x14ac:dyDescent="0.2">
      <c r="A9" s="2973"/>
      <c r="B9" s="2974"/>
      <c r="C9" s="389">
        <v>1</v>
      </c>
      <c r="D9" s="390"/>
      <c r="E9" s="390"/>
      <c r="F9" s="390"/>
      <c r="G9" s="390"/>
      <c r="H9" s="603">
        <f t="shared" ref="H9:H39" si="0">D9-E9-F9+G9</f>
        <v>0</v>
      </c>
      <c r="I9" s="390">
        <f t="shared" ref="I9:I39" si="1">IF(H9&lt;&gt;0,IF(C9=1,H9/1.196,IF(C9=2,H9/1.055,IF(C9=3,H9/1.206,H9/1.186))),0)</f>
        <v>0</v>
      </c>
      <c r="J9" s="391">
        <v>1</v>
      </c>
      <c r="K9" s="391">
        <v>1</v>
      </c>
      <c r="L9" s="392"/>
      <c r="M9" s="605">
        <f t="shared" ref="M9:M39" si="2">IF(D9="",0,IF(C9=1,D9/1.196*J9,IF(C9=2,D9/1.055*J9,IF(C9=3,D9/1.206*J9,D9/1.186*J9))))</f>
        <v>0</v>
      </c>
      <c r="N9" s="605">
        <f t="shared" ref="N9:N39" si="3">IF(M9&lt;P9,P9-M9,0)</f>
        <v>0</v>
      </c>
      <c r="O9" s="605">
        <f t="shared" ref="O9:O39" si="4">IF(M9&gt;P9,M9-P9,0)</f>
        <v>0</v>
      </c>
      <c r="P9" s="938">
        <f t="shared" ref="P9:P39" si="5">IF(I9&lt;&gt;0,I9*K9,0)</f>
        <v>0</v>
      </c>
      <c r="Q9" s="691"/>
      <c r="R9" s="353"/>
    </row>
    <row r="10" spans="1:18" x14ac:dyDescent="0.2">
      <c r="A10" s="2973"/>
      <c r="B10" s="2975"/>
      <c r="C10" s="389">
        <v>1</v>
      </c>
      <c r="D10" s="390"/>
      <c r="E10" s="390"/>
      <c r="F10" s="390"/>
      <c r="G10" s="390"/>
      <c r="H10" s="603">
        <f t="shared" si="0"/>
        <v>0</v>
      </c>
      <c r="I10" s="390">
        <f t="shared" si="1"/>
        <v>0</v>
      </c>
      <c r="J10" s="391">
        <v>1</v>
      </c>
      <c r="K10" s="391">
        <v>1</v>
      </c>
      <c r="L10" s="392"/>
      <c r="M10" s="605">
        <f t="shared" si="2"/>
        <v>0</v>
      </c>
      <c r="N10" s="605">
        <f t="shared" si="3"/>
        <v>0</v>
      </c>
      <c r="O10" s="605">
        <f t="shared" si="4"/>
        <v>0</v>
      </c>
      <c r="P10" s="938">
        <f t="shared" si="5"/>
        <v>0</v>
      </c>
      <c r="Q10" s="691"/>
      <c r="R10" s="353"/>
    </row>
    <row r="11" spans="1:18" x14ac:dyDescent="0.2">
      <c r="A11" s="2973"/>
      <c r="B11" s="2975"/>
      <c r="C11" s="389">
        <v>1</v>
      </c>
      <c r="D11" s="390"/>
      <c r="E11" s="390"/>
      <c r="F11" s="390"/>
      <c r="G11" s="390"/>
      <c r="H11" s="603">
        <f t="shared" si="0"/>
        <v>0</v>
      </c>
      <c r="I11" s="390">
        <f t="shared" si="1"/>
        <v>0</v>
      </c>
      <c r="J11" s="391">
        <v>1</v>
      </c>
      <c r="K11" s="391">
        <v>1</v>
      </c>
      <c r="L11" s="392"/>
      <c r="M11" s="605">
        <f t="shared" si="2"/>
        <v>0</v>
      </c>
      <c r="N11" s="605">
        <f t="shared" si="3"/>
        <v>0</v>
      </c>
      <c r="O11" s="605">
        <f t="shared" si="4"/>
        <v>0</v>
      </c>
      <c r="P11" s="938">
        <f t="shared" si="5"/>
        <v>0</v>
      </c>
      <c r="Q11" s="691"/>
      <c r="R11" s="353"/>
    </row>
    <row r="12" spans="1:18" x14ac:dyDescent="0.2">
      <c r="A12" s="2973"/>
      <c r="B12" s="2975"/>
      <c r="C12" s="389">
        <v>1</v>
      </c>
      <c r="D12" s="390"/>
      <c r="E12" s="390"/>
      <c r="F12" s="390"/>
      <c r="G12" s="390"/>
      <c r="H12" s="603">
        <f t="shared" si="0"/>
        <v>0</v>
      </c>
      <c r="I12" s="390">
        <f t="shared" si="1"/>
        <v>0</v>
      </c>
      <c r="J12" s="391">
        <v>1</v>
      </c>
      <c r="K12" s="391">
        <v>1</v>
      </c>
      <c r="L12" s="392"/>
      <c r="M12" s="605">
        <f t="shared" si="2"/>
        <v>0</v>
      </c>
      <c r="N12" s="605">
        <f t="shared" si="3"/>
        <v>0</v>
      </c>
      <c r="O12" s="605">
        <f t="shared" si="4"/>
        <v>0</v>
      </c>
      <c r="P12" s="938">
        <f t="shared" si="5"/>
        <v>0</v>
      </c>
      <c r="Q12" s="691"/>
      <c r="R12" s="353"/>
    </row>
    <row r="13" spans="1:18" x14ac:dyDescent="0.2">
      <c r="A13" s="2973"/>
      <c r="B13" s="2975"/>
      <c r="C13" s="389">
        <v>1</v>
      </c>
      <c r="D13" s="390"/>
      <c r="E13" s="390"/>
      <c r="F13" s="390"/>
      <c r="G13" s="390"/>
      <c r="H13" s="603">
        <f t="shared" si="0"/>
        <v>0</v>
      </c>
      <c r="I13" s="390">
        <f t="shared" si="1"/>
        <v>0</v>
      </c>
      <c r="J13" s="391">
        <v>1</v>
      </c>
      <c r="K13" s="391">
        <v>1</v>
      </c>
      <c r="L13" s="392"/>
      <c r="M13" s="605">
        <f t="shared" si="2"/>
        <v>0</v>
      </c>
      <c r="N13" s="605">
        <f t="shared" si="3"/>
        <v>0</v>
      </c>
      <c r="O13" s="605">
        <f t="shared" si="4"/>
        <v>0</v>
      </c>
      <c r="P13" s="938">
        <f t="shared" si="5"/>
        <v>0</v>
      </c>
      <c r="Q13" s="691"/>
      <c r="R13" s="353"/>
    </row>
    <row r="14" spans="1:18" x14ac:dyDescent="0.2">
      <c r="A14" s="2973"/>
      <c r="B14" s="2975"/>
      <c r="C14" s="389">
        <v>1</v>
      </c>
      <c r="D14" s="390"/>
      <c r="E14" s="390"/>
      <c r="F14" s="390"/>
      <c r="G14" s="390"/>
      <c r="H14" s="603">
        <f t="shared" si="0"/>
        <v>0</v>
      </c>
      <c r="I14" s="390">
        <f t="shared" si="1"/>
        <v>0</v>
      </c>
      <c r="J14" s="391">
        <v>1</v>
      </c>
      <c r="K14" s="391">
        <v>1</v>
      </c>
      <c r="L14" s="392"/>
      <c r="M14" s="605">
        <f t="shared" si="2"/>
        <v>0</v>
      </c>
      <c r="N14" s="605">
        <f t="shared" si="3"/>
        <v>0</v>
      </c>
      <c r="O14" s="605">
        <f t="shared" si="4"/>
        <v>0</v>
      </c>
      <c r="P14" s="938">
        <f t="shared" si="5"/>
        <v>0</v>
      </c>
      <c r="Q14" s="691"/>
      <c r="R14" s="353"/>
    </row>
    <row r="15" spans="1:18" x14ac:dyDescent="0.2">
      <c r="A15" s="2973"/>
      <c r="B15" s="2975"/>
      <c r="C15" s="389">
        <v>1</v>
      </c>
      <c r="D15" s="390"/>
      <c r="E15" s="390"/>
      <c r="F15" s="390"/>
      <c r="G15" s="390"/>
      <c r="H15" s="603">
        <f t="shared" si="0"/>
        <v>0</v>
      </c>
      <c r="I15" s="390">
        <f t="shared" si="1"/>
        <v>0</v>
      </c>
      <c r="J15" s="391">
        <v>1</v>
      </c>
      <c r="K15" s="391">
        <v>1</v>
      </c>
      <c r="L15" s="392"/>
      <c r="M15" s="605">
        <f t="shared" si="2"/>
        <v>0</v>
      </c>
      <c r="N15" s="605">
        <f t="shared" si="3"/>
        <v>0</v>
      </c>
      <c r="O15" s="605">
        <f t="shared" si="4"/>
        <v>0</v>
      </c>
      <c r="P15" s="938">
        <f t="shared" si="5"/>
        <v>0</v>
      </c>
      <c r="Q15" s="691"/>
      <c r="R15" s="353"/>
    </row>
    <row r="16" spans="1:18" x14ac:dyDescent="0.2">
      <c r="A16" s="2973"/>
      <c r="B16" s="2975"/>
      <c r="C16" s="389">
        <v>1</v>
      </c>
      <c r="D16" s="390"/>
      <c r="E16" s="390"/>
      <c r="F16" s="390"/>
      <c r="G16" s="390"/>
      <c r="H16" s="603">
        <f t="shared" si="0"/>
        <v>0</v>
      </c>
      <c r="I16" s="390">
        <f t="shared" si="1"/>
        <v>0</v>
      </c>
      <c r="J16" s="391">
        <v>1</v>
      </c>
      <c r="K16" s="391">
        <v>1</v>
      </c>
      <c r="L16" s="392"/>
      <c r="M16" s="605">
        <f t="shared" si="2"/>
        <v>0</v>
      </c>
      <c r="N16" s="605">
        <f t="shared" si="3"/>
        <v>0</v>
      </c>
      <c r="O16" s="605">
        <f t="shared" si="4"/>
        <v>0</v>
      </c>
      <c r="P16" s="938">
        <f t="shared" si="5"/>
        <v>0</v>
      </c>
      <c r="Q16" s="691"/>
      <c r="R16" s="353"/>
    </row>
    <row r="17" spans="1:18" x14ac:dyDescent="0.2">
      <c r="A17" s="2973"/>
      <c r="B17" s="2975"/>
      <c r="C17" s="389">
        <v>1</v>
      </c>
      <c r="D17" s="390"/>
      <c r="E17" s="390"/>
      <c r="F17" s="390"/>
      <c r="G17" s="390"/>
      <c r="H17" s="603">
        <f t="shared" si="0"/>
        <v>0</v>
      </c>
      <c r="I17" s="390">
        <f t="shared" si="1"/>
        <v>0</v>
      </c>
      <c r="J17" s="391">
        <v>1</v>
      </c>
      <c r="K17" s="391">
        <v>1</v>
      </c>
      <c r="L17" s="392"/>
      <c r="M17" s="605">
        <f t="shared" si="2"/>
        <v>0</v>
      </c>
      <c r="N17" s="605">
        <f t="shared" si="3"/>
        <v>0</v>
      </c>
      <c r="O17" s="605">
        <f t="shared" si="4"/>
        <v>0</v>
      </c>
      <c r="P17" s="938">
        <f t="shared" si="5"/>
        <v>0</v>
      </c>
      <c r="Q17" s="691"/>
      <c r="R17" s="353"/>
    </row>
    <row r="18" spans="1:18" x14ac:dyDescent="0.2">
      <c r="A18" s="2973"/>
      <c r="B18" s="2975"/>
      <c r="C18" s="389">
        <v>1</v>
      </c>
      <c r="D18" s="390"/>
      <c r="E18" s="390"/>
      <c r="F18" s="390"/>
      <c r="G18" s="390"/>
      <c r="H18" s="603">
        <f t="shared" si="0"/>
        <v>0</v>
      </c>
      <c r="I18" s="390">
        <f t="shared" si="1"/>
        <v>0</v>
      </c>
      <c r="J18" s="391">
        <v>1</v>
      </c>
      <c r="K18" s="391">
        <v>1</v>
      </c>
      <c r="L18" s="392"/>
      <c r="M18" s="605">
        <f t="shared" si="2"/>
        <v>0</v>
      </c>
      <c r="N18" s="605">
        <f t="shared" si="3"/>
        <v>0</v>
      </c>
      <c r="O18" s="605">
        <f t="shared" si="4"/>
        <v>0</v>
      </c>
      <c r="P18" s="938">
        <f t="shared" si="5"/>
        <v>0</v>
      </c>
      <c r="Q18" s="691"/>
      <c r="R18" s="353"/>
    </row>
    <row r="19" spans="1:18" x14ac:dyDescent="0.2">
      <c r="A19" s="2973"/>
      <c r="B19" s="2975"/>
      <c r="C19" s="389">
        <v>1</v>
      </c>
      <c r="D19" s="390"/>
      <c r="E19" s="390"/>
      <c r="F19" s="390"/>
      <c r="G19" s="390"/>
      <c r="H19" s="603">
        <f t="shared" si="0"/>
        <v>0</v>
      </c>
      <c r="I19" s="390">
        <f t="shared" si="1"/>
        <v>0</v>
      </c>
      <c r="J19" s="391">
        <v>1</v>
      </c>
      <c r="K19" s="391">
        <v>1</v>
      </c>
      <c r="L19" s="392"/>
      <c r="M19" s="605">
        <f t="shared" si="2"/>
        <v>0</v>
      </c>
      <c r="N19" s="605">
        <f t="shared" si="3"/>
        <v>0</v>
      </c>
      <c r="O19" s="605">
        <f t="shared" si="4"/>
        <v>0</v>
      </c>
      <c r="P19" s="938">
        <f t="shared" si="5"/>
        <v>0</v>
      </c>
      <c r="Q19" s="691"/>
      <c r="R19" s="353"/>
    </row>
    <row r="20" spans="1:18" x14ac:dyDescent="0.2">
      <c r="A20" s="2973"/>
      <c r="B20" s="2975"/>
      <c r="C20" s="389">
        <v>1</v>
      </c>
      <c r="D20" s="390"/>
      <c r="E20" s="390"/>
      <c r="F20" s="390"/>
      <c r="G20" s="390"/>
      <c r="H20" s="603">
        <f t="shared" si="0"/>
        <v>0</v>
      </c>
      <c r="I20" s="390">
        <f t="shared" si="1"/>
        <v>0</v>
      </c>
      <c r="J20" s="391">
        <v>1</v>
      </c>
      <c r="K20" s="391">
        <v>1</v>
      </c>
      <c r="L20" s="392"/>
      <c r="M20" s="605">
        <f t="shared" si="2"/>
        <v>0</v>
      </c>
      <c r="N20" s="605">
        <f t="shared" si="3"/>
        <v>0</v>
      </c>
      <c r="O20" s="605">
        <f t="shared" si="4"/>
        <v>0</v>
      </c>
      <c r="P20" s="938">
        <f t="shared" si="5"/>
        <v>0</v>
      </c>
      <c r="Q20" s="691"/>
      <c r="R20" s="353"/>
    </row>
    <row r="21" spans="1:18" x14ac:dyDescent="0.2">
      <c r="A21" s="2973"/>
      <c r="B21" s="2975"/>
      <c r="C21" s="389">
        <v>1</v>
      </c>
      <c r="D21" s="390"/>
      <c r="E21" s="390"/>
      <c r="F21" s="390"/>
      <c r="G21" s="390"/>
      <c r="H21" s="603">
        <f t="shared" si="0"/>
        <v>0</v>
      </c>
      <c r="I21" s="390">
        <f t="shared" si="1"/>
        <v>0</v>
      </c>
      <c r="J21" s="391">
        <v>1</v>
      </c>
      <c r="K21" s="391">
        <v>1</v>
      </c>
      <c r="L21" s="392"/>
      <c r="M21" s="605">
        <f t="shared" si="2"/>
        <v>0</v>
      </c>
      <c r="N21" s="605">
        <f t="shared" si="3"/>
        <v>0</v>
      </c>
      <c r="O21" s="605">
        <f t="shared" si="4"/>
        <v>0</v>
      </c>
      <c r="P21" s="938">
        <f t="shared" si="5"/>
        <v>0</v>
      </c>
      <c r="Q21" s="691"/>
      <c r="R21" s="353"/>
    </row>
    <row r="22" spans="1:18" x14ac:dyDescent="0.2">
      <c r="A22" s="2973"/>
      <c r="B22" s="2975"/>
      <c r="C22" s="389">
        <v>1</v>
      </c>
      <c r="D22" s="390"/>
      <c r="E22" s="390"/>
      <c r="F22" s="390"/>
      <c r="G22" s="390"/>
      <c r="H22" s="603">
        <f t="shared" si="0"/>
        <v>0</v>
      </c>
      <c r="I22" s="390">
        <f t="shared" si="1"/>
        <v>0</v>
      </c>
      <c r="J22" s="391">
        <v>1</v>
      </c>
      <c r="K22" s="391">
        <v>1</v>
      </c>
      <c r="L22" s="392"/>
      <c r="M22" s="605">
        <f t="shared" si="2"/>
        <v>0</v>
      </c>
      <c r="N22" s="605">
        <f t="shared" si="3"/>
        <v>0</v>
      </c>
      <c r="O22" s="605">
        <f t="shared" si="4"/>
        <v>0</v>
      </c>
      <c r="P22" s="938">
        <f t="shared" si="5"/>
        <v>0</v>
      </c>
    </row>
    <row r="23" spans="1:18" x14ac:dyDescent="0.2">
      <c r="A23" s="2973"/>
      <c r="B23" s="2975"/>
      <c r="C23" s="389">
        <v>1</v>
      </c>
      <c r="D23" s="390"/>
      <c r="E23" s="390"/>
      <c r="F23" s="390"/>
      <c r="G23" s="390"/>
      <c r="H23" s="603">
        <f t="shared" si="0"/>
        <v>0</v>
      </c>
      <c r="I23" s="390">
        <f t="shared" si="1"/>
        <v>0</v>
      </c>
      <c r="J23" s="391">
        <v>1</v>
      </c>
      <c r="K23" s="391">
        <v>1</v>
      </c>
      <c r="L23" s="392"/>
      <c r="M23" s="605">
        <f t="shared" si="2"/>
        <v>0</v>
      </c>
      <c r="N23" s="605">
        <f t="shared" si="3"/>
        <v>0</v>
      </c>
      <c r="O23" s="605">
        <f t="shared" si="4"/>
        <v>0</v>
      </c>
      <c r="P23" s="938">
        <f t="shared" si="5"/>
        <v>0</v>
      </c>
    </row>
    <row r="24" spans="1:18" x14ac:dyDescent="0.2">
      <c r="A24" s="2973"/>
      <c r="B24" s="2975"/>
      <c r="C24" s="389">
        <v>1</v>
      </c>
      <c r="D24" s="390"/>
      <c r="E24" s="390"/>
      <c r="F24" s="390"/>
      <c r="G24" s="390"/>
      <c r="H24" s="603">
        <f t="shared" si="0"/>
        <v>0</v>
      </c>
      <c r="I24" s="390">
        <f t="shared" si="1"/>
        <v>0</v>
      </c>
      <c r="J24" s="391">
        <v>1</v>
      </c>
      <c r="K24" s="391">
        <v>1</v>
      </c>
      <c r="L24" s="392"/>
      <c r="M24" s="605">
        <f t="shared" si="2"/>
        <v>0</v>
      </c>
      <c r="N24" s="605">
        <f t="shared" si="3"/>
        <v>0</v>
      </c>
      <c r="O24" s="605">
        <f t="shared" si="4"/>
        <v>0</v>
      </c>
      <c r="P24" s="938">
        <f t="shared" si="5"/>
        <v>0</v>
      </c>
    </row>
    <row r="25" spans="1:18" x14ac:dyDescent="0.2">
      <c r="A25" s="2973"/>
      <c r="B25" s="2975"/>
      <c r="C25" s="389">
        <v>1</v>
      </c>
      <c r="D25" s="390"/>
      <c r="E25" s="390"/>
      <c r="F25" s="390"/>
      <c r="G25" s="390"/>
      <c r="H25" s="603">
        <f t="shared" si="0"/>
        <v>0</v>
      </c>
      <c r="I25" s="390">
        <f t="shared" si="1"/>
        <v>0</v>
      </c>
      <c r="J25" s="391">
        <v>1</v>
      </c>
      <c r="K25" s="391">
        <v>1</v>
      </c>
      <c r="L25" s="392"/>
      <c r="M25" s="605">
        <f t="shared" si="2"/>
        <v>0</v>
      </c>
      <c r="N25" s="605">
        <f t="shared" si="3"/>
        <v>0</v>
      </c>
      <c r="O25" s="605">
        <f t="shared" si="4"/>
        <v>0</v>
      </c>
      <c r="P25" s="938">
        <f t="shared" si="5"/>
        <v>0</v>
      </c>
    </row>
    <row r="26" spans="1:18" x14ac:dyDescent="0.2">
      <c r="A26" s="2973"/>
      <c r="B26" s="2975"/>
      <c r="C26" s="389">
        <v>1</v>
      </c>
      <c r="D26" s="390"/>
      <c r="E26" s="390"/>
      <c r="F26" s="390"/>
      <c r="G26" s="390"/>
      <c r="H26" s="603">
        <f t="shared" si="0"/>
        <v>0</v>
      </c>
      <c r="I26" s="390">
        <f t="shared" si="1"/>
        <v>0</v>
      </c>
      <c r="J26" s="391">
        <v>1</v>
      </c>
      <c r="K26" s="391">
        <v>1</v>
      </c>
      <c r="L26" s="392"/>
      <c r="M26" s="605">
        <f t="shared" si="2"/>
        <v>0</v>
      </c>
      <c r="N26" s="605">
        <f t="shared" si="3"/>
        <v>0</v>
      </c>
      <c r="O26" s="605">
        <f t="shared" si="4"/>
        <v>0</v>
      </c>
      <c r="P26" s="938">
        <f t="shared" si="5"/>
        <v>0</v>
      </c>
    </row>
    <row r="27" spans="1:18" x14ac:dyDescent="0.2">
      <c r="A27" s="2973"/>
      <c r="B27" s="2975"/>
      <c r="C27" s="389">
        <v>1</v>
      </c>
      <c r="D27" s="390"/>
      <c r="E27" s="390"/>
      <c r="F27" s="390"/>
      <c r="G27" s="390"/>
      <c r="H27" s="603">
        <f t="shared" si="0"/>
        <v>0</v>
      </c>
      <c r="I27" s="390">
        <f t="shared" si="1"/>
        <v>0</v>
      </c>
      <c r="J27" s="391">
        <v>1</v>
      </c>
      <c r="K27" s="391">
        <v>1</v>
      </c>
      <c r="L27" s="392"/>
      <c r="M27" s="605">
        <f t="shared" si="2"/>
        <v>0</v>
      </c>
      <c r="N27" s="605">
        <f t="shared" si="3"/>
        <v>0</v>
      </c>
      <c r="O27" s="605">
        <f t="shared" si="4"/>
        <v>0</v>
      </c>
      <c r="P27" s="938">
        <f t="shared" si="5"/>
        <v>0</v>
      </c>
    </row>
    <row r="28" spans="1:18" x14ac:dyDescent="0.2">
      <c r="A28" s="2973"/>
      <c r="B28" s="2975"/>
      <c r="C28" s="389">
        <v>1</v>
      </c>
      <c r="D28" s="390"/>
      <c r="E28" s="390"/>
      <c r="F28" s="390"/>
      <c r="G28" s="390"/>
      <c r="H28" s="603">
        <f t="shared" si="0"/>
        <v>0</v>
      </c>
      <c r="I28" s="390">
        <f t="shared" si="1"/>
        <v>0</v>
      </c>
      <c r="J28" s="391">
        <v>1</v>
      </c>
      <c r="K28" s="391">
        <v>1</v>
      </c>
      <c r="L28" s="392"/>
      <c r="M28" s="605">
        <f t="shared" si="2"/>
        <v>0</v>
      </c>
      <c r="N28" s="605">
        <f t="shared" si="3"/>
        <v>0</v>
      </c>
      <c r="O28" s="605">
        <f t="shared" si="4"/>
        <v>0</v>
      </c>
      <c r="P28" s="938">
        <f t="shared" si="5"/>
        <v>0</v>
      </c>
    </row>
    <row r="29" spans="1:18" x14ac:dyDescent="0.2">
      <c r="A29" s="2973"/>
      <c r="B29" s="2975"/>
      <c r="C29" s="389">
        <v>1</v>
      </c>
      <c r="D29" s="390"/>
      <c r="E29" s="390"/>
      <c r="F29" s="390"/>
      <c r="G29" s="390"/>
      <c r="H29" s="603">
        <f t="shared" si="0"/>
        <v>0</v>
      </c>
      <c r="I29" s="390">
        <f t="shared" si="1"/>
        <v>0</v>
      </c>
      <c r="J29" s="391">
        <v>1</v>
      </c>
      <c r="K29" s="391">
        <v>1</v>
      </c>
      <c r="L29" s="392"/>
      <c r="M29" s="605">
        <f t="shared" si="2"/>
        <v>0</v>
      </c>
      <c r="N29" s="605">
        <f t="shared" si="3"/>
        <v>0</v>
      </c>
      <c r="O29" s="605">
        <f t="shared" si="4"/>
        <v>0</v>
      </c>
      <c r="P29" s="938">
        <f t="shared" si="5"/>
        <v>0</v>
      </c>
    </row>
    <row r="30" spans="1:18" x14ac:dyDescent="0.2">
      <c r="A30" s="2973"/>
      <c r="B30" s="2975"/>
      <c r="C30" s="389">
        <v>1</v>
      </c>
      <c r="D30" s="390"/>
      <c r="E30" s="390"/>
      <c r="F30" s="390"/>
      <c r="G30" s="390"/>
      <c r="H30" s="603">
        <f t="shared" si="0"/>
        <v>0</v>
      </c>
      <c r="I30" s="390">
        <f t="shared" si="1"/>
        <v>0</v>
      </c>
      <c r="J30" s="391">
        <v>1</v>
      </c>
      <c r="K30" s="391">
        <v>1</v>
      </c>
      <c r="L30" s="392"/>
      <c r="M30" s="605">
        <f t="shared" si="2"/>
        <v>0</v>
      </c>
      <c r="N30" s="605">
        <f t="shared" si="3"/>
        <v>0</v>
      </c>
      <c r="O30" s="605">
        <f t="shared" si="4"/>
        <v>0</v>
      </c>
      <c r="P30" s="938">
        <f t="shared" si="5"/>
        <v>0</v>
      </c>
    </row>
    <row r="31" spans="1:18" x14ac:dyDescent="0.2">
      <c r="A31" s="2973"/>
      <c r="B31" s="2975"/>
      <c r="C31" s="389">
        <v>1</v>
      </c>
      <c r="D31" s="390"/>
      <c r="E31" s="390"/>
      <c r="F31" s="390"/>
      <c r="G31" s="390"/>
      <c r="H31" s="603">
        <f t="shared" si="0"/>
        <v>0</v>
      </c>
      <c r="I31" s="390">
        <f t="shared" si="1"/>
        <v>0</v>
      </c>
      <c r="J31" s="391"/>
      <c r="K31" s="391">
        <v>1</v>
      </c>
      <c r="L31" s="392"/>
      <c r="M31" s="605">
        <f t="shared" si="2"/>
        <v>0</v>
      </c>
      <c r="N31" s="605">
        <f t="shared" si="3"/>
        <v>0</v>
      </c>
      <c r="O31" s="605">
        <f t="shared" si="4"/>
        <v>0</v>
      </c>
      <c r="P31" s="938">
        <f t="shared" si="5"/>
        <v>0</v>
      </c>
      <c r="Q31" s="2502">
        <f>A31</f>
        <v>0</v>
      </c>
      <c r="R31" s="2516"/>
    </row>
    <row r="32" spans="1:18" x14ac:dyDescent="0.2">
      <c r="A32" s="2973"/>
      <c r="B32" s="2975"/>
      <c r="C32" s="389">
        <v>1</v>
      </c>
      <c r="D32" s="390"/>
      <c r="E32" s="390"/>
      <c r="F32" s="390"/>
      <c r="G32" s="390"/>
      <c r="H32" s="603">
        <f t="shared" si="0"/>
        <v>0</v>
      </c>
      <c r="I32" s="390">
        <f t="shared" si="1"/>
        <v>0</v>
      </c>
      <c r="J32" s="391"/>
      <c r="K32" s="391">
        <v>1</v>
      </c>
      <c r="L32" s="392"/>
      <c r="M32" s="605">
        <f t="shared" si="2"/>
        <v>0</v>
      </c>
      <c r="N32" s="605">
        <f t="shared" si="3"/>
        <v>0</v>
      </c>
      <c r="O32" s="605">
        <f t="shared" si="4"/>
        <v>0</v>
      </c>
      <c r="P32" s="938">
        <f t="shared" si="5"/>
        <v>0</v>
      </c>
      <c r="Q32" s="2502">
        <f>A32</f>
        <v>0</v>
      </c>
      <c r="R32" s="2516"/>
    </row>
    <row r="33" spans="1:18" x14ac:dyDescent="0.2">
      <c r="A33" s="2973"/>
      <c r="B33" s="2975"/>
      <c r="C33" s="389">
        <v>1</v>
      </c>
      <c r="D33" s="390"/>
      <c r="E33" s="390"/>
      <c r="F33" s="390"/>
      <c r="G33" s="390"/>
      <c r="H33" s="603">
        <f t="shared" si="0"/>
        <v>0</v>
      </c>
      <c r="I33" s="390">
        <f t="shared" si="1"/>
        <v>0</v>
      </c>
      <c r="J33" s="391"/>
      <c r="K33" s="391">
        <v>1</v>
      </c>
      <c r="L33" s="392"/>
      <c r="M33" s="605">
        <f t="shared" si="2"/>
        <v>0</v>
      </c>
      <c r="N33" s="605">
        <f t="shared" si="3"/>
        <v>0</v>
      </c>
      <c r="O33" s="605">
        <f t="shared" si="4"/>
        <v>0</v>
      </c>
      <c r="P33" s="938">
        <f t="shared" si="5"/>
        <v>0</v>
      </c>
      <c r="Q33" s="2502">
        <f>A33</f>
        <v>0</v>
      </c>
      <c r="R33" s="2516"/>
    </row>
    <row r="34" spans="1:18" x14ac:dyDescent="0.2">
      <c r="A34" s="2973"/>
      <c r="B34" s="2975"/>
      <c r="C34" s="389">
        <v>1</v>
      </c>
      <c r="D34" s="390"/>
      <c r="E34" s="390"/>
      <c r="F34" s="390"/>
      <c r="G34" s="390"/>
      <c r="H34" s="603">
        <f t="shared" si="0"/>
        <v>0</v>
      </c>
      <c r="I34" s="390">
        <f t="shared" si="1"/>
        <v>0</v>
      </c>
      <c r="J34" s="391"/>
      <c r="K34" s="391">
        <v>1</v>
      </c>
      <c r="L34" s="392"/>
      <c r="M34" s="605">
        <f t="shared" si="2"/>
        <v>0</v>
      </c>
      <c r="N34" s="605">
        <f t="shared" si="3"/>
        <v>0</v>
      </c>
      <c r="O34" s="605">
        <f t="shared" si="4"/>
        <v>0</v>
      </c>
      <c r="P34" s="938">
        <f t="shared" si="5"/>
        <v>0</v>
      </c>
      <c r="Q34" s="691"/>
      <c r="R34" s="353"/>
    </row>
    <row r="35" spans="1:18" x14ac:dyDescent="0.2">
      <c r="A35" s="2973"/>
      <c r="B35" s="2975"/>
      <c r="C35" s="389">
        <v>1</v>
      </c>
      <c r="D35" s="390"/>
      <c r="E35" s="390"/>
      <c r="F35" s="390"/>
      <c r="G35" s="390"/>
      <c r="H35" s="603">
        <f t="shared" si="0"/>
        <v>0</v>
      </c>
      <c r="I35" s="390">
        <f t="shared" si="1"/>
        <v>0</v>
      </c>
      <c r="J35" s="391"/>
      <c r="K35" s="391">
        <v>1</v>
      </c>
      <c r="L35" s="392"/>
      <c r="M35" s="605">
        <f t="shared" si="2"/>
        <v>0</v>
      </c>
      <c r="N35" s="605">
        <f t="shared" si="3"/>
        <v>0</v>
      </c>
      <c r="O35" s="605">
        <f t="shared" si="4"/>
        <v>0</v>
      </c>
      <c r="P35" s="938">
        <f t="shared" si="5"/>
        <v>0</v>
      </c>
      <c r="Q35" s="691"/>
      <c r="R35" s="353"/>
    </row>
    <row r="36" spans="1:18" x14ac:dyDescent="0.2">
      <c r="A36" s="2973"/>
      <c r="B36" s="2975"/>
      <c r="C36" s="389">
        <v>1</v>
      </c>
      <c r="D36" s="390"/>
      <c r="E36" s="390"/>
      <c r="F36" s="390"/>
      <c r="G36" s="390"/>
      <c r="H36" s="603">
        <f t="shared" si="0"/>
        <v>0</v>
      </c>
      <c r="I36" s="390">
        <f t="shared" si="1"/>
        <v>0</v>
      </c>
      <c r="J36" s="391"/>
      <c r="K36" s="391">
        <v>1</v>
      </c>
      <c r="L36" s="392"/>
      <c r="M36" s="605">
        <f t="shared" si="2"/>
        <v>0</v>
      </c>
      <c r="N36" s="605">
        <f t="shared" si="3"/>
        <v>0</v>
      </c>
      <c r="O36" s="605">
        <f t="shared" si="4"/>
        <v>0</v>
      </c>
      <c r="P36" s="938">
        <f t="shared" si="5"/>
        <v>0</v>
      </c>
      <c r="Q36" s="691"/>
      <c r="R36" s="353"/>
    </row>
    <row r="37" spans="1:18" x14ac:dyDescent="0.2">
      <c r="A37" s="2973"/>
      <c r="B37" s="2975"/>
      <c r="C37" s="389">
        <v>1</v>
      </c>
      <c r="D37" s="390"/>
      <c r="E37" s="390"/>
      <c r="F37" s="390"/>
      <c r="G37" s="390"/>
      <c r="H37" s="603">
        <f t="shared" si="0"/>
        <v>0</v>
      </c>
      <c r="I37" s="390">
        <f t="shared" si="1"/>
        <v>0</v>
      </c>
      <c r="J37" s="391"/>
      <c r="K37" s="391">
        <v>1</v>
      </c>
      <c r="L37" s="392"/>
      <c r="M37" s="605">
        <f t="shared" si="2"/>
        <v>0</v>
      </c>
      <c r="N37" s="605">
        <f t="shared" si="3"/>
        <v>0</v>
      </c>
      <c r="O37" s="605">
        <f t="shared" si="4"/>
        <v>0</v>
      </c>
      <c r="P37" s="938">
        <f t="shared" si="5"/>
        <v>0</v>
      </c>
      <c r="Q37" s="691"/>
      <c r="R37" s="353"/>
    </row>
    <row r="38" spans="1:18" x14ac:dyDescent="0.2">
      <c r="A38" s="937"/>
      <c r="B38" s="388"/>
      <c r="C38" s="389">
        <v>1</v>
      </c>
      <c r="D38" s="390"/>
      <c r="E38" s="390"/>
      <c r="F38" s="390"/>
      <c r="G38" s="390"/>
      <c r="H38" s="603">
        <f t="shared" si="0"/>
        <v>0</v>
      </c>
      <c r="I38" s="390">
        <f t="shared" si="1"/>
        <v>0</v>
      </c>
      <c r="J38" s="391"/>
      <c r="K38" s="391">
        <v>1</v>
      </c>
      <c r="L38" s="392"/>
      <c r="M38" s="605">
        <f t="shared" si="2"/>
        <v>0</v>
      </c>
      <c r="N38" s="605">
        <f t="shared" si="3"/>
        <v>0</v>
      </c>
      <c r="O38" s="605">
        <f t="shared" si="4"/>
        <v>0</v>
      </c>
      <c r="P38" s="938">
        <f t="shared" si="5"/>
        <v>0</v>
      </c>
      <c r="Q38" s="691"/>
      <c r="R38" s="353"/>
    </row>
    <row r="39" spans="1:18" x14ac:dyDescent="0.2">
      <c r="A39" s="937"/>
      <c r="B39" s="388"/>
      <c r="C39" s="389"/>
      <c r="D39" s="390"/>
      <c r="E39" s="390"/>
      <c r="F39" s="390"/>
      <c r="G39" s="390"/>
      <c r="H39" s="603">
        <f t="shared" si="0"/>
        <v>0</v>
      </c>
      <c r="I39" s="390">
        <f t="shared" si="1"/>
        <v>0</v>
      </c>
      <c r="J39" s="391"/>
      <c r="K39" s="391">
        <v>1</v>
      </c>
      <c r="L39" s="392"/>
      <c r="M39" s="605">
        <f t="shared" si="2"/>
        <v>0</v>
      </c>
      <c r="N39" s="605">
        <f t="shared" si="3"/>
        <v>0</v>
      </c>
      <c r="O39" s="605">
        <f t="shared" si="4"/>
        <v>0</v>
      </c>
      <c r="P39" s="938">
        <f t="shared" si="5"/>
        <v>0</v>
      </c>
      <c r="Q39" s="2502">
        <f>A40</f>
        <v>0</v>
      </c>
      <c r="R39" s="2516"/>
    </row>
    <row r="40" spans="1:18" x14ac:dyDescent="0.2">
      <c r="A40" s="2973"/>
      <c r="B40" s="2974"/>
      <c r="C40" s="354"/>
      <c r="D40" s="603">
        <f t="shared" ref="D40:I40" si="6">SUM(D9:D39)</f>
        <v>0</v>
      </c>
      <c r="E40" s="603">
        <f t="shared" si="6"/>
        <v>0</v>
      </c>
      <c r="F40" s="603">
        <f t="shared" si="6"/>
        <v>0</v>
      </c>
      <c r="G40" s="603">
        <f t="shared" si="6"/>
        <v>0</v>
      </c>
      <c r="H40" s="603">
        <f t="shared" si="6"/>
        <v>0</v>
      </c>
      <c r="I40" s="603">
        <f t="shared" si="6"/>
        <v>0</v>
      </c>
      <c r="J40" s="393"/>
      <c r="K40" s="393"/>
      <c r="L40" s="394"/>
      <c r="M40" s="604">
        <f>SUM(M9:M39)</f>
        <v>0</v>
      </c>
      <c r="N40" s="605">
        <f>SUM(N9:N39)</f>
        <v>0</v>
      </c>
      <c r="O40" s="606">
        <f>SUM(O9:O39)</f>
        <v>0</v>
      </c>
      <c r="P40" s="938">
        <f>SUM(P9:P39)</f>
        <v>0</v>
      </c>
    </row>
    <row r="41" spans="1:18" x14ac:dyDescent="0.2">
      <c r="A41" s="2966" t="s">
        <v>570</v>
      </c>
      <c r="B41" s="2544"/>
      <c r="C41" s="206"/>
      <c r="D41" s="206"/>
      <c r="E41" s="206"/>
      <c r="F41" s="206"/>
      <c r="G41" s="206"/>
      <c r="H41" s="206"/>
      <c r="I41" s="206"/>
      <c r="J41" s="206"/>
      <c r="K41" s="206"/>
      <c r="L41" s="206"/>
      <c r="M41" s="206"/>
      <c r="N41" s="206"/>
      <c r="O41" s="206"/>
      <c r="P41" s="897"/>
    </row>
    <row r="42" spans="1:18" x14ac:dyDescent="0.2">
      <c r="A42" s="896"/>
      <c r="B42" s="206"/>
      <c r="C42" s="206"/>
      <c r="D42" s="206">
        <v>1</v>
      </c>
      <c r="E42" s="939">
        <v>0.19600000000000001</v>
      </c>
      <c r="F42" s="206"/>
      <c r="G42" s="206">
        <v>3</v>
      </c>
      <c r="H42" s="939">
        <v>0.20599999999999999</v>
      </c>
      <c r="I42" s="206"/>
      <c r="J42" s="206"/>
      <c r="K42" s="206"/>
      <c r="L42" s="206"/>
      <c r="M42" s="206"/>
      <c r="N42" s="206"/>
      <c r="O42" s="206"/>
      <c r="P42" s="897"/>
    </row>
    <row r="43" spans="1:18" ht="13.5" thickBot="1" x14ac:dyDescent="0.25">
      <c r="A43" s="898"/>
      <c r="B43" s="864" t="s">
        <v>173</v>
      </c>
      <c r="C43" s="864"/>
      <c r="D43" s="864">
        <v>2</v>
      </c>
      <c r="E43" s="940">
        <v>5.5E-2</v>
      </c>
      <c r="F43" s="864"/>
      <c r="G43" s="864">
        <v>4</v>
      </c>
      <c r="H43" s="940">
        <v>0.186</v>
      </c>
      <c r="I43" s="864"/>
      <c r="J43" s="864"/>
      <c r="K43" s="864"/>
      <c r="L43" s="864"/>
      <c r="M43" s="864"/>
      <c r="N43" s="864"/>
      <c r="O43" s="864"/>
      <c r="P43" s="899"/>
    </row>
  </sheetData>
  <mergeCells count="41">
    <mergeCell ref="A10:B10"/>
    <mergeCell ref="A33:B33"/>
    <mergeCell ref="A28:B28"/>
    <mergeCell ref="A29:B29"/>
    <mergeCell ref="A30:B30"/>
    <mergeCell ref="A31:B31"/>
    <mergeCell ref="A11:B11"/>
    <mergeCell ref="A12:B12"/>
    <mergeCell ref="A13:B13"/>
    <mergeCell ref="A14:B14"/>
    <mergeCell ref="A17:B17"/>
    <mergeCell ref="Q39:R39"/>
    <mergeCell ref="A18:B18"/>
    <mergeCell ref="A20:B20"/>
    <mergeCell ref="A21:B21"/>
    <mergeCell ref="Q32:R32"/>
    <mergeCell ref="Q33:R33"/>
    <mergeCell ref="Q31:R31"/>
    <mergeCell ref="A22:B22"/>
    <mergeCell ref="A23:B23"/>
    <mergeCell ref="A40:B40"/>
    <mergeCell ref="A34:B34"/>
    <mergeCell ref="A35:B35"/>
    <mergeCell ref="A36:B36"/>
    <mergeCell ref="A32:B32"/>
    <mergeCell ref="A41:B41"/>
    <mergeCell ref="B1:D1"/>
    <mergeCell ref="D3:F3"/>
    <mergeCell ref="D6:H6"/>
    <mergeCell ref="A6:B6"/>
    <mergeCell ref="A7:B7"/>
    <mergeCell ref="A8:B8"/>
    <mergeCell ref="A9:B9"/>
    <mergeCell ref="A37:B37"/>
    <mergeCell ref="A19:B19"/>
    <mergeCell ref="A24:B24"/>
    <mergeCell ref="A25:B25"/>
    <mergeCell ref="A26:B26"/>
    <mergeCell ref="A27:B27"/>
    <mergeCell ref="A15:B15"/>
    <mergeCell ref="A16:B16"/>
  </mergeCells>
  <phoneticPr fontId="51" type="noConversion"/>
  <printOptions horizontalCentered="1" verticalCentered="1"/>
  <pageMargins left="0" right="0" top="0" bottom="0" header="0" footer="0"/>
  <pageSetup paperSize="9" scale="91" orientation="landscape" horizontalDpi="300" verticalDpi="300" r:id="rId1"/>
  <headerFooter alignWithMargins="0"/>
  <colBreaks count="1" manualBreakCount="1">
    <brk id="16" max="1048575" man="1"/>
  </col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3">
    <tabColor indexed="10"/>
  </sheetPr>
  <dimension ref="A1:H40"/>
  <sheetViews>
    <sheetView workbookViewId="0">
      <selection activeCell="C18" sqref="C18:D18"/>
    </sheetView>
  </sheetViews>
  <sheetFormatPr baseColWidth="10" defaultRowHeight="12.75" x14ac:dyDescent="0.2"/>
  <sheetData>
    <row r="1" spans="1:7" ht="13.5" thickBot="1" x14ac:dyDescent="0.25">
      <c r="A1" s="209" t="s">
        <v>1671</v>
      </c>
      <c r="B1" s="2263" t="str">
        <f>CLIENT</f>
        <v>SPECIMEN ECF</v>
      </c>
      <c r="C1" s="2263"/>
      <c r="D1" s="355"/>
      <c r="E1" s="355"/>
      <c r="F1" s="355"/>
      <c r="G1" s="356"/>
    </row>
    <row r="2" spans="1:7" ht="13.5" thickBot="1" x14ac:dyDescent="0.25">
      <c r="A2" s="208"/>
      <c r="B2" s="218"/>
      <c r="C2" s="218"/>
      <c r="D2" s="186"/>
      <c r="E2" s="346"/>
      <c r="F2" s="224" t="s">
        <v>650</v>
      </c>
      <c r="G2" s="357"/>
    </row>
    <row r="3" spans="1:7" ht="13.5" thickBot="1" x14ac:dyDescent="0.25">
      <c r="A3" s="208"/>
      <c r="B3" s="186" t="s">
        <v>724</v>
      </c>
      <c r="C3" s="2264">
        <f>+GA!O3</f>
        <v>41639</v>
      </c>
      <c r="D3" s="2264"/>
      <c r="E3" s="2264"/>
      <c r="F3" s="224" t="s">
        <v>711</v>
      </c>
      <c r="G3" s="358"/>
    </row>
    <row r="4" spans="1:7" ht="13.5" thickBot="1" x14ac:dyDescent="0.25">
      <c r="A4" s="276" t="s">
        <v>1457</v>
      </c>
      <c r="B4" s="279"/>
      <c r="C4" s="278" t="s">
        <v>725</v>
      </c>
      <c r="D4" s="280"/>
      <c r="E4" s="277"/>
      <c r="F4" s="277"/>
      <c r="G4" s="359"/>
    </row>
    <row r="5" spans="1:7" ht="15.75" customHeight="1" x14ac:dyDescent="0.2">
      <c r="A5" s="2780" t="s">
        <v>230</v>
      </c>
      <c r="B5" s="2781"/>
      <c r="C5" s="2781"/>
      <c r="D5" s="2781"/>
      <c r="E5" s="2781"/>
      <c r="F5" s="2781"/>
      <c r="G5" s="2782"/>
    </row>
    <row r="6" spans="1:7" ht="15.75" customHeight="1" x14ac:dyDescent="0.2">
      <c r="A6" s="2783"/>
      <c r="B6" s="2784"/>
      <c r="C6" s="2784"/>
      <c r="D6" s="2784"/>
      <c r="E6" s="2784"/>
      <c r="F6" s="2784"/>
      <c r="G6" s="2785"/>
    </row>
    <row r="7" spans="1:7" x14ac:dyDescent="0.2">
      <c r="A7" s="903"/>
      <c r="B7" s="507"/>
      <c r="C7" s="508"/>
      <c r="D7" s="508"/>
      <c r="E7" s="507"/>
      <c r="F7" s="507"/>
      <c r="G7" s="904"/>
    </row>
    <row r="8" spans="1:7" x14ac:dyDescent="0.2">
      <c r="A8" s="941"/>
      <c r="B8" s="521"/>
      <c r="C8" s="2976"/>
      <c r="D8" s="2605"/>
      <c r="E8" s="522"/>
      <c r="F8" s="522"/>
      <c r="G8" s="942"/>
    </row>
    <row r="9" spans="1:7" x14ac:dyDescent="0.2">
      <c r="A9" s="903"/>
      <c r="B9" s="507"/>
      <c r="C9" s="508"/>
      <c r="D9" s="508"/>
      <c r="E9" s="507"/>
      <c r="F9" s="507"/>
      <c r="G9" s="904"/>
    </row>
    <row r="10" spans="1:7" x14ac:dyDescent="0.2">
      <c r="A10" s="905"/>
      <c r="B10" s="509"/>
      <c r="C10" s="2778"/>
      <c r="D10" s="2779"/>
      <c r="E10" s="511">
        <f>+C3</f>
        <v>41639</v>
      </c>
      <c r="F10" s="512"/>
      <c r="G10" s="907">
        <f>E10-365</f>
        <v>41274</v>
      </c>
    </row>
    <row r="11" spans="1:7" ht="13.5" x14ac:dyDescent="0.25">
      <c r="A11" s="2776"/>
      <c r="B11" s="2777"/>
      <c r="C11" s="2777"/>
      <c r="D11" s="2777"/>
      <c r="E11" s="1288"/>
      <c r="F11" s="510"/>
      <c r="G11" s="906"/>
    </row>
    <row r="12" spans="1:7" ht="13.5" x14ac:dyDescent="0.25">
      <c r="A12" s="2776" t="s">
        <v>1331</v>
      </c>
      <c r="B12" s="2777"/>
      <c r="C12" s="2777"/>
      <c r="D12" s="2777"/>
      <c r="E12" s="1452"/>
      <c r="F12" s="510"/>
      <c r="G12" s="912"/>
    </row>
    <row r="13" spans="1:7" x14ac:dyDescent="0.2">
      <c r="A13" s="905"/>
      <c r="B13" s="509"/>
      <c r="C13" s="2778"/>
      <c r="D13" s="2779"/>
      <c r="E13" s="510"/>
      <c r="F13" s="510"/>
      <c r="G13" s="906"/>
    </row>
    <row r="14" spans="1:7" x14ac:dyDescent="0.2">
      <c r="A14" s="905"/>
      <c r="B14" s="509"/>
      <c r="C14" s="2778"/>
      <c r="D14" s="2779"/>
      <c r="E14" s="186"/>
      <c r="F14" s="186"/>
      <c r="G14" s="358"/>
    </row>
    <row r="15" spans="1:7" x14ac:dyDescent="0.2">
      <c r="A15" s="908"/>
      <c r="B15" s="515"/>
      <c r="C15" s="516"/>
      <c r="D15" s="516"/>
      <c r="E15" s="515"/>
      <c r="F15" s="515"/>
      <c r="G15" s="909"/>
    </row>
    <row r="16" spans="1:7" ht="15.75" x14ac:dyDescent="0.25">
      <c r="A16" s="905"/>
      <c r="B16" s="509"/>
      <c r="C16" s="2778"/>
      <c r="D16" s="2779"/>
      <c r="E16" s="1198"/>
      <c r="F16" s="1198"/>
      <c r="G16" s="909"/>
    </row>
    <row r="17" spans="1:8" x14ac:dyDescent="0.2">
      <c r="A17" s="905"/>
      <c r="B17" s="509"/>
      <c r="C17" s="2778"/>
      <c r="D17" s="2779"/>
      <c r="E17" s="510"/>
      <c r="F17" s="510"/>
      <c r="G17" s="906"/>
    </row>
    <row r="18" spans="1:8" x14ac:dyDescent="0.2">
      <c r="A18" s="910" t="s">
        <v>1582</v>
      </c>
      <c r="B18" s="509"/>
      <c r="C18" s="2778"/>
      <c r="D18" s="2779"/>
      <c r="E18" s="510"/>
      <c r="F18" s="510"/>
      <c r="G18" s="906"/>
    </row>
    <row r="19" spans="1:8" x14ac:dyDescent="0.2">
      <c r="A19" s="2790"/>
      <c r="B19" s="2791"/>
      <c r="C19" s="2791"/>
      <c r="D19" s="2791"/>
      <c r="E19" s="2791"/>
      <c r="F19" s="2791"/>
      <c r="G19" s="2792"/>
    </row>
    <row r="20" spans="1:8" x14ac:dyDescent="0.2">
      <c r="A20" s="2790"/>
      <c r="B20" s="2791"/>
      <c r="C20" s="2791"/>
      <c r="D20" s="2791"/>
      <c r="E20" s="2791"/>
      <c r="F20" s="2791"/>
      <c r="G20" s="2792"/>
    </row>
    <row r="21" spans="1:8" x14ac:dyDescent="0.2">
      <c r="A21" s="2790"/>
      <c r="B21" s="2791"/>
      <c r="C21" s="2791"/>
      <c r="D21" s="2791"/>
      <c r="E21" s="2791"/>
      <c r="F21" s="2791"/>
      <c r="G21" s="2792"/>
    </row>
    <row r="22" spans="1:8" x14ac:dyDescent="0.2">
      <c r="A22" s="911"/>
      <c r="B22" s="517"/>
      <c r="C22" s="2786"/>
      <c r="D22" s="2787"/>
      <c r="E22" s="518"/>
      <c r="F22" s="518"/>
      <c r="G22" s="912"/>
    </row>
    <row r="23" spans="1:8" ht="13.5" thickBot="1" x14ac:dyDescent="0.25">
      <c r="A23" s="913"/>
      <c r="B23" s="914"/>
      <c r="C23" s="2788"/>
      <c r="D23" s="2789"/>
      <c r="E23" s="915"/>
      <c r="F23" s="915"/>
      <c r="G23" s="916"/>
    </row>
    <row r="24" spans="1:8" ht="12.75" customHeight="1" x14ac:dyDescent="0.2">
      <c r="A24" s="2783" t="s">
        <v>1583</v>
      </c>
      <c r="B24" s="2784"/>
      <c r="C24" s="2784"/>
      <c r="D24" s="2784"/>
      <c r="E24" s="2784"/>
      <c r="F24" s="2784"/>
      <c r="G24" s="2785"/>
      <c r="H24" s="206"/>
    </row>
    <row r="25" spans="1:8" x14ac:dyDescent="0.2">
      <c r="A25" s="2783"/>
      <c r="B25" s="2784"/>
      <c r="C25" s="2784"/>
      <c r="D25" s="2784"/>
      <c r="E25" s="2784"/>
      <c r="F25" s="2784"/>
      <c r="G25" s="2785"/>
    </row>
    <row r="26" spans="1:8" ht="15.75" x14ac:dyDescent="0.25">
      <c r="A26" s="900"/>
      <c r="B26" s="506"/>
      <c r="C26" s="506"/>
      <c r="D26" s="506"/>
      <c r="E26" s="506"/>
      <c r="F26" s="506"/>
      <c r="G26" s="901"/>
    </row>
    <row r="27" spans="1:8" x14ac:dyDescent="0.2">
      <c r="A27" s="941"/>
      <c r="B27" s="521"/>
      <c r="C27" s="2976"/>
      <c r="D27" s="2605"/>
      <c r="E27" s="522"/>
      <c r="F27" s="522"/>
      <c r="G27" s="942"/>
    </row>
    <row r="28" spans="1:8" x14ac:dyDescent="0.2">
      <c r="A28" s="941"/>
      <c r="B28" s="521"/>
      <c r="C28" s="2976"/>
      <c r="D28" s="2605"/>
      <c r="E28" s="522"/>
      <c r="F28" s="522"/>
      <c r="G28" s="942"/>
    </row>
    <row r="29" spans="1:8" x14ac:dyDescent="0.2">
      <c r="A29" s="941"/>
      <c r="B29" s="526"/>
      <c r="C29" s="2976"/>
      <c r="D29" s="2605"/>
      <c r="E29" s="613">
        <f>+C3</f>
        <v>41639</v>
      </c>
      <c r="F29" s="607"/>
      <c r="G29" s="943">
        <f>+E29-365</f>
        <v>41274</v>
      </c>
      <c r="H29" s="524"/>
    </row>
    <row r="30" spans="1:8" x14ac:dyDescent="0.2">
      <c r="A30" s="941"/>
      <c r="B30" s="526">
        <v>416000</v>
      </c>
      <c r="C30" s="2976" t="s">
        <v>1584</v>
      </c>
      <c r="D30" s="2605"/>
      <c r="E30" s="612"/>
      <c r="F30" s="527"/>
      <c r="G30" s="944"/>
      <c r="H30" s="525"/>
    </row>
    <row r="31" spans="1:8" x14ac:dyDescent="0.2">
      <c r="A31" s="941"/>
      <c r="B31" s="526"/>
      <c r="C31" s="2976"/>
      <c r="D31" s="2605"/>
      <c r="E31" s="2977"/>
      <c r="F31" s="2978"/>
      <c r="G31" s="951"/>
      <c r="H31" s="524"/>
    </row>
    <row r="32" spans="1:8" x14ac:dyDescent="0.2">
      <c r="A32" s="941"/>
      <c r="B32" s="526">
        <v>491000</v>
      </c>
      <c r="C32" s="2976" t="s">
        <v>1585</v>
      </c>
      <c r="D32" s="2605"/>
      <c r="E32" s="612"/>
      <c r="F32" s="527"/>
      <c r="G32" s="944"/>
      <c r="H32" s="524"/>
    </row>
    <row r="33" spans="1:8" x14ac:dyDescent="0.2">
      <c r="A33" s="941"/>
      <c r="B33" s="526"/>
      <c r="C33" s="2976"/>
      <c r="D33" s="2605"/>
      <c r="E33" s="527"/>
      <c r="F33" s="527"/>
      <c r="G33" s="952"/>
      <c r="H33" s="524"/>
    </row>
    <row r="34" spans="1:8" x14ac:dyDescent="0.2">
      <c r="A34" s="941"/>
      <c r="B34" s="521"/>
      <c r="C34" s="2976"/>
      <c r="D34" s="2605"/>
      <c r="E34" s="527"/>
      <c r="F34" s="527"/>
      <c r="G34" s="952"/>
      <c r="H34" s="524"/>
    </row>
    <row r="35" spans="1:8" ht="15.75" x14ac:dyDescent="0.25">
      <c r="A35" s="941"/>
      <c r="B35" s="521"/>
      <c r="C35" s="2976" t="s">
        <v>1586</v>
      </c>
      <c r="D35" s="2605"/>
      <c r="E35" s="1455" t="e">
        <f>E32/(E30/1.196)*100</f>
        <v>#DIV/0!</v>
      </c>
      <c r="F35" s="611"/>
      <c r="G35" s="1455" t="e">
        <f>G32/(G30/1.196)*100</f>
        <v>#DIV/0!</v>
      </c>
    </row>
    <row r="36" spans="1:8" x14ac:dyDescent="0.2">
      <c r="A36" s="941"/>
      <c r="B36" s="521"/>
      <c r="C36" s="2976"/>
      <c r="D36" s="2605"/>
      <c r="E36" s="522"/>
      <c r="F36" s="522"/>
      <c r="G36" s="942"/>
    </row>
    <row r="37" spans="1:8" x14ac:dyDescent="0.2">
      <c r="A37" s="945" t="s">
        <v>1582</v>
      </c>
      <c r="B37" s="521"/>
      <c r="C37" s="2976"/>
      <c r="D37" s="2605"/>
      <c r="E37" s="522"/>
      <c r="F37" s="522"/>
      <c r="G37" s="942"/>
    </row>
    <row r="38" spans="1:8" x14ac:dyDescent="0.2">
      <c r="A38" s="2982"/>
      <c r="B38" s="2983"/>
      <c r="C38" s="2983"/>
      <c r="D38" s="2983"/>
      <c r="E38" s="2983"/>
      <c r="F38" s="2983"/>
      <c r="G38" s="2984"/>
    </row>
    <row r="39" spans="1:8" x14ac:dyDescent="0.2">
      <c r="A39" s="950"/>
      <c r="B39" s="519"/>
      <c r="C39" s="2981"/>
      <c r="D39" s="2177"/>
      <c r="E39" s="520"/>
      <c r="F39" s="520"/>
      <c r="G39" s="947"/>
    </row>
    <row r="40" spans="1:8" ht="13.5" thickBot="1" x14ac:dyDescent="0.25">
      <c r="A40" s="953"/>
      <c r="B40" s="954"/>
      <c r="C40" s="2979"/>
      <c r="D40" s="2980"/>
      <c r="E40" s="955"/>
      <c r="F40" s="955"/>
      <c r="G40" s="956"/>
    </row>
  </sheetData>
  <mergeCells count="31">
    <mergeCell ref="C40:D40"/>
    <mergeCell ref="C36:D36"/>
    <mergeCell ref="C39:D39"/>
    <mergeCell ref="A38:G38"/>
    <mergeCell ref="C37:D37"/>
    <mergeCell ref="C35:D35"/>
    <mergeCell ref="C30:D30"/>
    <mergeCell ref="C32:D32"/>
    <mergeCell ref="C14:D14"/>
    <mergeCell ref="A19:G21"/>
    <mergeCell ref="C16:D16"/>
    <mergeCell ref="C33:D33"/>
    <mergeCell ref="C34:D34"/>
    <mergeCell ref="C27:D27"/>
    <mergeCell ref="C31:D31"/>
    <mergeCell ref="C17:D17"/>
    <mergeCell ref="C23:D23"/>
    <mergeCell ref="C18:D18"/>
    <mergeCell ref="C28:D28"/>
    <mergeCell ref="C22:D22"/>
    <mergeCell ref="A24:G25"/>
    <mergeCell ref="C29:D29"/>
    <mergeCell ref="E31:F31"/>
    <mergeCell ref="C13:D13"/>
    <mergeCell ref="B1:C1"/>
    <mergeCell ref="C3:E3"/>
    <mergeCell ref="A5:G6"/>
    <mergeCell ref="C8:D8"/>
    <mergeCell ref="C10:D10"/>
    <mergeCell ref="A11:D11"/>
    <mergeCell ref="A12:D12"/>
  </mergeCells>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4">
    <tabColor indexed="10"/>
  </sheetPr>
  <dimension ref="A1:I50"/>
  <sheetViews>
    <sheetView workbookViewId="0">
      <selection activeCell="E37" sqref="E37:F37"/>
    </sheetView>
  </sheetViews>
  <sheetFormatPr baseColWidth="10" defaultRowHeight="12.75" x14ac:dyDescent="0.2"/>
  <cols>
    <col min="4" max="4" width="11.42578125" style="1611"/>
    <col min="5" max="8" width="8.85546875" customWidth="1"/>
    <col min="9" max="9" width="37.28515625" customWidth="1"/>
  </cols>
  <sheetData>
    <row r="1" spans="1:9" ht="13.5" thickBot="1" x14ac:dyDescent="0.25">
      <c r="A1" s="209" t="s">
        <v>1671</v>
      </c>
      <c r="B1" s="2263" t="str">
        <f>CLIENT</f>
        <v>SPECIMEN ECF</v>
      </c>
      <c r="C1" s="2263"/>
      <c r="D1" s="1610"/>
      <c r="E1" s="355"/>
      <c r="F1" s="355"/>
      <c r="G1" s="355"/>
      <c r="H1" s="355"/>
      <c r="I1" s="356"/>
    </row>
    <row r="2" spans="1:9" ht="13.5" thickBot="1" x14ac:dyDescent="0.25">
      <c r="A2" s="208"/>
      <c r="B2" s="218"/>
      <c r="C2" s="218"/>
      <c r="D2" s="1613"/>
      <c r="E2" s="186"/>
      <c r="F2" s="346"/>
      <c r="G2" s="186"/>
      <c r="H2" s="186"/>
      <c r="I2" s="224" t="s">
        <v>1184</v>
      </c>
    </row>
    <row r="3" spans="1:9" ht="13.5" thickBot="1" x14ac:dyDescent="0.25">
      <c r="A3" s="208"/>
      <c r="B3" s="186" t="s">
        <v>724</v>
      </c>
      <c r="C3" s="2264">
        <f>+GA!O3</f>
        <v>41639</v>
      </c>
      <c r="D3" s="2264"/>
      <c r="E3" s="2264"/>
      <c r="F3" s="2264"/>
      <c r="G3" s="186"/>
      <c r="H3" s="186"/>
      <c r="I3" s="224" t="s">
        <v>711</v>
      </c>
    </row>
    <row r="4" spans="1:9" ht="13.5" thickBot="1" x14ac:dyDescent="0.25">
      <c r="A4" s="276" t="s">
        <v>1457</v>
      </c>
      <c r="B4" s="279"/>
      <c r="C4" s="278" t="s">
        <v>725</v>
      </c>
      <c r="D4" s="1614"/>
      <c r="E4" s="2987"/>
      <c r="F4" s="2987"/>
      <c r="G4" s="277"/>
      <c r="H4" s="277"/>
      <c r="I4" s="359"/>
    </row>
    <row r="5" spans="1:9" x14ac:dyDescent="0.2">
      <c r="A5" s="208"/>
      <c r="B5" s="186"/>
      <c r="C5" s="345"/>
      <c r="D5" s="1612"/>
      <c r="E5" s="186"/>
      <c r="F5" s="186"/>
      <c r="G5" s="186"/>
      <c r="H5" s="186"/>
      <c r="I5" s="358"/>
    </row>
    <row r="6" spans="1:9" x14ac:dyDescent="0.2">
      <c r="A6" s="2824" t="s">
        <v>1483</v>
      </c>
      <c r="B6" s="2825"/>
      <c r="C6" s="2825"/>
      <c r="D6" s="2825"/>
      <c r="E6" s="2825"/>
      <c r="F6" s="2825"/>
      <c r="G6" s="2825"/>
      <c r="H6" s="2825"/>
      <c r="I6" s="2826"/>
    </row>
    <row r="7" spans="1:9" x14ac:dyDescent="0.2">
      <c r="A7" s="208"/>
      <c r="B7" s="186"/>
      <c r="C7" s="345"/>
      <c r="D7" s="1612"/>
      <c r="E7" s="186"/>
      <c r="F7" s="186"/>
      <c r="G7" s="186"/>
      <c r="H7" s="186"/>
      <c r="I7" s="358"/>
    </row>
    <row r="8" spans="1:9" ht="25.5" x14ac:dyDescent="0.2">
      <c r="A8" s="2827" t="s">
        <v>1484</v>
      </c>
      <c r="B8" s="2828"/>
      <c r="C8" s="1679" t="s">
        <v>653</v>
      </c>
      <c r="D8" s="1680" t="s">
        <v>1825</v>
      </c>
      <c r="E8" s="2829" t="s">
        <v>1475</v>
      </c>
      <c r="F8" s="2828"/>
      <c r="G8" s="2829" t="s">
        <v>1485</v>
      </c>
      <c r="H8" s="2828"/>
      <c r="I8" s="1681" t="s">
        <v>1308</v>
      </c>
    </row>
    <row r="9" spans="1:9" x14ac:dyDescent="0.2">
      <c r="A9" s="2821"/>
      <c r="B9" s="2521"/>
      <c r="C9" s="682"/>
      <c r="D9" s="1686"/>
      <c r="E9" s="2985"/>
      <c r="F9" s="2986"/>
      <c r="G9" s="2985"/>
      <c r="H9" s="2986"/>
      <c r="I9" s="1454"/>
    </row>
    <row r="10" spans="1:9" x14ac:dyDescent="0.2">
      <c r="A10" s="2814"/>
      <c r="B10" s="2815"/>
      <c r="C10" s="683"/>
      <c r="D10" s="1687"/>
      <c r="E10" s="2816"/>
      <c r="F10" s="2817"/>
      <c r="G10" s="2818"/>
      <c r="H10" s="2819"/>
      <c r="I10" s="684"/>
    </row>
    <row r="11" spans="1:9" x14ac:dyDescent="0.2">
      <c r="A11" s="2814"/>
      <c r="B11" s="2815"/>
      <c r="C11" s="683"/>
      <c r="D11" s="1687"/>
      <c r="E11" s="2816"/>
      <c r="F11" s="2817"/>
      <c r="G11" s="2818"/>
      <c r="H11" s="2819"/>
      <c r="I11" s="684"/>
    </row>
    <row r="12" spans="1:9" x14ac:dyDescent="0.2">
      <c r="A12" s="2814"/>
      <c r="B12" s="2815"/>
      <c r="C12" s="683"/>
      <c r="D12" s="1687"/>
      <c r="E12" s="2816"/>
      <c r="F12" s="2817"/>
      <c r="G12" s="2818"/>
      <c r="H12" s="2819"/>
      <c r="I12" s="684"/>
    </row>
    <row r="13" spans="1:9" x14ac:dyDescent="0.2">
      <c r="A13" s="2814"/>
      <c r="B13" s="2815"/>
      <c r="C13" s="683"/>
      <c r="D13" s="1687"/>
      <c r="E13" s="2816"/>
      <c r="F13" s="2817"/>
      <c r="G13" s="2818"/>
      <c r="H13" s="2819"/>
      <c r="I13" s="684"/>
    </row>
    <row r="14" spans="1:9" x14ac:dyDescent="0.2">
      <c r="A14" s="2814"/>
      <c r="B14" s="2815"/>
      <c r="C14" s="683"/>
      <c r="D14" s="1687"/>
      <c r="E14" s="2816"/>
      <c r="F14" s="2817"/>
      <c r="G14" s="2818"/>
      <c r="H14" s="2819"/>
      <c r="I14" s="684"/>
    </row>
    <row r="15" spans="1:9" x14ac:dyDescent="0.2">
      <c r="A15" s="2814"/>
      <c r="B15" s="2815"/>
      <c r="C15" s="683"/>
      <c r="D15" s="1687"/>
      <c r="E15" s="2816"/>
      <c r="F15" s="2817"/>
      <c r="G15" s="2818"/>
      <c r="H15" s="2819"/>
      <c r="I15" s="684"/>
    </row>
    <row r="16" spans="1:9" x14ac:dyDescent="0.2">
      <c r="A16" s="2814"/>
      <c r="B16" s="2815"/>
      <c r="C16" s="683"/>
      <c r="D16" s="1687"/>
      <c r="E16" s="2816"/>
      <c r="F16" s="2817"/>
      <c r="G16" s="2818"/>
      <c r="H16" s="2819"/>
      <c r="I16" s="684"/>
    </row>
    <row r="17" spans="1:9" x14ac:dyDescent="0.2">
      <c r="A17" s="2814"/>
      <c r="B17" s="2815"/>
      <c r="C17" s="683"/>
      <c r="D17" s="1687"/>
      <c r="E17" s="2816"/>
      <c r="F17" s="2817"/>
      <c r="G17" s="2818"/>
      <c r="H17" s="2819"/>
      <c r="I17" s="684"/>
    </row>
    <row r="18" spans="1:9" x14ac:dyDescent="0.2">
      <c r="A18" s="2814"/>
      <c r="B18" s="2815"/>
      <c r="C18" s="683"/>
      <c r="D18" s="1687"/>
      <c r="E18" s="2816"/>
      <c r="F18" s="2817"/>
      <c r="G18" s="2818"/>
      <c r="H18" s="2819"/>
      <c r="I18" s="684"/>
    </row>
    <row r="19" spans="1:9" x14ac:dyDescent="0.2">
      <c r="A19" s="2814"/>
      <c r="B19" s="2815"/>
      <c r="C19" s="683"/>
      <c r="D19" s="1687"/>
      <c r="E19" s="2816"/>
      <c r="F19" s="2817"/>
      <c r="G19" s="2818"/>
      <c r="H19" s="2819"/>
      <c r="I19" s="684"/>
    </row>
    <row r="20" spans="1:9" x14ac:dyDescent="0.2">
      <c r="A20" s="2814"/>
      <c r="B20" s="2815"/>
      <c r="C20" s="683"/>
      <c r="D20" s="1687"/>
      <c r="E20" s="2816"/>
      <c r="F20" s="2817"/>
      <c r="G20" s="2818"/>
      <c r="H20" s="2819"/>
      <c r="I20" s="684"/>
    </row>
    <row r="21" spans="1:9" x14ac:dyDescent="0.2">
      <c r="A21" s="2814"/>
      <c r="B21" s="2815"/>
      <c r="C21" s="683"/>
      <c r="D21" s="1687"/>
      <c r="E21" s="2816"/>
      <c r="F21" s="2817"/>
      <c r="G21" s="2818"/>
      <c r="H21" s="2819"/>
      <c r="I21" s="684"/>
    </row>
    <row r="22" spans="1:9" x14ac:dyDescent="0.2">
      <c r="A22" s="2814"/>
      <c r="B22" s="2815"/>
      <c r="C22" s="683"/>
      <c r="D22" s="1687"/>
      <c r="E22" s="2816"/>
      <c r="F22" s="2817"/>
      <c r="G22" s="2818"/>
      <c r="H22" s="2819"/>
      <c r="I22" s="684"/>
    </row>
    <row r="23" spans="1:9" x14ac:dyDescent="0.2">
      <c r="A23" s="2814"/>
      <c r="B23" s="2815"/>
      <c r="C23" s="683"/>
      <c r="D23" s="1687"/>
      <c r="E23" s="2816"/>
      <c r="F23" s="2817"/>
      <c r="G23" s="2818"/>
      <c r="H23" s="2819"/>
      <c r="I23" s="684"/>
    </row>
    <row r="24" spans="1:9" x14ac:dyDescent="0.2">
      <c r="A24" s="2814"/>
      <c r="B24" s="2815"/>
      <c r="C24" s="683"/>
      <c r="D24" s="1687"/>
      <c r="E24" s="2816"/>
      <c r="F24" s="2817"/>
      <c r="G24" s="2818"/>
      <c r="H24" s="2819"/>
      <c r="I24" s="684"/>
    </row>
    <row r="25" spans="1:9" x14ac:dyDescent="0.2">
      <c r="A25" s="2814"/>
      <c r="B25" s="2815"/>
      <c r="C25" s="683"/>
      <c r="D25" s="1687"/>
      <c r="E25" s="2816"/>
      <c r="F25" s="2817"/>
      <c r="G25" s="2818"/>
      <c r="H25" s="2819"/>
      <c r="I25" s="684"/>
    </row>
    <row r="26" spans="1:9" x14ac:dyDescent="0.2">
      <c r="A26" s="2814"/>
      <c r="B26" s="2815"/>
      <c r="C26" s="683"/>
      <c r="D26" s="1687"/>
      <c r="E26" s="2816"/>
      <c r="F26" s="2817"/>
      <c r="G26" s="2818"/>
      <c r="H26" s="2819"/>
      <c r="I26" s="684"/>
    </row>
    <row r="27" spans="1:9" x14ac:dyDescent="0.2">
      <c r="A27" s="2814"/>
      <c r="B27" s="2815"/>
      <c r="C27" s="683"/>
      <c r="D27" s="1687"/>
      <c r="E27" s="2816"/>
      <c r="F27" s="2817"/>
      <c r="G27" s="2818"/>
      <c r="H27" s="2819"/>
      <c r="I27" s="684"/>
    </row>
    <row r="28" spans="1:9" x14ac:dyDescent="0.2">
      <c r="A28" s="2814"/>
      <c r="B28" s="2815"/>
      <c r="C28" s="683"/>
      <c r="D28" s="1687"/>
      <c r="E28" s="2816"/>
      <c r="F28" s="2817"/>
      <c r="G28" s="2818"/>
      <c r="H28" s="2819"/>
      <c r="I28" s="684"/>
    </row>
    <row r="29" spans="1:9" x14ac:dyDescent="0.2">
      <c r="A29" s="2806"/>
      <c r="B29" s="2807"/>
      <c r="C29" s="685"/>
      <c r="D29" s="1688"/>
      <c r="E29" s="2808"/>
      <c r="F29" s="2809"/>
      <c r="G29" s="2808"/>
      <c r="H29" s="2809"/>
      <c r="I29" s="686"/>
    </row>
    <row r="30" spans="1:9" x14ac:dyDescent="0.2">
      <c r="A30" s="2793"/>
      <c r="B30" s="2794"/>
      <c r="C30" s="490"/>
      <c r="D30" s="1615"/>
      <c r="E30" s="2810"/>
      <c r="F30" s="2811"/>
      <c r="G30" s="2810"/>
      <c r="H30" s="2811"/>
      <c r="I30" s="491"/>
    </row>
    <row r="31" spans="1:9" x14ac:dyDescent="0.2">
      <c r="A31" s="2804" t="s">
        <v>1820</v>
      </c>
      <c r="B31" s="2805"/>
      <c r="C31" s="2805"/>
      <c r="D31" s="1683">
        <f>SUM(D9:D29)</f>
        <v>0</v>
      </c>
      <c r="E31" s="2812">
        <f>SUM(E9:F29)</f>
        <v>0</v>
      </c>
      <c r="F31" s="2813"/>
      <c r="G31" s="2812">
        <f>SUM(G9:H29)</f>
        <v>0</v>
      </c>
      <c r="H31" s="2813"/>
      <c r="I31" s="491"/>
    </row>
    <row r="32" spans="1:9" x14ac:dyDescent="0.2">
      <c r="A32" s="2804" t="s">
        <v>1821</v>
      </c>
      <c r="B32" s="2805"/>
      <c r="C32" s="2805"/>
      <c r="D32" s="1685"/>
      <c r="E32" s="2802"/>
      <c r="F32" s="2803"/>
      <c r="G32" s="2802"/>
      <c r="H32" s="2803"/>
      <c r="I32" s="491"/>
    </row>
    <row r="33" spans="1:9" x14ac:dyDescent="0.2">
      <c r="A33" s="2793"/>
      <c r="B33" s="2794"/>
      <c r="C33" s="1682" t="s">
        <v>1822</v>
      </c>
      <c r="D33" s="1684" t="e">
        <f>+D31/D32</f>
        <v>#DIV/0!</v>
      </c>
      <c r="E33" s="2794"/>
      <c r="F33" s="2794"/>
      <c r="G33" s="2794"/>
      <c r="H33" s="2794"/>
      <c r="I33" s="491"/>
    </row>
    <row r="34" spans="1:9" x14ac:dyDescent="0.2">
      <c r="A34" s="2793"/>
      <c r="B34" s="2794"/>
      <c r="C34" s="490"/>
      <c r="D34" s="1615"/>
      <c r="E34" s="2794"/>
      <c r="F34" s="2794"/>
      <c r="G34" s="2794"/>
      <c r="H34" s="2794"/>
      <c r="I34" s="491"/>
    </row>
    <row r="35" spans="1:9" x14ac:dyDescent="0.2">
      <c r="A35" s="869" t="s">
        <v>1476</v>
      </c>
      <c r="B35" s="492"/>
      <c r="C35" s="490"/>
      <c r="D35" s="1615"/>
      <c r="E35" s="2800" t="s">
        <v>1826</v>
      </c>
      <c r="F35" s="2800"/>
      <c r="G35" s="2800"/>
      <c r="H35" s="2800"/>
      <c r="I35" s="2801"/>
    </row>
    <row r="36" spans="1:9" x14ac:dyDescent="0.2">
      <c r="A36" s="2793"/>
      <c r="B36" s="2794"/>
      <c r="C36" s="490"/>
      <c r="D36" s="1615"/>
      <c r="E36" s="2800"/>
      <c r="F36" s="2800"/>
      <c r="G36" s="2800"/>
      <c r="H36" s="2800"/>
      <c r="I36" s="2801"/>
    </row>
    <row r="37" spans="1:9" x14ac:dyDescent="0.2">
      <c r="A37" s="2793"/>
      <c r="B37" s="2794"/>
      <c r="C37" s="490"/>
      <c r="D37" s="1615"/>
      <c r="E37" s="2794"/>
      <c r="F37" s="2794"/>
      <c r="G37" s="2794"/>
      <c r="H37" s="2794"/>
      <c r="I37" s="491"/>
    </row>
    <row r="38" spans="1:9" x14ac:dyDescent="0.2">
      <c r="A38" s="2793"/>
      <c r="B38" s="2794"/>
      <c r="C38" s="490"/>
      <c r="D38" s="1615"/>
      <c r="E38" s="2988" t="s">
        <v>1155</v>
      </c>
      <c r="F38" s="2988"/>
      <c r="G38" s="2988"/>
      <c r="H38" s="2988"/>
      <c r="I38" s="491"/>
    </row>
    <row r="39" spans="1:9" x14ac:dyDescent="0.2">
      <c r="A39" s="868" t="s">
        <v>115</v>
      </c>
      <c r="B39" s="489"/>
      <c r="C39" s="490"/>
      <c r="D39" s="1615"/>
      <c r="E39" s="489"/>
      <c r="F39" s="593">
        <f>COUNTA(A9:B29)</f>
        <v>0</v>
      </c>
      <c r="G39" s="489"/>
      <c r="H39" s="489"/>
      <c r="I39" s="491"/>
    </row>
    <row r="40" spans="1:9" x14ac:dyDescent="0.2">
      <c r="A40" s="2793"/>
      <c r="B40" s="2794"/>
      <c r="C40" s="490"/>
      <c r="D40" s="1615"/>
      <c r="E40" s="2794"/>
      <c r="F40" s="2794"/>
      <c r="G40" s="2794"/>
      <c r="H40" s="2794"/>
      <c r="I40" s="491"/>
    </row>
    <row r="41" spans="1:9" x14ac:dyDescent="0.2">
      <c r="A41" s="2793" t="s">
        <v>116</v>
      </c>
      <c r="B41" s="2794"/>
      <c r="C41" s="490"/>
      <c r="D41" s="1615"/>
      <c r="E41" s="489"/>
      <c r="F41" s="593">
        <f>COUNTA(C9:C29)</f>
        <v>0</v>
      </c>
      <c r="G41" s="489"/>
      <c r="H41" s="489"/>
      <c r="I41" s="491"/>
    </row>
    <row r="42" spans="1:9" x14ac:dyDescent="0.2">
      <c r="A42" s="2793"/>
      <c r="B42" s="2794"/>
      <c r="C42" s="490"/>
      <c r="D42" s="1615"/>
      <c r="E42" s="2794"/>
      <c r="F42" s="2794"/>
      <c r="G42" s="2794"/>
      <c r="H42" s="2794"/>
      <c r="I42" s="491"/>
    </row>
    <row r="43" spans="1:9" x14ac:dyDescent="0.2">
      <c r="A43" s="868" t="s">
        <v>1479</v>
      </c>
      <c r="B43" s="489"/>
      <c r="C43" s="490"/>
      <c r="D43" s="1615"/>
      <c r="E43" s="489"/>
      <c r="F43" s="594" t="e">
        <f>F41/F39</f>
        <v>#DIV/0!</v>
      </c>
      <c r="G43" s="489"/>
      <c r="H43" s="489"/>
      <c r="I43" s="491"/>
    </row>
    <row r="44" spans="1:9" x14ac:dyDescent="0.2">
      <c r="A44" s="2793"/>
      <c r="B44" s="2794"/>
      <c r="C44" s="490"/>
      <c r="D44" s="1615"/>
      <c r="E44" s="2794"/>
      <c r="F44" s="2794"/>
      <c r="G44" s="2794"/>
      <c r="H44" s="2794"/>
      <c r="I44" s="491"/>
    </row>
    <row r="45" spans="1:9" x14ac:dyDescent="0.2">
      <c r="A45" s="868" t="s">
        <v>117</v>
      </c>
      <c r="B45" s="489"/>
      <c r="C45" s="490"/>
      <c r="D45" s="1615"/>
      <c r="E45" s="489"/>
      <c r="F45" s="489"/>
      <c r="G45" s="2989"/>
      <c r="H45" s="2989"/>
      <c r="I45" s="491"/>
    </row>
    <row r="46" spans="1:9" x14ac:dyDescent="0.2">
      <c r="A46" s="2793"/>
      <c r="B46" s="2794"/>
      <c r="C46" s="490"/>
      <c r="D46" s="1615"/>
      <c r="E46" s="2794"/>
      <c r="F46" s="2794"/>
      <c r="G46" s="2794"/>
      <c r="H46" s="2794"/>
      <c r="I46" s="491"/>
    </row>
    <row r="47" spans="1:9" x14ac:dyDescent="0.2">
      <c r="A47" s="868" t="s">
        <v>1481</v>
      </c>
      <c r="B47" s="489"/>
      <c r="C47" s="490"/>
      <c r="D47" s="1615"/>
      <c r="E47" s="489"/>
      <c r="F47" s="489"/>
      <c r="G47" s="2795">
        <f>E31</f>
        <v>0</v>
      </c>
      <c r="H47" s="2795"/>
      <c r="I47" s="491"/>
    </row>
    <row r="48" spans="1:9" x14ac:dyDescent="0.2">
      <c r="A48" s="2793"/>
      <c r="B48" s="2794"/>
      <c r="C48" s="490"/>
      <c r="D48" s="1615"/>
      <c r="E48" s="2794"/>
      <c r="F48" s="2794"/>
      <c r="G48" s="2794"/>
      <c r="H48" s="2794"/>
      <c r="I48" s="491"/>
    </row>
    <row r="49" spans="1:9" x14ac:dyDescent="0.2">
      <c r="A49" s="868" t="s">
        <v>1482</v>
      </c>
      <c r="B49" s="489"/>
      <c r="C49" s="490"/>
      <c r="D49" s="1615"/>
      <c r="E49" s="489"/>
      <c r="F49" s="489"/>
      <c r="G49" s="2799" t="e">
        <f>G47/G45</f>
        <v>#DIV/0!</v>
      </c>
      <c r="H49" s="2799"/>
      <c r="I49" s="491"/>
    </row>
    <row r="50" spans="1:9" ht="13.5" thickBot="1" x14ac:dyDescent="0.25">
      <c r="A50" s="2797"/>
      <c r="B50" s="2798"/>
      <c r="C50" s="493"/>
      <c r="D50" s="493"/>
      <c r="E50" s="2798"/>
      <c r="F50" s="2798"/>
      <c r="G50" s="2798"/>
      <c r="H50" s="2798"/>
      <c r="I50" s="494"/>
    </row>
  </sheetData>
  <mergeCells count="115">
    <mergeCell ref="A23:B23"/>
    <mergeCell ref="A24:B24"/>
    <mergeCell ref="A25:B25"/>
    <mergeCell ref="G23:H23"/>
    <mergeCell ref="G24:H24"/>
    <mergeCell ref="G25:H25"/>
    <mergeCell ref="E23:F23"/>
    <mergeCell ref="E24:F24"/>
    <mergeCell ref="E25:F25"/>
    <mergeCell ref="A50:B50"/>
    <mergeCell ref="E50:F50"/>
    <mergeCell ref="G50:H50"/>
    <mergeCell ref="A48:B48"/>
    <mergeCell ref="E48:F48"/>
    <mergeCell ref="G48:H48"/>
    <mergeCell ref="G49:H49"/>
    <mergeCell ref="E46:F46"/>
    <mergeCell ref="G46:H46"/>
    <mergeCell ref="G47:H47"/>
    <mergeCell ref="A44:B44"/>
    <mergeCell ref="E44:F44"/>
    <mergeCell ref="G44:H44"/>
    <mergeCell ref="G45:H45"/>
    <mergeCell ref="A46:B46"/>
    <mergeCell ref="G37:H37"/>
    <mergeCell ref="A42:B42"/>
    <mergeCell ref="E42:F42"/>
    <mergeCell ref="G42:H42"/>
    <mergeCell ref="A40:B40"/>
    <mergeCell ref="E40:F40"/>
    <mergeCell ref="G40:H40"/>
    <mergeCell ref="A41:B41"/>
    <mergeCell ref="A34:B34"/>
    <mergeCell ref="E34:F34"/>
    <mergeCell ref="G34:H34"/>
    <mergeCell ref="A38:B38"/>
    <mergeCell ref="E38:F38"/>
    <mergeCell ref="G38:H38"/>
    <mergeCell ref="E35:I36"/>
    <mergeCell ref="A36:B36"/>
    <mergeCell ref="A37:B37"/>
    <mergeCell ref="E37:F37"/>
    <mergeCell ref="E32:F32"/>
    <mergeCell ref="G32:H32"/>
    <mergeCell ref="A33:B33"/>
    <mergeCell ref="E33:F33"/>
    <mergeCell ref="G33:H33"/>
    <mergeCell ref="A30:B30"/>
    <mergeCell ref="E30:F30"/>
    <mergeCell ref="G30:H30"/>
    <mergeCell ref="E31:F31"/>
    <mergeCell ref="G31:H31"/>
    <mergeCell ref="A31:C31"/>
    <mergeCell ref="A32:C32"/>
    <mergeCell ref="A28:B28"/>
    <mergeCell ref="E28:F28"/>
    <mergeCell ref="G28:H28"/>
    <mergeCell ref="A29:B29"/>
    <mergeCell ref="E29:F29"/>
    <mergeCell ref="G29:H29"/>
    <mergeCell ref="A26:B26"/>
    <mergeCell ref="E26:F26"/>
    <mergeCell ref="G26:H26"/>
    <mergeCell ref="A27:B27"/>
    <mergeCell ref="E27:F27"/>
    <mergeCell ref="G27:H27"/>
    <mergeCell ref="A21:B21"/>
    <mergeCell ref="E21:F21"/>
    <mergeCell ref="G21:H21"/>
    <mergeCell ref="A22:B22"/>
    <mergeCell ref="E22:F22"/>
    <mergeCell ref="G22:H22"/>
    <mergeCell ref="A19:B19"/>
    <mergeCell ref="E19:F19"/>
    <mergeCell ref="G19:H19"/>
    <mergeCell ref="A20:B20"/>
    <mergeCell ref="E20:F20"/>
    <mergeCell ref="G20:H20"/>
    <mergeCell ref="A17:B17"/>
    <mergeCell ref="E17:F17"/>
    <mergeCell ref="G17:H17"/>
    <mergeCell ref="A18:B18"/>
    <mergeCell ref="E18:F18"/>
    <mergeCell ref="G18:H18"/>
    <mergeCell ref="A15:B15"/>
    <mergeCell ref="E15:F15"/>
    <mergeCell ref="G15:H15"/>
    <mergeCell ref="A16:B16"/>
    <mergeCell ref="E16:F16"/>
    <mergeCell ref="G16:H16"/>
    <mergeCell ref="A13:B13"/>
    <mergeCell ref="E13:F13"/>
    <mergeCell ref="G13:H13"/>
    <mergeCell ref="A14:B14"/>
    <mergeCell ref="E14:F14"/>
    <mergeCell ref="G14:H14"/>
    <mergeCell ref="A11:B11"/>
    <mergeCell ref="E11:F11"/>
    <mergeCell ref="G11:H11"/>
    <mergeCell ref="A12:B12"/>
    <mergeCell ref="E12:F12"/>
    <mergeCell ref="G12:H12"/>
    <mergeCell ref="A9:B9"/>
    <mergeCell ref="E9:F9"/>
    <mergeCell ref="G9:H9"/>
    <mergeCell ref="A10:B10"/>
    <mergeCell ref="E10:F10"/>
    <mergeCell ref="G10:H10"/>
    <mergeCell ref="B1:C1"/>
    <mergeCell ref="C3:F3"/>
    <mergeCell ref="A6:I6"/>
    <mergeCell ref="A8:B8"/>
    <mergeCell ref="E8:F8"/>
    <mergeCell ref="G8:H8"/>
    <mergeCell ref="E4:F4"/>
  </mergeCells>
  <phoneticPr fontId="51" type="noConversion"/>
  <pageMargins left="0.39370078740157483" right="0.39370078740157483" top="0.98425196850393704" bottom="0.98425196850393704" header="0.51181102362204722" footer="0.51181102362204722"/>
  <pageSetup paperSize="9" scale="89" orientation="portrait" horizontalDpi="300" vertic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5">
    <tabColor indexed="10"/>
  </sheetPr>
  <dimension ref="A1:G32"/>
  <sheetViews>
    <sheetView workbookViewId="0">
      <selection activeCell="B14" sqref="B14"/>
    </sheetView>
  </sheetViews>
  <sheetFormatPr baseColWidth="10" defaultRowHeight="12.75" x14ac:dyDescent="0.2"/>
  <sheetData>
    <row r="1" spans="1:7" ht="13.5" thickBot="1" x14ac:dyDescent="0.25">
      <c r="A1" s="209" t="s">
        <v>1671</v>
      </c>
      <c r="B1" s="2263" t="str">
        <f>CLIENT</f>
        <v>SPECIMEN ECF</v>
      </c>
      <c r="C1" s="2263"/>
      <c r="D1" s="355"/>
      <c r="E1" s="355"/>
      <c r="F1" s="355"/>
      <c r="G1" s="356"/>
    </row>
    <row r="2" spans="1:7" ht="13.5" thickBot="1" x14ac:dyDescent="0.25">
      <c r="A2" s="208"/>
      <c r="B2" s="218"/>
      <c r="C2" s="218"/>
      <c r="D2" s="186"/>
      <c r="E2" s="346"/>
      <c r="F2" s="224" t="s">
        <v>141</v>
      </c>
      <c r="G2" s="357"/>
    </row>
    <row r="3" spans="1:7" ht="13.5" thickBot="1" x14ac:dyDescent="0.25">
      <c r="A3" s="208"/>
      <c r="B3" s="186" t="s">
        <v>724</v>
      </c>
      <c r="C3" s="2264">
        <f>+GA!O3</f>
        <v>41639</v>
      </c>
      <c r="D3" s="2264"/>
      <c r="E3" s="2264"/>
      <c r="F3" s="224" t="s">
        <v>711</v>
      </c>
      <c r="G3" s="358"/>
    </row>
    <row r="4" spans="1:7" ht="13.5" thickBot="1" x14ac:dyDescent="0.25">
      <c r="A4" s="276" t="s">
        <v>1457</v>
      </c>
      <c r="B4" s="279"/>
      <c r="C4" s="278" t="s">
        <v>725</v>
      </c>
      <c r="D4" s="2987"/>
      <c r="E4" s="2987"/>
      <c r="F4" s="277"/>
      <c r="G4" s="359"/>
    </row>
    <row r="5" spans="1:7" ht="31.5" customHeight="1" thickBot="1" x14ac:dyDescent="0.3">
      <c r="A5" s="2990" t="s">
        <v>1835</v>
      </c>
      <c r="B5" s="2991"/>
      <c r="C5" s="2991"/>
      <c r="D5" s="2991"/>
      <c r="E5" s="2991"/>
      <c r="F5" s="2991"/>
      <c r="G5" s="2992"/>
    </row>
    <row r="6" spans="1:7" ht="15.75" x14ac:dyDescent="0.25">
      <c r="A6" s="2733" t="s">
        <v>137</v>
      </c>
      <c r="B6" s="2734"/>
      <c r="C6" s="2734"/>
      <c r="D6" s="2734"/>
      <c r="E6" s="2734"/>
      <c r="F6" s="2734"/>
      <c r="G6" s="2735"/>
    </row>
    <row r="7" spans="1:7" x14ac:dyDescent="0.2">
      <c r="A7" s="870" t="s">
        <v>564</v>
      </c>
      <c r="B7" s="361" t="s">
        <v>138</v>
      </c>
      <c r="C7" s="362" t="s">
        <v>566</v>
      </c>
      <c r="D7" s="363"/>
      <c r="E7" s="361" t="s">
        <v>567</v>
      </c>
      <c r="F7" s="360" t="s">
        <v>568</v>
      </c>
      <c r="G7" s="871" t="s">
        <v>569</v>
      </c>
    </row>
    <row r="8" spans="1:7" x14ac:dyDescent="0.2">
      <c r="A8" s="872"/>
      <c r="B8" s="364"/>
      <c r="C8" s="2708"/>
      <c r="D8" s="2709"/>
      <c r="E8" s="365">
        <v>0</v>
      </c>
      <c r="F8" s="365">
        <f t="shared" ref="F8:F18" si="0">E8*0.196</f>
        <v>0</v>
      </c>
      <c r="G8" s="873">
        <f t="shared" ref="G8:G22" si="1">E8+F8</f>
        <v>0</v>
      </c>
    </row>
    <row r="9" spans="1:7" x14ac:dyDescent="0.2">
      <c r="A9" s="872"/>
      <c r="B9" s="364"/>
      <c r="C9" s="2708"/>
      <c r="D9" s="2709"/>
      <c r="E9" s="365">
        <v>0</v>
      </c>
      <c r="F9" s="365">
        <f t="shared" si="0"/>
        <v>0</v>
      </c>
      <c r="G9" s="873">
        <f t="shared" si="1"/>
        <v>0</v>
      </c>
    </row>
    <row r="10" spans="1:7" x14ac:dyDescent="0.2">
      <c r="A10" s="872"/>
      <c r="B10" s="364"/>
      <c r="C10" s="2708"/>
      <c r="D10" s="2709"/>
      <c r="E10" s="365">
        <v>0</v>
      </c>
      <c r="F10" s="365">
        <f t="shared" si="0"/>
        <v>0</v>
      </c>
      <c r="G10" s="873">
        <f t="shared" si="1"/>
        <v>0</v>
      </c>
    </row>
    <row r="11" spans="1:7" x14ac:dyDescent="0.2">
      <c r="A11" s="872"/>
      <c r="B11" s="364"/>
      <c r="C11" s="2708"/>
      <c r="D11" s="2709"/>
      <c r="E11" s="365">
        <v>0</v>
      </c>
      <c r="F11" s="365">
        <f t="shared" si="0"/>
        <v>0</v>
      </c>
      <c r="G11" s="873">
        <f t="shared" si="1"/>
        <v>0</v>
      </c>
    </row>
    <row r="12" spans="1:7" x14ac:dyDescent="0.2">
      <c r="A12" s="872"/>
      <c r="B12" s="364"/>
      <c r="C12" s="2708"/>
      <c r="D12" s="2709"/>
      <c r="E12" s="365">
        <v>0</v>
      </c>
      <c r="F12" s="365">
        <f t="shared" si="0"/>
        <v>0</v>
      </c>
      <c r="G12" s="873">
        <f t="shared" si="1"/>
        <v>0</v>
      </c>
    </row>
    <row r="13" spans="1:7" x14ac:dyDescent="0.2">
      <c r="A13" s="872"/>
      <c r="B13" s="364"/>
      <c r="C13" s="2708"/>
      <c r="D13" s="2709"/>
      <c r="E13" s="365">
        <v>0</v>
      </c>
      <c r="F13" s="365">
        <f t="shared" si="0"/>
        <v>0</v>
      </c>
      <c r="G13" s="873">
        <f t="shared" si="1"/>
        <v>0</v>
      </c>
    </row>
    <row r="14" spans="1:7" x14ac:dyDescent="0.2">
      <c r="A14" s="872"/>
      <c r="B14" s="364"/>
      <c r="C14" s="2708"/>
      <c r="D14" s="2709"/>
      <c r="E14" s="365">
        <v>0</v>
      </c>
      <c r="F14" s="365">
        <f t="shared" si="0"/>
        <v>0</v>
      </c>
      <c r="G14" s="873">
        <f t="shared" si="1"/>
        <v>0</v>
      </c>
    </row>
    <row r="15" spans="1:7" x14ac:dyDescent="0.2">
      <c r="A15" s="872"/>
      <c r="B15" s="364"/>
      <c r="C15" s="2708"/>
      <c r="D15" s="2709"/>
      <c r="E15" s="365">
        <v>0</v>
      </c>
      <c r="F15" s="365">
        <f t="shared" si="0"/>
        <v>0</v>
      </c>
      <c r="G15" s="873">
        <f t="shared" si="1"/>
        <v>0</v>
      </c>
    </row>
    <row r="16" spans="1:7" x14ac:dyDescent="0.2">
      <c r="A16" s="872"/>
      <c r="B16" s="364"/>
      <c r="C16" s="2708"/>
      <c r="D16" s="2709"/>
      <c r="E16" s="365">
        <v>0</v>
      </c>
      <c r="F16" s="365">
        <f t="shared" si="0"/>
        <v>0</v>
      </c>
      <c r="G16" s="873">
        <f t="shared" si="1"/>
        <v>0</v>
      </c>
    </row>
    <row r="17" spans="1:7" x14ac:dyDescent="0.2">
      <c r="A17" s="872"/>
      <c r="B17" s="364"/>
      <c r="C17" s="2708"/>
      <c r="D17" s="2709"/>
      <c r="E17" s="365">
        <v>0</v>
      </c>
      <c r="F17" s="365">
        <f t="shared" si="0"/>
        <v>0</v>
      </c>
      <c r="G17" s="873">
        <f t="shared" si="1"/>
        <v>0</v>
      </c>
    </row>
    <row r="18" spans="1:7" x14ac:dyDescent="0.2">
      <c r="A18" s="872"/>
      <c r="B18" s="364"/>
      <c r="C18" s="2708"/>
      <c r="D18" s="2709"/>
      <c r="E18" s="365">
        <v>0</v>
      </c>
      <c r="F18" s="365">
        <f t="shared" si="0"/>
        <v>0</v>
      </c>
      <c r="G18" s="873">
        <f t="shared" si="1"/>
        <v>0</v>
      </c>
    </row>
    <row r="19" spans="1:7" x14ac:dyDescent="0.2">
      <c r="A19" s="872"/>
      <c r="B19" s="364"/>
      <c r="C19" s="2708"/>
      <c r="D19" s="2709"/>
      <c r="E19" s="365">
        <v>0</v>
      </c>
      <c r="F19" s="365">
        <v>0</v>
      </c>
      <c r="G19" s="873">
        <f t="shared" si="1"/>
        <v>0</v>
      </c>
    </row>
    <row r="20" spans="1:7" x14ac:dyDescent="0.2">
      <c r="A20" s="872"/>
      <c r="B20" s="364"/>
      <c r="C20" s="2708"/>
      <c r="D20" s="2709"/>
      <c r="E20" s="365">
        <v>0</v>
      </c>
      <c r="F20" s="365">
        <f>E20*0.196</f>
        <v>0</v>
      </c>
      <c r="G20" s="873">
        <f t="shared" si="1"/>
        <v>0</v>
      </c>
    </row>
    <row r="21" spans="1:7" x14ac:dyDescent="0.2">
      <c r="A21" s="872"/>
      <c r="B21" s="364"/>
      <c r="C21" s="2708"/>
      <c r="D21" s="2709"/>
      <c r="E21" s="365">
        <v>0</v>
      </c>
      <c r="F21" s="365">
        <f>E21*0.196</f>
        <v>0</v>
      </c>
      <c r="G21" s="873">
        <f t="shared" si="1"/>
        <v>0</v>
      </c>
    </row>
    <row r="22" spans="1:7" x14ac:dyDescent="0.2">
      <c r="A22" s="874"/>
      <c r="B22" s="366"/>
      <c r="C22" s="2720"/>
      <c r="D22" s="2721"/>
      <c r="E22" s="367"/>
      <c r="F22" s="367"/>
      <c r="G22" s="875">
        <f t="shared" si="1"/>
        <v>0</v>
      </c>
    </row>
    <row r="23" spans="1:7" ht="13.5" thickBot="1" x14ac:dyDescent="0.25">
      <c r="A23" s="876"/>
      <c r="B23" s="258"/>
      <c r="C23" s="258"/>
      <c r="D23" s="368" t="s">
        <v>570</v>
      </c>
      <c r="E23" s="595">
        <f>SUM(E8:E22)</f>
        <v>0</v>
      </c>
      <c r="F23" s="596">
        <f>SUM(F8:F22)</f>
        <v>0</v>
      </c>
      <c r="G23" s="877">
        <f>SUM(G8:G22)</f>
        <v>0</v>
      </c>
    </row>
    <row r="24" spans="1:7" ht="13.5" thickTop="1" x14ac:dyDescent="0.2">
      <c r="A24" s="876"/>
      <c r="B24" s="258"/>
      <c r="C24" s="258"/>
      <c r="D24" s="258"/>
      <c r="E24" s="258"/>
      <c r="F24" s="258"/>
      <c r="G24" s="852"/>
    </row>
    <row r="25" spans="1:7" ht="15.75" x14ac:dyDescent="0.25">
      <c r="A25" s="2736" t="s">
        <v>139</v>
      </c>
      <c r="B25" s="2737"/>
      <c r="C25" s="2737"/>
      <c r="D25" s="2737"/>
      <c r="E25" s="2737"/>
      <c r="F25" s="2737"/>
      <c r="G25" s="2738"/>
    </row>
    <row r="26" spans="1:7" x14ac:dyDescent="0.2">
      <c r="A26" s="870" t="s">
        <v>564</v>
      </c>
      <c r="B26" s="360" t="s">
        <v>140</v>
      </c>
      <c r="C26" s="362" t="s">
        <v>566</v>
      </c>
      <c r="D26" s="363"/>
      <c r="E26" s="360" t="s">
        <v>567</v>
      </c>
      <c r="F26" s="360" t="s">
        <v>568</v>
      </c>
      <c r="G26" s="871" t="s">
        <v>569</v>
      </c>
    </row>
    <row r="27" spans="1:7" x14ac:dyDescent="0.2">
      <c r="A27" s="872"/>
      <c r="B27" s="364"/>
      <c r="C27" s="2708"/>
      <c r="D27" s="2709"/>
      <c r="E27" s="369">
        <v>0</v>
      </c>
      <c r="F27" s="365">
        <f>E27*0.196</f>
        <v>0</v>
      </c>
      <c r="G27" s="873">
        <f>E27+F27</f>
        <v>0</v>
      </c>
    </row>
    <row r="28" spans="1:7" x14ac:dyDescent="0.2">
      <c r="A28" s="872"/>
      <c r="B28" s="364"/>
      <c r="C28" s="2708"/>
      <c r="D28" s="2709"/>
      <c r="E28" s="369">
        <v>0</v>
      </c>
      <c r="F28" s="365">
        <f>E28*0.196</f>
        <v>0</v>
      </c>
      <c r="G28" s="873">
        <f>E28+F28</f>
        <v>0</v>
      </c>
    </row>
    <row r="29" spans="1:7" x14ac:dyDescent="0.2">
      <c r="A29" s="872"/>
      <c r="B29" s="364"/>
      <c r="C29" s="2708"/>
      <c r="D29" s="2709"/>
      <c r="E29" s="369">
        <v>0</v>
      </c>
      <c r="F29" s="365">
        <f>E29*0.196</f>
        <v>0</v>
      </c>
      <c r="G29" s="873">
        <f>E29+F29</f>
        <v>0</v>
      </c>
    </row>
    <row r="30" spans="1:7" x14ac:dyDescent="0.2">
      <c r="A30" s="872"/>
      <c r="B30" s="364"/>
      <c r="C30" s="2708"/>
      <c r="D30" s="2709"/>
      <c r="E30" s="369">
        <v>0</v>
      </c>
      <c r="F30" s="365">
        <f>E30*0.196</f>
        <v>0</v>
      </c>
      <c r="G30" s="873">
        <f>E30+F30</f>
        <v>0</v>
      </c>
    </row>
    <row r="31" spans="1:7" x14ac:dyDescent="0.2">
      <c r="A31" s="874"/>
      <c r="B31" s="366"/>
      <c r="C31" s="2720"/>
      <c r="D31" s="2721"/>
      <c r="E31" s="369">
        <v>0</v>
      </c>
      <c r="F31" s="365">
        <f>E31*0.196</f>
        <v>0</v>
      </c>
      <c r="G31" s="875">
        <f>E31+F31</f>
        <v>0</v>
      </c>
    </row>
    <row r="32" spans="1:7" ht="13.5" thickBot="1" x14ac:dyDescent="0.25">
      <c r="A32" s="878"/>
      <c r="B32" s="879"/>
      <c r="C32" s="879"/>
      <c r="D32" s="880" t="s">
        <v>570</v>
      </c>
      <c r="E32" s="881">
        <f>SUM(E27:E31)</f>
        <v>0</v>
      </c>
      <c r="F32" s="882">
        <f>SUM(F27:F31)</f>
        <v>0</v>
      </c>
      <c r="G32" s="883">
        <f>SUM(G27:G31)</f>
        <v>0</v>
      </c>
    </row>
  </sheetData>
  <mergeCells count="26">
    <mergeCell ref="C18:D18"/>
    <mergeCell ref="C19:D19"/>
    <mergeCell ref="C14:D14"/>
    <mergeCell ref="C15:D15"/>
    <mergeCell ref="B1:C1"/>
    <mergeCell ref="C3:E3"/>
    <mergeCell ref="A5:G5"/>
    <mergeCell ref="A6:G6"/>
    <mergeCell ref="C8:D8"/>
    <mergeCell ref="C9:D9"/>
    <mergeCell ref="C20:D20"/>
    <mergeCell ref="C21:D21"/>
    <mergeCell ref="C31:D31"/>
    <mergeCell ref="D4:E4"/>
    <mergeCell ref="C27:D27"/>
    <mergeCell ref="C28:D28"/>
    <mergeCell ref="C29:D29"/>
    <mergeCell ref="C30:D30"/>
    <mergeCell ref="C10:D10"/>
    <mergeCell ref="C11:D11"/>
    <mergeCell ref="C12:D12"/>
    <mergeCell ref="C13:D13"/>
    <mergeCell ref="C22:D22"/>
    <mergeCell ref="A25:G25"/>
    <mergeCell ref="C16:D16"/>
    <mergeCell ref="C17:D17"/>
  </mergeCells>
  <phoneticPr fontId="51" type="noConversion"/>
  <pageMargins left="0.78740157499999996" right="0.78740157499999996" top="0.984251969" bottom="0.984251969" header="0.4921259845" footer="0.4921259845"/>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34"/>
  <sheetViews>
    <sheetView workbookViewId="0">
      <selection activeCell="G30" sqref="G30"/>
    </sheetView>
  </sheetViews>
  <sheetFormatPr baseColWidth="10" defaultRowHeight="12.75" x14ac:dyDescent="0.2"/>
  <cols>
    <col min="1" max="9" width="11.42578125" style="1633"/>
    <col min="10" max="10" width="18.42578125" style="1633" customWidth="1"/>
    <col min="11" max="265" width="11.42578125" style="1633"/>
    <col min="266" max="266" width="18.42578125" style="1633" customWidth="1"/>
    <col min="267" max="521" width="11.42578125" style="1633"/>
    <col min="522" max="522" width="18.42578125" style="1633" customWidth="1"/>
    <col min="523" max="777" width="11.42578125" style="1633"/>
    <col min="778" max="778" width="18.42578125" style="1633" customWidth="1"/>
    <col min="779" max="1033" width="11.42578125" style="1633"/>
    <col min="1034" max="1034" width="18.42578125" style="1633" customWidth="1"/>
    <col min="1035" max="1289" width="11.42578125" style="1633"/>
    <col min="1290" max="1290" width="18.42578125" style="1633" customWidth="1"/>
    <col min="1291" max="1545" width="11.42578125" style="1633"/>
    <col min="1546" max="1546" width="18.42578125" style="1633" customWidth="1"/>
    <col min="1547" max="1801" width="11.42578125" style="1633"/>
    <col min="1802" max="1802" width="18.42578125" style="1633" customWidth="1"/>
    <col min="1803" max="2057" width="11.42578125" style="1633"/>
    <col min="2058" max="2058" width="18.42578125" style="1633" customWidth="1"/>
    <col min="2059" max="2313" width="11.42578125" style="1633"/>
    <col min="2314" max="2314" width="18.42578125" style="1633" customWidth="1"/>
    <col min="2315" max="2569" width="11.42578125" style="1633"/>
    <col min="2570" max="2570" width="18.42578125" style="1633" customWidth="1"/>
    <col min="2571" max="2825" width="11.42578125" style="1633"/>
    <col min="2826" max="2826" width="18.42578125" style="1633" customWidth="1"/>
    <col min="2827" max="3081" width="11.42578125" style="1633"/>
    <col min="3082" max="3082" width="18.42578125" style="1633" customWidth="1"/>
    <col min="3083" max="3337" width="11.42578125" style="1633"/>
    <col min="3338" max="3338" width="18.42578125" style="1633" customWidth="1"/>
    <col min="3339" max="3593" width="11.42578125" style="1633"/>
    <col min="3594" max="3594" width="18.42578125" style="1633" customWidth="1"/>
    <col min="3595" max="3849" width="11.42578125" style="1633"/>
    <col min="3850" max="3850" width="18.42578125" style="1633" customWidth="1"/>
    <col min="3851" max="4105" width="11.42578125" style="1633"/>
    <col min="4106" max="4106" width="18.42578125" style="1633" customWidth="1"/>
    <col min="4107" max="4361" width="11.42578125" style="1633"/>
    <col min="4362" max="4362" width="18.42578125" style="1633" customWidth="1"/>
    <col min="4363" max="4617" width="11.42578125" style="1633"/>
    <col min="4618" max="4618" width="18.42578125" style="1633" customWidth="1"/>
    <col min="4619" max="4873" width="11.42578125" style="1633"/>
    <col min="4874" max="4874" width="18.42578125" style="1633" customWidth="1"/>
    <col min="4875" max="5129" width="11.42578125" style="1633"/>
    <col min="5130" max="5130" width="18.42578125" style="1633" customWidth="1"/>
    <col min="5131" max="5385" width="11.42578125" style="1633"/>
    <col min="5386" max="5386" width="18.42578125" style="1633" customWidth="1"/>
    <col min="5387" max="5641" width="11.42578125" style="1633"/>
    <col min="5642" max="5642" width="18.42578125" style="1633" customWidth="1"/>
    <col min="5643" max="5897" width="11.42578125" style="1633"/>
    <col min="5898" max="5898" width="18.42578125" style="1633" customWidth="1"/>
    <col min="5899" max="6153" width="11.42578125" style="1633"/>
    <col min="6154" max="6154" width="18.42578125" style="1633" customWidth="1"/>
    <col min="6155" max="6409" width="11.42578125" style="1633"/>
    <col min="6410" max="6410" width="18.42578125" style="1633" customWidth="1"/>
    <col min="6411" max="6665" width="11.42578125" style="1633"/>
    <col min="6666" max="6666" width="18.42578125" style="1633" customWidth="1"/>
    <col min="6667" max="6921" width="11.42578125" style="1633"/>
    <col min="6922" max="6922" width="18.42578125" style="1633" customWidth="1"/>
    <col min="6923" max="7177" width="11.42578125" style="1633"/>
    <col min="7178" max="7178" width="18.42578125" style="1633" customWidth="1"/>
    <col min="7179" max="7433" width="11.42578125" style="1633"/>
    <col min="7434" max="7434" width="18.42578125" style="1633" customWidth="1"/>
    <col min="7435" max="7689" width="11.42578125" style="1633"/>
    <col min="7690" max="7690" width="18.42578125" style="1633" customWidth="1"/>
    <col min="7691" max="7945" width="11.42578125" style="1633"/>
    <col min="7946" max="7946" width="18.42578125" style="1633" customWidth="1"/>
    <col min="7947" max="8201" width="11.42578125" style="1633"/>
    <col min="8202" max="8202" width="18.42578125" style="1633" customWidth="1"/>
    <col min="8203" max="8457" width="11.42578125" style="1633"/>
    <col min="8458" max="8458" width="18.42578125" style="1633" customWidth="1"/>
    <col min="8459" max="8713" width="11.42578125" style="1633"/>
    <col min="8714" max="8714" width="18.42578125" style="1633" customWidth="1"/>
    <col min="8715" max="8969" width="11.42578125" style="1633"/>
    <col min="8970" max="8970" width="18.42578125" style="1633" customWidth="1"/>
    <col min="8971" max="9225" width="11.42578125" style="1633"/>
    <col min="9226" max="9226" width="18.42578125" style="1633" customWidth="1"/>
    <col min="9227" max="9481" width="11.42578125" style="1633"/>
    <col min="9482" max="9482" width="18.42578125" style="1633" customWidth="1"/>
    <col min="9483" max="9737" width="11.42578125" style="1633"/>
    <col min="9738" max="9738" width="18.42578125" style="1633" customWidth="1"/>
    <col min="9739" max="9993" width="11.42578125" style="1633"/>
    <col min="9994" max="9994" width="18.42578125" style="1633" customWidth="1"/>
    <col min="9995" max="10249" width="11.42578125" style="1633"/>
    <col min="10250" max="10250" width="18.42578125" style="1633" customWidth="1"/>
    <col min="10251" max="10505" width="11.42578125" style="1633"/>
    <col min="10506" max="10506" width="18.42578125" style="1633" customWidth="1"/>
    <col min="10507" max="10761" width="11.42578125" style="1633"/>
    <col min="10762" max="10762" width="18.42578125" style="1633" customWidth="1"/>
    <col min="10763" max="11017" width="11.42578125" style="1633"/>
    <col min="11018" max="11018" width="18.42578125" style="1633" customWidth="1"/>
    <col min="11019" max="11273" width="11.42578125" style="1633"/>
    <col min="11274" max="11274" width="18.42578125" style="1633" customWidth="1"/>
    <col min="11275" max="11529" width="11.42578125" style="1633"/>
    <col min="11530" max="11530" width="18.42578125" style="1633" customWidth="1"/>
    <col min="11531" max="11785" width="11.42578125" style="1633"/>
    <col min="11786" max="11786" width="18.42578125" style="1633" customWidth="1"/>
    <col min="11787" max="12041" width="11.42578125" style="1633"/>
    <col min="12042" max="12042" width="18.42578125" style="1633" customWidth="1"/>
    <col min="12043" max="12297" width="11.42578125" style="1633"/>
    <col min="12298" max="12298" width="18.42578125" style="1633" customWidth="1"/>
    <col min="12299" max="12553" width="11.42578125" style="1633"/>
    <col min="12554" max="12554" width="18.42578125" style="1633" customWidth="1"/>
    <col min="12555" max="12809" width="11.42578125" style="1633"/>
    <col min="12810" max="12810" width="18.42578125" style="1633" customWidth="1"/>
    <col min="12811" max="13065" width="11.42578125" style="1633"/>
    <col min="13066" max="13066" width="18.42578125" style="1633" customWidth="1"/>
    <col min="13067" max="13321" width="11.42578125" style="1633"/>
    <col min="13322" max="13322" width="18.42578125" style="1633" customWidth="1"/>
    <col min="13323" max="13577" width="11.42578125" style="1633"/>
    <col min="13578" max="13578" width="18.42578125" style="1633" customWidth="1"/>
    <col min="13579" max="13833" width="11.42578125" style="1633"/>
    <col min="13834" max="13834" width="18.42578125" style="1633" customWidth="1"/>
    <col min="13835" max="14089" width="11.42578125" style="1633"/>
    <col min="14090" max="14090" width="18.42578125" style="1633" customWidth="1"/>
    <col min="14091" max="14345" width="11.42578125" style="1633"/>
    <col min="14346" max="14346" width="18.42578125" style="1633" customWidth="1"/>
    <col min="14347" max="14601" width="11.42578125" style="1633"/>
    <col min="14602" max="14602" width="18.42578125" style="1633" customWidth="1"/>
    <col min="14603" max="14857" width="11.42578125" style="1633"/>
    <col min="14858" max="14858" width="18.42578125" style="1633" customWidth="1"/>
    <col min="14859" max="15113" width="11.42578125" style="1633"/>
    <col min="15114" max="15114" width="18.42578125" style="1633" customWidth="1"/>
    <col min="15115" max="15369" width="11.42578125" style="1633"/>
    <col min="15370" max="15370" width="18.42578125" style="1633" customWidth="1"/>
    <col min="15371" max="15625" width="11.42578125" style="1633"/>
    <col min="15626" max="15626" width="18.42578125" style="1633" customWidth="1"/>
    <col min="15627" max="15881" width="11.42578125" style="1633"/>
    <col min="15882" max="15882" width="18.42578125" style="1633" customWidth="1"/>
    <col min="15883" max="16137" width="11.42578125" style="1633"/>
    <col min="16138" max="16138" width="18.42578125" style="1633" customWidth="1"/>
    <col min="16139" max="16384" width="11.42578125" style="1633"/>
  </cols>
  <sheetData>
    <row r="1" spans="1:11" ht="13.5" thickBot="1" x14ac:dyDescent="0.25">
      <c r="A1" s="1628" t="s">
        <v>1671</v>
      </c>
      <c r="B1" s="2767" t="e">
        <f>+[24]GA!G9</f>
        <v>#REF!</v>
      </c>
      <c r="C1" s="2767"/>
      <c r="D1" s="1629"/>
      <c r="E1" s="1629"/>
      <c r="F1" s="1629"/>
      <c r="G1" s="1629"/>
      <c r="H1" s="1631"/>
      <c r="I1" s="1631"/>
      <c r="J1" s="1631"/>
      <c r="K1" s="1632"/>
    </row>
    <row r="2" spans="1:11" ht="13.5" thickBot="1" x14ac:dyDescent="0.25">
      <c r="A2" s="1634"/>
      <c r="B2" s="1635"/>
      <c r="C2" s="1635"/>
      <c r="D2" s="1636"/>
      <c r="E2" s="1637"/>
      <c r="F2" s="1689" t="s">
        <v>141</v>
      </c>
      <c r="G2" s="1637"/>
      <c r="H2" s="1639"/>
      <c r="I2" s="1639"/>
      <c r="J2" s="1639"/>
      <c r="K2" s="1640"/>
    </row>
    <row r="3" spans="1:11" ht="13.5" thickBot="1" x14ac:dyDescent="0.25">
      <c r="A3" s="1634"/>
      <c r="B3" s="1636" t="s">
        <v>724</v>
      </c>
      <c r="C3" s="2768">
        <v>41274</v>
      </c>
      <c r="D3" s="2768"/>
      <c r="E3" s="2768"/>
      <c r="F3" s="1689" t="s">
        <v>711</v>
      </c>
      <c r="G3" s="1636"/>
      <c r="H3" s="1639"/>
      <c r="I3" s="1639"/>
      <c r="J3" s="1639"/>
      <c r="K3" s="1640"/>
    </row>
    <row r="4" spans="1:11" ht="13.5" thickBot="1" x14ac:dyDescent="0.25">
      <c r="A4" s="1634" t="s">
        <v>1457</v>
      </c>
      <c r="B4" s="1642" t="s">
        <v>1792</v>
      </c>
      <c r="C4" s="1643" t="s">
        <v>725</v>
      </c>
      <c r="D4" s="3000">
        <v>41425</v>
      </c>
      <c r="E4" s="3000"/>
      <c r="F4" s="1636"/>
      <c r="G4" s="1636"/>
      <c r="H4" s="1639"/>
      <c r="I4" s="1639"/>
      <c r="J4" s="1639"/>
      <c r="K4" s="1640"/>
    </row>
    <row r="5" spans="1:11" ht="16.5" thickBot="1" x14ac:dyDescent="0.3">
      <c r="A5" s="2770" t="s">
        <v>1836</v>
      </c>
      <c r="B5" s="2771"/>
      <c r="C5" s="2771"/>
      <c r="D5" s="2771"/>
      <c r="E5" s="2771"/>
      <c r="F5" s="2771"/>
      <c r="G5" s="2771"/>
      <c r="H5" s="2771"/>
      <c r="I5" s="2771"/>
      <c r="J5" s="2771"/>
      <c r="K5" s="2772"/>
    </row>
    <row r="6" spans="1:11" x14ac:dyDescent="0.2">
      <c r="A6" s="1645"/>
      <c r="B6" s="1631"/>
      <c r="C6" s="1631"/>
      <c r="D6" s="1646"/>
      <c r="E6" s="1647"/>
      <c r="F6" s="1647"/>
      <c r="G6" s="1648"/>
      <c r="H6" s="1631"/>
      <c r="I6" s="1631"/>
      <c r="J6" s="1631"/>
      <c r="K6" s="1632"/>
    </row>
    <row r="7" spans="1:11" x14ac:dyDescent="0.2">
      <c r="A7" s="1649"/>
      <c r="B7" s="1639"/>
      <c r="C7" s="1639"/>
      <c r="D7" s="1639"/>
      <c r="E7" s="1639"/>
      <c r="F7" s="1639"/>
      <c r="G7" s="1639"/>
      <c r="H7" s="1639"/>
      <c r="I7" s="1639"/>
      <c r="J7" s="1639"/>
      <c r="K7" s="1640"/>
    </row>
    <row r="8" spans="1:11" x14ac:dyDescent="0.2">
      <c r="A8" s="1983" t="s">
        <v>1793</v>
      </c>
      <c r="B8" s="1639"/>
      <c r="C8" s="1639"/>
      <c r="D8" s="1639"/>
      <c r="E8" s="1639"/>
      <c r="F8" s="1639"/>
      <c r="G8" s="1639"/>
      <c r="H8" s="1639"/>
      <c r="I8" s="1639"/>
      <c r="J8" s="1639"/>
      <c r="K8" s="1640"/>
    </row>
    <row r="9" spans="1:11" x14ac:dyDescent="0.2">
      <c r="A9" s="1651" t="s">
        <v>1827</v>
      </c>
      <c r="B9" s="1639"/>
      <c r="C9" s="1639"/>
      <c r="D9" s="1639"/>
      <c r="E9" s="1639"/>
      <c r="F9" s="1639"/>
      <c r="G9" s="1639"/>
      <c r="H9" s="1639"/>
      <c r="I9" s="1639"/>
      <c r="J9" s="1639"/>
      <c r="K9" s="1640"/>
    </row>
    <row r="10" spans="1:11" x14ac:dyDescent="0.2">
      <c r="A10" s="1651" t="s">
        <v>1795</v>
      </c>
      <c r="B10" s="1639"/>
      <c r="C10" s="1639"/>
      <c r="D10" s="1639"/>
      <c r="E10" s="1639"/>
      <c r="F10" s="1639"/>
      <c r="G10" s="1639"/>
      <c r="H10" s="1639"/>
      <c r="I10" s="1639"/>
      <c r="J10" s="1639"/>
      <c r="K10" s="1640"/>
    </row>
    <row r="11" spans="1:11" x14ac:dyDescent="0.2">
      <c r="A11" s="1649"/>
      <c r="B11" s="1639"/>
      <c r="C11" s="1639"/>
      <c r="D11" s="1639"/>
      <c r="E11" s="1639"/>
      <c r="F11" s="1639"/>
      <c r="G11" s="1639"/>
      <c r="H11" s="1639"/>
      <c r="I11" s="1639"/>
      <c r="J11" s="1639"/>
      <c r="K11" s="1640"/>
    </row>
    <row r="12" spans="1:11" x14ac:dyDescent="0.2">
      <c r="A12" s="1649"/>
      <c r="B12" s="1639"/>
      <c r="C12" s="1639"/>
      <c r="D12" s="1639"/>
      <c r="E12" s="1639"/>
      <c r="F12" s="1639"/>
      <c r="G12" s="1639"/>
      <c r="H12" s="1639"/>
      <c r="I12" s="1639"/>
      <c r="J12" s="1639"/>
      <c r="K12" s="1640"/>
    </row>
    <row r="13" spans="1:11" x14ac:dyDescent="0.2">
      <c r="A13" s="1983" t="s">
        <v>558</v>
      </c>
      <c r="B13" s="1639"/>
      <c r="C13" s="1639"/>
      <c r="D13" s="1639"/>
      <c r="E13" s="1639"/>
      <c r="F13" s="1639"/>
      <c r="G13" s="1639"/>
      <c r="H13" s="1639"/>
      <c r="I13" s="1639"/>
      <c r="J13" s="1639"/>
      <c r="K13" s="1640"/>
    </row>
    <row r="14" spans="1:11" ht="12.75" customHeight="1" x14ac:dyDescent="0.2">
      <c r="A14" s="2724" t="s">
        <v>1828</v>
      </c>
      <c r="B14" s="2725"/>
      <c r="C14" s="2725"/>
      <c r="D14" s="2725"/>
      <c r="E14" s="2725"/>
      <c r="F14" s="2725"/>
      <c r="G14" s="2725"/>
      <c r="H14" s="2725"/>
      <c r="I14" s="2725"/>
      <c r="J14" s="2725"/>
      <c r="K14" s="2726"/>
    </row>
    <row r="15" spans="1:11" x14ac:dyDescent="0.2">
      <c r="A15" s="2724"/>
      <c r="B15" s="2725"/>
      <c r="C15" s="2725"/>
      <c r="D15" s="2725"/>
      <c r="E15" s="2725"/>
      <c r="F15" s="2725"/>
      <c r="G15" s="2725"/>
      <c r="H15" s="2725"/>
      <c r="I15" s="2725"/>
      <c r="J15" s="2725"/>
      <c r="K15" s="2726"/>
    </row>
    <row r="16" spans="1:11" x14ac:dyDescent="0.2">
      <c r="A16" s="1649"/>
      <c r="B16" s="1658"/>
      <c r="C16" s="1639"/>
      <c r="D16" s="1639"/>
      <c r="E16" s="1658"/>
      <c r="F16" s="1639"/>
      <c r="G16" s="1658"/>
      <c r="H16" s="1639"/>
      <c r="I16" s="1639"/>
      <c r="J16" s="1639"/>
      <c r="K16" s="1640"/>
    </row>
    <row r="17" spans="1:11" x14ac:dyDescent="0.2">
      <c r="A17" s="2724"/>
      <c r="B17" s="2725"/>
      <c r="C17" s="2725"/>
      <c r="D17" s="2725"/>
      <c r="E17" s="2725"/>
      <c r="F17" s="2725"/>
      <c r="G17" s="2725"/>
      <c r="H17" s="2725"/>
      <c r="I17" s="2725"/>
      <c r="J17" s="2725"/>
      <c r="K17" s="2726"/>
    </row>
    <row r="18" spans="1:11" x14ac:dyDescent="0.2">
      <c r="A18" s="1678" t="s">
        <v>1829</v>
      </c>
      <c r="B18" s="1639"/>
      <c r="C18" s="1639"/>
      <c r="D18" s="1639"/>
      <c r="E18" s="1639"/>
      <c r="F18" s="1639"/>
      <c r="G18" s="1639"/>
      <c r="H18" s="1639"/>
      <c r="I18" s="1639"/>
      <c r="J18" s="1639"/>
      <c r="K18" s="1640"/>
    </row>
    <row r="19" spans="1:11" x14ac:dyDescent="0.2">
      <c r="A19" s="2724"/>
      <c r="B19" s="2753"/>
      <c r="C19" s="2753"/>
      <c r="D19" s="2753"/>
      <c r="E19" s="2753"/>
      <c r="F19" s="2753"/>
      <c r="G19" s="2753"/>
      <c r="H19" s="2753"/>
      <c r="I19" s="2753"/>
      <c r="J19" s="2753"/>
      <c r="K19" s="2754"/>
    </row>
    <row r="20" spans="1:11" x14ac:dyDescent="0.2">
      <c r="A20" s="1649"/>
      <c r="B20" s="1639"/>
      <c r="C20" s="1639"/>
      <c r="D20" s="1639"/>
      <c r="E20" s="1639"/>
      <c r="F20" s="1639"/>
      <c r="G20" s="1639"/>
      <c r="H20" s="1639"/>
      <c r="I20" s="1639"/>
      <c r="J20" s="1639"/>
      <c r="K20" s="1640"/>
    </row>
    <row r="21" spans="1:11" x14ac:dyDescent="0.2">
      <c r="A21" s="1657" t="s">
        <v>1830</v>
      </c>
      <c r="B21" s="1690"/>
      <c r="C21" s="1639"/>
      <c r="D21" s="1658"/>
      <c r="E21" s="1639"/>
      <c r="F21" s="1639"/>
      <c r="G21" s="1639"/>
      <c r="H21" s="1639"/>
      <c r="I21" s="1639"/>
      <c r="J21" s="1639"/>
      <c r="K21" s="1640"/>
    </row>
    <row r="22" spans="1:11" x14ac:dyDescent="0.2">
      <c r="A22" s="1649"/>
      <c r="B22" s="1639"/>
      <c r="C22" s="1639"/>
      <c r="D22" s="1639"/>
      <c r="E22" s="1639"/>
      <c r="F22" s="1639"/>
      <c r="G22" s="1639"/>
      <c r="H22" s="1639"/>
      <c r="I22" s="1639"/>
      <c r="J22" s="1639"/>
      <c r="K22" s="1640"/>
    </row>
    <row r="23" spans="1:11" x14ac:dyDescent="0.2">
      <c r="A23" s="2755"/>
      <c r="B23" s="2756"/>
      <c r="C23" s="1659" t="s">
        <v>1800</v>
      </c>
      <c r="D23" s="1659" t="s">
        <v>1831</v>
      </c>
      <c r="E23" s="2757" t="s">
        <v>1591</v>
      </c>
      <c r="F23" s="2758"/>
      <c r="G23" s="2759"/>
      <c r="H23" s="1639"/>
      <c r="I23" s="1639"/>
      <c r="J23" s="1639"/>
      <c r="K23" s="1640"/>
    </row>
    <row r="24" spans="1:11" s="1666" customFormat="1" ht="27" customHeight="1" x14ac:dyDescent="0.2">
      <c r="A24" s="2993"/>
      <c r="B24" s="2994"/>
      <c r="C24" s="2075">
        <v>7097110</v>
      </c>
      <c r="D24" s="2076"/>
      <c r="E24" s="2741"/>
      <c r="F24" s="2742"/>
      <c r="G24" s="2743"/>
      <c r="H24" s="2995"/>
      <c r="I24" s="2996"/>
      <c r="J24" s="2996"/>
      <c r="K24" s="2997"/>
    </row>
    <row r="25" spans="1:11" ht="27" customHeight="1" x14ac:dyDescent="0.2">
      <c r="A25" s="2993"/>
      <c r="B25" s="2994"/>
      <c r="C25" s="2075">
        <v>7097110</v>
      </c>
      <c r="D25" s="2076"/>
      <c r="E25" s="2741"/>
      <c r="F25" s="2742"/>
      <c r="G25" s="2743"/>
      <c r="H25" s="2998"/>
      <c r="I25" s="2999"/>
      <c r="J25" s="1639"/>
      <c r="K25" s="1640"/>
    </row>
    <row r="26" spans="1:11" x14ac:dyDescent="0.2">
      <c r="A26" s="2744" t="s">
        <v>1806</v>
      </c>
      <c r="B26" s="2745"/>
      <c r="C26" s="2745"/>
      <c r="D26" s="2073">
        <f>SUM(D24:D25)</f>
        <v>0</v>
      </c>
      <c r="E26" s="1673"/>
      <c r="F26" s="1674"/>
      <c r="G26" s="1674"/>
      <c r="H26" s="1691"/>
      <c r="I26" s="1639"/>
      <c r="J26" s="1639"/>
      <c r="K26" s="1640"/>
    </row>
    <row r="27" spans="1:11" x14ac:dyDescent="0.2">
      <c r="A27" s="2744" t="s">
        <v>1832</v>
      </c>
      <c r="B27" s="2745"/>
      <c r="C27" s="2745"/>
      <c r="D27" s="2100"/>
      <c r="E27" s="1668"/>
      <c r="F27" s="1669"/>
      <c r="G27" s="1669"/>
      <c r="H27" s="1639"/>
      <c r="I27" s="1639"/>
      <c r="J27" s="1639"/>
      <c r="K27" s="1640"/>
    </row>
    <row r="28" spans="1:11" x14ac:dyDescent="0.2">
      <c r="A28" s="2744" t="s">
        <v>1809</v>
      </c>
      <c r="B28" s="2745"/>
      <c r="C28" s="2745"/>
      <c r="D28" s="2074" t="e">
        <f>+D26/D27</f>
        <v>#DIV/0!</v>
      </c>
      <c r="E28" s="1668"/>
      <c r="F28" s="1669"/>
      <c r="G28" s="1669"/>
      <c r="H28" s="1639"/>
      <c r="I28" s="1639"/>
      <c r="J28" s="1639"/>
      <c r="K28" s="1640"/>
    </row>
    <row r="29" spans="1:11" x14ac:dyDescent="0.2">
      <c r="A29" s="1649"/>
      <c r="B29" s="1639"/>
      <c r="C29" s="1639"/>
      <c r="D29" s="1639"/>
      <c r="E29" s="1639"/>
      <c r="F29" s="1639"/>
      <c r="G29" s="1639"/>
      <c r="H29" s="1639"/>
      <c r="I29" s="1639"/>
      <c r="J29" s="1639"/>
      <c r="K29" s="1640"/>
    </row>
    <row r="30" spans="1:11" x14ac:dyDescent="0.2">
      <c r="A30" s="1649"/>
      <c r="B30" s="1639"/>
      <c r="C30" s="1639"/>
      <c r="D30" s="1639"/>
      <c r="E30" s="1639"/>
      <c r="F30" s="1639"/>
      <c r="G30" s="1639"/>
      <c r="H30" s="1639"/>
      <c r="I30" s="1639"/>
      <c r="J30" s="1639"/>
      <c r="K30" s="1640"/>
    </row>
    <row r="31" spans="1:11" x14ac:dyDescent="0.2">
      <c r="A31" s="1650" t="s">
        <v>656</v>
      </c>
      <c r="B31" s="1639"/>
      <c r="C31" s="1639"/>
      <c r="D31" s="1639"/>
      <c r="E31" s="1639"/>
      <c r="F31" s="1639"/>
      <c r="G31" s="1639"/>
      <c r="H31" s="1639"/>
      <c r="I31" s="1639"/>
      <c r="J31" s="1639"/>
      <c r="K31" s="1640"/>
    </row>
    <row r="32" spans="1:11" x14ac:dyDescent="0.2">
      <c r="A32" s="1678" t="s">
        <v>1833</v>
      </c>
      <c r="B32" s="1639"/>
      <c r="C32" s="1639"/>
      <c r="D32" s="1639"/>
      <c r="E32" s="1639"/>
      <c r="F32" s="1639"/>
      <c r="G32" s="1639"/>
      <c r="H32" s="1639"/>
      <c r="I32" s="1639"/>
      <c r="J32" s="1639"/>
      <c r="K32" s="1640"/>
    </row>
    <row r="33" spans="1:11" x14ac:dyDescent="0.2">
      <c r="A33" s="1678" t="s">
        <v>1834</v>
      </c>
      <c r="B33" s="1639"/>
      <c r="C33" s="1639"/>
      <c r="D33" s="1639"/>
      <c r="E33" s="1639"/>
      <c r="F33" s="1639"/>
      <c r="G33" s="1639"/>
      <c r="H33" s="1639"/>
      <c r="I33" s="1639"/>
      <c r="J33" s="1639"/>
      <c r="K33" s="1640"/>
    </row>
    <row r="34" spans="1:11" ht="13.5" thickBot="1" x14ac:dyDescent="0.25">
      <c r="A34" s="1675"/>
      <c r="B34" s="1676"/>
      <c r="C34" s="1676"/>
      <c r="D34" s="1676"/>
      <c r="E34" s="1676"/>
      <c r="F34" s="1676"/>
      <c r="G34" s="1676"/>
      <c r="H34" s="1676"/>
      <c r="I34" s="1676"/>
      <c r="J34" s="1676"/>
      <c r="K34" s="1677"/>
    </row>
  </sheetData>
  <mergeCells count="19">
    <mergeCell ref="A17:K17"/>
    <mergeCell ref="B1:C1"/>
    <mergeCell ref="C3:E3"/>
    <mergeCell ref="D4:E4"/>
    <mergeCell ref="A5:K5"/>
    <mergeCell ref="A14:K15"/>
    <mergeCell ref="A28:C28"/>
    <mergeCell ref="A19:K19"/>
    <mergeCell ref="A23:B23"/>
    <mergeCell ref="E23:G23"/>
    <mergeCell ref="A24:B24"/>
    <mergeCell ref="E24:G24"/>
    <mergeCell ref="H24:I24"/>
    <mergeCell ref="J24:K24"/>
    <mergeCell ref="A25:B25"/>
    <mergeCell ref="E25:G25"/>
    <mergeCell ref="H25:I25"/>
    <mergeCell ref="A26:C26"/>
    <mergeCell ref="A27:C27"/>
  </mergeCells>
  <pageMargins left="0.78740157499999996" right="0.78740157499999996" top="0.984251969" bottom="0.984251969" header="0.4921259845" footer="0.4921259845"/>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F32"/>
  <sheetViews>
    <sheetView workbookViewId="0">
      <selection activeCell="C18" sqref="C18:E18"/>
    </sheetView>
  </sheetViews>
  <sheetFormatPr baseColWidth="10" defaultRowHeight="12.75" x14ac:dyDescent="0.2"/>
  <cols>
    <col min="2" max="2" width="10.5703125" customWidth="1"/>
    <col min="3" max="3" width="7.5703125" bestFit="1" customWidth="1"/>
    <col min="4" max="5" width="6.42578125" customWidth="1"/>
    <col min="6" max="6" width="31.28515625" customWidth="1"/>
  </cols>
  <sheetData>
    <row r="1" spans="1:6" ht="13.5" thickBot="1" x14ac:dyDescent="0.25">
      <c r="A1" s="209" t="s">
        <v>1671</v>
      </c>
      <c r="B1" s="2263" t="str">
        <f>+Q!G5</f>
        <v>SPECIMEN ECF</v>
      </c>
      <c r="C1" s="2263"/>
      <c r="D1" s="355"/>
      <c r="E1" s="355"/>
      <c r="F1" s="356"/>
    </row>
    <row r="2" spans="1:6" ht="13.5" thickBot="1" x14ac:dyDescent="0.25">
      <c r="A2" s="208"/>
      <c r="B2" s="218"/>
      <c r="C2" s="218"/>
      <c r="D2" s="186"/>
      <c r="E2" s="346"/>
      <c r="F2" s="224" t="s">
        <v>555</v>
      </c>
    </row>
    <row r="3" spans="1:6" ht="13.5" thickBot="1" x14ac:dyDescent="0.25">
      <c r="A3" s="208"/>
      <c r="B3" s="186" t="s">
        <v>724</v>
      </c>
      <c r="C3" s="2264">
        <f>+GA!O3</f>
        <v>41639</v>
      </c>
      <c r="D3" s="2264"/>
      <c r="E3" s="2264"/>
      <c r="F3" s="224" t="s">
        <v>711</v>
      </c>
    </row>
    <row r="4" spans="1:6" ht="13.5" thickBot="1" x14ac:dyDescent="0.25">
      <c r="A4" s="276" t="s">
        <v>1457</v>
      </c>
      <c r="B4" s="279"/>
      <c r="C4" s="278" t="s">
        <v>725</v>
      </c>
      <c r="D4" s="2820"/>
      <c r="E4" s="2820"/>
      <c r="F4" s="359"/>
    </row>
    <row r="5" spans="1:6" x14ac:dyDescent="0.2">
      <c r="A5" s="208"/>
      <c r="B5" s="186"/>
      <c r="C5" s="345"/>
      <c r="D5" s="186"/>
      <c r="E5" s="186"/>
      <c r="F5" s="358"/>
    </row>
    <row r="6" spans="1:6" x14ac:dyDescent="0.2">
      <c r="A6" s="2824" t="s">
        <v>556</v>
      </c>
      <c r="B6" s="2825"/>
      <c r="C6" s="2825"/>
      <c r="D6" s="2825"/>
      <c r="E6" s="2825"/>
      <c r="F6" s="2826"/>
    </row>
    <row r="7" spans="1:6" x14ac:dyDescent="0.2">
      <c r="A7" s="208"/>
      <c r="B7" s="186"/>
      <c r="C7" s="345"/>
      <c r="D7" s="186"/>
      <c r="E7" s="186"/>
      <c r="F7" s="358"/>
    </row>
    <row r="8" spans="1:6" x14ac:dyDescent="0.2">
      <c r="A8" s="2847" t="s">
        <v>935</v>
      </c>
      <c r="B8" s="2848"/>
      <c r="C8" s="2849" t="s">
        <v>1475</v>
      </c>
      <c r="D8" s="2850"/>
      <c r="E8" s="2851"/>
      <c r="F8" s="1453" t="s">
        <v>1308</v>
      </c>
    </row>
    <row r="9" spans="1:6" x14ac:dyDescent="0.2">
      <c r="A9" s="2821"/>
      <c r="B9" s="2521"/>
      <c r="C9" s="2844"/>
      <c r="D9" s="2845"/>
      <c r="E9" s="2846"/>
      <c r="F9" s="1454"/>
    </row>
    <row r="10" spans="1:6" x14ac:dyDescent="0.2">
      <c r="A10" s="2814"/>
      <c r="B10" s="2815"/>
      <c r="C10" s="2830"/>
      <c r="D10" s="2831"/>
      <c r="E10" s="2832"/>
      <c r="F10" s="684"/>
    </row>
    <row r="11" spans="1:6" x14ac:dyDescent="0.2">
      <c r="A11" s="2814"/>
      <c r="B11" s="2815"/>
      <c r="C11" s="2830"/>
      <c r="D11" s="2831"/>
      <c r="E11" s="2832"/>
      <c r="F11" s="684"/>
    </row>
    <row r="12" spans="1:6" x14ac:dyDescent="0.2">
      <c r="A12" s="2814"/>
      <c r="B12" s="2815"/>
      <c r="C12" s="2830"/>
      <c r="D12" s="2831"/>
      <c r="E12" s="2832"/>
      <c r="F12" s="684"/>
    </row>
    <row r="13" spans="1:6" x14ac:dyDescent="0.2">
      <c r="A13" s="2814"/>
      <c r="B13" s="2815"/>
      <c r="C13" s="2830"/>
      <c r="D13" s="2831"/>
      <c r="E13" s="2832"/>
      <c r="F13" s="684"/>
    </row>
    <row r="14" spans="1:6" x14ac:dyDescent="0.2">
      <c r="A14" s="2814"/>
      <c r="B14" s="2815"/>
      <c r="C14" s="2830"/>
      <c r="D14" s="2831"/>
      <c r="E14" s="2832"/>
      <c r="F14" s="684"/>
    </row>
    <row r="15" spans="1:6" x14ac:dyDescent="0.2">
      <c r="A15" s="2814"/>
      <c r="B15" s="2815"/>
      <c r="C15" s="2830"/>
      <c r="D15" s="2831"/>
      <c r="E15" s="2832"/>
      <c r="F15" s="684"/>
    </row>
    <row r="16" spans="1:6" x14ac:dyDescent="0.2">
      <c r="A16" s="2814"/>
      <c r="B16" s="2815"/>
      <c r="C16" s="2830"/>
      <c r="D16" s="2831"/>
      <c r="E16" s="2832"/>
      <c r="F16" s="684"/>
    </row>
    <row r="17" spans="1:6" x14ac:dyDescent="0.2">
      <c r="A17" s="2814"/>
      <c r="B17" s="2815"/>
      <c r="C17" s="2830"/>
      <c r="D17" s="2831"/>
      <c r="E17" s="2832"/>
      <c r="F17" s="684"/>
    </row>
    <row r="18" spans="1:6" x14ac:dyDescent="0.2">
      <c r="A18" s="2814"/>
      <c r="B18" s="2815"/>
      <c r="C18" s="2830"/>
      <c r="D18" s="2831"/>
      <c r="E18" s="2832"/>
      <c r="F18" s="684"/>
    </row>
    <row r="19" spans="1:6" x14ac:dyDescent="0.2">
      <c r="A19" s="2814"/>
      <c r="B19" s="2815"/>
      <c r="C19" s="2830"/>
      <c r="D19" s="2831"/>
      <c r="E19" s="2832"/>
      <c r="F19" s="684"/>
    </row>
    <row r="20" spans="1:6" x14ac:dyDescent="0.2">
      <c r="A20" s="2814"/>
      <c r="B20" s="2815"/>
      <c r="C20" s="2830"/>
      <c r="D20" s="2831"/>
      <c r="E20" s="2832"/>
      <c r="F20" s="684"/>
    </row>
    <row r="21" spans="1:6" x14ac:dyDescent="0.2">
      <c r="A21" s="2814"/>
      <c r="B21" s="2815"/>
      <c r="C21" s="2830"/>
      <c r="D21" s="2831"/>
      <c r="E21" s="2832"/>
      <c r="F21" s="684"/>
    </row>
    <row r="22" spans="1:6" x14ac:dyDescent="0.2">
      <c r="A22" s="2814"/>
      <c r="B22" s="2815"/>
      <c r="C22" s="2833"/>
      <c r="D22" s="2834"/>
      <c r="E22" s="2835"/>
      <c r="F22" s="684"/>
    </row>
    <row r="23" spans="1:6" x14ac:dyDescent="0.2">
      <c r="A23" s="2836" t="s">
        <v>354</v>
      </c>
      <c r="B23" s="2837"/>
      <c r="C23" s="2830">
        <f>SUM(C9:E22)</f>
        <v>0</v>
      </c>
      <c r="D23" s="2831"/>
      <c r="E23" s="2832"/>
      <c r="F23" s="684"/>
    </row>
    <row r="24" spans="1:6" x14ac:dyDescent="0.2">
      <c r="A24" s="2836"/>
      <c r="B24" s="2837"/>
      <c r="C24" s="2830"/>
      <c r="D24" s="2831"/>
      <c r="E24" s="2832"/>
      <c r="F24" s="684"/>
    </row>
    <row r="25" spans="1:6" x14ac:dyDescent="0.2">
      <c r="A25" s="2836" t="s">
        <v>931</v>
      </c>
      <c r="B25" s="2837"/>
      <c r="C25" s="2830"/>
      <c r="D25" s="2831"/>
      <c r="E25" s="2832"/>
      <c r="F25" s="684"/>
    </row>
    <row r="26" spans="1:6" x14ac:dyDescent="0.2">
      <c r="A26" s="2836" t="s">
        <v>932</v>
      </c>
      <c r="B26" s="2837"/>
      <c r="C26" s="2841" t="e">
        <f>+C23/C25</f>
        <v>#DIV/0!</v>
      </c>
      <c r="D26" s="2842"/>
      <c r="E26" s="2843"/>
      <c r="F26" s="684"/>
    </row>
    <row r="27" spans="1:6" x14ac:dyDescent="0.2">
      <c r="A27" s="2836"/>
      <c r="B27" s="2837"/>
      <c r="C27" s="2830"/>
      <c r="D27" s="2831"/>
      <c r="E27" s="2832"/>
      <c r="F27" s="684"/>
    </row>
    <row r="28" spans="1:6" x14ac:dyDescent="0.2">
      <c r="A28" s="2836" t="s">
        <v>933</v>
      </c>
      <c r="B28" s="2837"/>
      <c r="C28" s="2830" t="e">
        <v>#VALUE!</v>
      </c>
      <c r="D28" s="2831"/>
      <c r="E28" s="2832"/>
      <c r="F28" s="684"/>
    </row>
    <row r="29" spans="1:6" ht="13.5" thickBot="1" x14ac:dyDescent="0.25">
      <c r="A29" s="2836" t="s">
        <v>934</v>
      </c>
      <c r="B29" s="2837"/>
      <c r="C29" s="2838" t="e">
        <f>+C28+C23</f>
        <v>#VALUE!</v>
      </c>
      <c r="D29" s="2839"/>
      <c r="E29" s="2840"/>
      <c r="F29" s="684"/>
    </row>
    <row r="30" spans="1:6" ht="13.5" thickTop="1" x14ac:dyDescent="0.2">
      <c r="A30" s="2836" t="s">
        <v>932</v>
      </c>
      <c r="B30" s="2837"/>
      <c r="C30" s="2830" t="e">
        <f>+C29/C25</f>
        <v>#VALUE!</v>
      </c>
      <c r="D30" s="2831"/>
      <c r="E30" s="2832"/>
      <c r="F30" s="684"/>
    </row>
    <row r="31" spans="1:6" x14ac:dyDescent="0.2">
      <c r="A31" s="2814"/>
      <c r="B31" s="2815"/>
      <c r="C31" s="2830"/>
      <c r="D31" s="2831"/>
      <c r="E31" s="2832"/>
      <c r="F31" s="684"/>
    </row>
    <row r="32" spans="1:6" x14ac:dyDescent="0.2">
      <c r="A32" s="2806"/>
      <c r="B32" s="2807"/>
      <c r="C32" s="2833"/>
      <c r="D32" s="2834"/>
      <c r="E32" s="2835"/>
      <c r="F32" s="686"/>
    </row>
  </sheetData>
  <mergeCells count="54">
    <mergeCell ref="A12:B12"/>
    <mergeCell ref="C12:E12"/>
    <mergeCell ref="B1:C1"/>
    <mergeCell ref="C3:E3"/>
    <mergeCell ref="D4:E4"/>
    <mergeCell ref="A6:F6"/>
    <mergeCell ref="C8:E8"/>
    <mergeCell ref="A9:B9"/>
    <mergeCell ref="C9:E9"/>
    <mergeCell ref="A10:B10"/>
    <mergeCell ref="C10:E10"/>
    <mergeCell ref="A8:B8"/>
    <mergeCell ref="A11:B11"/>
    <mergeCell ref="C11:E11"/>
    <mergeCell ref="A18:B18"/>
    <mergeCell ref="C18:E18"/>
    <mergeCell ref="A13:B13"/>
    <mergeCell ref="C13:E13"/>
    <mergeCell ref="A14:B14"/>
    <mergeCell ref="C14:E14"/>
    <mergeCell ref="A15:B15"/>
    <mergeCell ref="C15:E15"/>
    <mergeCell ref="A16:B16"/>
    <mergeCell ref="C16:E16"/>
    <mergeCell ref="A17:B17"/>
    <mergeCell ref="C17:E17"/>
    <mergeCell ref="A24:B24"/>
    <mergeCell ref="C24:E24"/>
    <mergeCell ref="A19:B19"/>
    <mergeCell ref="C19:E19"/>
    <mergeCell ref="A20:B20"/>
    <mergeCell ref="C20:E20"/>
    <mergeCell ref="A21:B21"/>
    <mergeCell ref="C21:E21"/>
    <mergeCell ref="A22:B22"/>
    <mergeCell ref="C22:E22"/>
    <mergeCell ref="A23:B23"/>
    <mergeCell ref="C23:E23"/>
    <mergeCell ref="A25:B25"/>
    <mergeCell ref="C25:E25"/>
    <mergeCell ref="A26:B26"/>
    <mergeCell ref="C26:E26"/>
    <mergeCell ref="A27:B27"/>
    <mergeCell ref="C27:E27"/>
    <mergeCell ref="A32:B32"/>
    <mergeCell ref="C32:E32"/>
    <mergeCell ref="A28:B28"/>
    <mergeCell ref="C28:E28"/>
    <mergeCell ref="A29:B29"/>
    <mergeCell ref="C29:E29"/>
    <mergeCell ref="A31:B31"/>
    <mergeCell ref="C31:E31"/>
    <mergeCell ref="A30:B30"/>
    <mergeCell ref="C30:E30"/>
  </mergeCells>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6">
    <tabColor indexed="10"/>
  </sheetPr>
  <dimension ref="A1:H66"/>
  <sheetViews>
    <sheetView workbookViewId="0">
      <selection activeCell="B12" sqref="B12"/>
    </sheetView>
  </sheetViews>
  <sheetFormatPr baseColWidth="10" defaultRowHeight="12.75" x14ac:dyDescent="0.2"/>
  <cols>
    <col min="1" max="1" width="11.5703125" bestFit="1" customWidth="1"/>
    <col min="8" max="8" width="15.7109375" bestFit="1" customWidth="1"/>
  </cols>
  <sheetData>
    <row r="1" spans="1:8" ht="16.5" thickBot="1" x14ac:dyDescent="0.25">
      <c r="A1" s="331" t="s">
        <v>220</v>
      </c>
      <c r="B1" s="2449" t="s">
        <v>1671</v>
      </c>
      <c r="C1" s="2450"/>
      <c r="D1" s="2451" t="s">
        <v>221</v>
      </c>
      <c r="E1" s="2452"/>
      <c r="F1" s="2452"/>
      <c r="G1" s="2450"/>
      <c r="H1" s="332" t="s">
        <v>671</v>
      </c>
    </row>
    <row r="2" spans="1:8" ht="19.5" thickBot="1" x14ac:dyDescent="0.25">
      <c r="A2" s="816">
        <f>Q!P5</f>
        <v>2014001</v>
      </c>
      <c r="B2" s="2455" t="str">
        <f>CLIENT</f>
        <v>SPECIMEN ECF</v>
      </c>
      <c r="C2" s="2456"/>
      <c r="D2" s="2457" t="s">
        <v>1209</v>
      </c>
      <c r="E2" s="2458"/>
      <c r="F2" s="2458"/>
      <c r="G2" s="2459"/>
      <c r="H2" s="333" t="s">
        <v>211</v>
      </c>
    </row>
    <row r="3" spans="1:8" ht="16.5" thickBot="1" x14ac:dyDescent="0.25">
      <c r="A3" s="334" t="s">
        <v>725</v>
      </c>
      <c r="B3" s="2449" t="s">
        <v>674</v>
      </c>
      <c r="C3" s="2450"/>
      <c r="D3" s="2451" t="s">
        <v>222</v>
      </c>
      <c r="E3" s="2452"/>
      <c r="F3" s="2452"/>
      <c r="G3" s="2450"/>
      <c r="H3" s="335" t="s">
        <v>1450</v>
      </c>
    </row>
    <row r="4" spans="1:8" ht="21" thickBot="1" x14ac:dyDescent="0.35">
      <c r="A4" s="817"/>
      <c r="B4" s="2466"/>
      <c r="C4" s="2467"/>
      <c r="D4" s="2453"/>
      <c r="E4" s="2454"/>
      <c r="F4" s="337"/>
      <c r="G4" s="337"/>
      <c r="H4" s="580">
        <f>+GA!O3</f>
        <v>41639</v>
      </c>
    </row>
    <row r="5" spans="1:8" x14ac:dyDescent="0.2">
      <c r="A5" s="2460" t="s">
        <v>1163</v>
      </c>
      <c r="B5" s="2461"/>
      <c r="C5" s="2461"/>
      <c r="D5" s="2461"/>
      <c r="E5" s="2461"/>
      <c r="F5" s="2461"/>
      <c r="G5" s="2461"/>
      <c r="H5" s="2462"/>
    </row>
    <row r="6" spans="1:8" x14ac:dyDescent="0.2">
      <c r="A6" s="2463"/>
      <c r="B6" s="2464"/>
      <c r="C6" s="2464"/>
      <c r="D6" s="2464"/>
      <c r="E6" s="2464"/>
      <c r="F6" s="2464"/>
      <c r="G6" s="2464"/>
      <c r="H6" s="2465"/>
    </row>
    <row r="7" spans="1:8" x14ac:dyDescent="0.2">
      <c r="A7" s="818"/>
      <c r="B7" s="2472"/>
      <c r="C7" s="2471"/>
      <c r="D7" s="2471"/>
      <c r="E7" s="2471"/>
      <c r="F7" s="2471"/>
      <c r="G7" s="2471"/>
      <c r="H7" s="819"/>
    </row>
    <row r="8" spans="1:8" s="1924" customFormat="1" x14ac:dyDescent="0.2">
      <c r="A8" s="818"/>
      <c r="B8" s="1925"/>
      <c r="C8" s="2152"/>
      <c r="D8" s="2152"/>
      <c r="E8" s="2152"/>
      <c r="F8" s="2152"/>
      <c r="G8" s="2152"/>
      <c r="H8" s="819"/>
    </row>
    <row r="9" spans="1:8" s="1924" customFormat="1" x14ac:dyDescent="0.2">
      <c r="A9" s="818"/>
      <c r="B9" s="1925"/>
      <c r="C9" s="2152"/>
      <c r="D9" s="2152"/>
      <c r="E9" s="2152"/>
      <c r="F9" s="2152"/>
      <c r="G9" s="2152"/>
      <c r="H9" s="819"/>
    </row>
    <row r="10" spans="1:8" s="1924" customFormat="1" x14ac:dyDescent="0.2">
      <c r="A10" s="818"/>
      <c r="B10" s="1925"/>
      <c r="C10" s="2152"/>
      <c r="D10" s="2152"/>
      <c r="E10" s="2152"/>
      <c r="F10" s="2152"/>
      <c r="G10" s="2152"/>
      <c r="H10" s="819"/>
    </row>
    <row r="11" spans="1:8" s="1924" customFormat="1" x14ac:dyDescent="0.2">
      <c r="A11" s="818"/>
      <c r="B11" s="1925">
        <f>+'Plan de mission'!M85</f>
        <v>0</v>
      </c>
      <c r="C11" s="2152"/>
      <c r="D11" s="2152"/>
      <c r="E11" s="2152"/>
      <c r="F11" s="2152"/>
      <c r="G11" s="2152"/>
      <c r="H11" s="819"/>
    </row>
    <row r="12" spans="1:8" s="1924" customFormat="1" x14ac:dyDescent="0.2">
      <c r="A12" s="818"/>
      <c r="B12" s="1925"/>
      <c r="C12" s="2152"/>
      <c r="D12" s="2152"/>
      <c r="E12" s="2152"/>
      <c r="F12" s="2152"/>
      <c r="G12" s="2152"/>
      <c r="H12" s="819"/>
    </row>
    <row r="13" spans="1:8" x14ac:dyDescent="0.2">
      <c r="A13" s="818"/>
      <c r="B13" s="2472"/>
      <c r="C13" s="2471"/>
      <c r="D13" s="2471"/>
      <c r="E13" s="2471"/>
      <c r="F13" s="2471"/>
      <c r="G13" s="2471"/>
      <c r="H13" s="820"/>
    </row>
    <row r="14" spans="1:8" x14ac:dyDescent="0.2">
      <c r="A14" s="821"/>
      <c r="B14" s="2472"/>
      <c r="C14" s="2471"/>
      <c r="D14" s="2471"/>
      <c r="E14" s="2471"/>
      <c r="F14" s="2471"/>
      <c r="G14" s="2471"/>
      <c r="H14" s="819"/>
    </row>
    <row r="15" spans="1:8" ht="12.75" customHeight="1" x14ac:dyDescent="0.2">
      <c r="A15" s="821"/>
      <c r="B15" s="2468" t="s">
        <v>1775</v>
      </c>
      <c r="C15" s="2469"/>
      <c r="D15" s="2469"/>
      <c r="E15" s="2469"/>
      <c r="F15" s="2469"/>
      <c r="G15" s="2469"/>
      <c r="H15" s="820"/>
    </row>
    <row r="16" spans="1:8" x14ac:dyDescent="0.2">
      <c r="A16" s="821"/>
      <c r="B16" s="2472"/>
      <c r="C16" s="2471"/>
      <c r="D16" s="2471"/>
      <c r="E16" s="2471"/>
      <c r="F16" s="2471"/>
      <c r="G16" s="2471"/>
      <c r="H16" s="819"/>
    </row>
    <row r="17" spans="1:8" x14ac:dyDescent="0.2">
      <c r="A17" s="821"/>
      <c r="B17" s="2472"/>
      <c r="C17" s="2471"/>
      <c r="D17" s="2471"/>
      <c r="E17" s="2471"/>
      <c r="F17" s="2471"/>
      <c r="G17" s="2471"/>
      <c r="H17" s="819"/>
    </row>
    <row r="18" spans="1:8" x14ac:dyDescent="0.2">
      <c r="A18" s="821"/>
      <c r="B18" s="2472"/>
      <c r="C18" s="2471"/>
      <c r="D18" s="2471"/>
      <c r="E18" s="2471"/>
      <c r="F18" s="2471"/>
      <c r="G18" s="2471"/>
      <c r="H18" s="819"/>
    </row>
    <row r="19" spans="1:8" x14ac:dyDescent="0.2">
      <c r="A19" s="821"/>
      <c r="B19" s="2472"/>
      <c r="C19" s="2471"/>
      <c r="D19" s="2471"/>
      <c r="E19" s="2471"/>
      <c r="F19" s="2471"/>
      <c r="G19" s="2471"/>
      <c r="H19" s="819"/>
    </row>
    <row r="20" spans="1:8" x14ac:dyDescent="0.2">
      <c r="A20" s="821"/>
      <c r="B20" s="2472"/>
      <c r="C20" s="2471"/>
      <c r="D20" s="2471"/>
      <c r="E20" s="2471"/>
      <c r="F20" s="2471"/>
      <c r="G20" s="2471"/>
      <c r="H20" s="819"/>
    </row>
    <row r="21" spans="1:8" x14ac:dyDescent="0.2">
      <c r="A21" s="821"/>
      <c r="B21" s="2472"/>
      <c r="C21" s="2471"/>
      <c r="D21" s="2471"/>
      <c r="E21" s="2471"/>
      <c r="F21" s="2471"/>
      <c r="G21" s="2471"/>
      <c r="H21" s="819"/>
    </row>
    <row r="22" spans="1:8" x14ac:dyDescent="0.2">
      <c r="A22" s="821"/>
      <c r="B22" s="2468" t="s">
        <v>1776</v>
      </c>
      <c r="C22" s="2469"/>
      <c r="D22" s="2469"/>
      <c r="E22" s="2469"/>
      <c r="F22" s="2469"/>
      <c r="G22" s="2469"/>
      <c r="H22" s="819"/>
    </row>
    <row r="23" spans="1:8" x14ac:dyDescent="0.2">
      <c r="A23" s="821"/>
      <c r="B23" s="2472"/>
      <c r="C23" s="2471"/>
      <c r="D23" s="2471"/>
      <c r="E23" s="2471"/>
      <c r="F23" s="2471"/>
      <c r="G23" s="2471"/>
      <c r="H23" s="819"/>
    </row>
    <row r="24" spans="1:8" x14ac:dyDescent="0.2">
      <c r="A24" s="821"/>
      <c r="B24" s="2472"/>
      <c r="C24" s="2471"/>
      <c r="D24" s="2471"/>
      <c r="E24" s="2471"/>
      <c r="F24" s="2471"/>
      <c r="G24" s="2471"/>
      <c r="H24" s="819"/>
    </row>
    <row r="25" spans="1:8" x14ac:dyDescent="0.2">
      <c r="A25" s="821"/>
      <c r="B25" s="2472"/>
      <c r="C25" s="2471"/>
      <c r="D25" s="2471"/>
      <c r="E25" s="2471"/>
      <c r="F25" s="2471"/>
      <c r="G25" s="2471"/>
      <c r="H25" s="819"/>
    </row>
    <row r="26" spans="1:8" x14ac:dyDescent="0.2">
      <c r="A26" s="821"/>
      <c r="B26" s="2472"/>
      <c r="C26" s="2471"/>
      <c r="D26" s="2471"/>
      <c r="E26" s="2471"/>
      <c r="F26" s="2471"/>
      <c r="G26" s="2471"/>
      <c r="H26" s="819"/>
    </row>
    <row r="27" spans="1:8" x14ac:dyDescent="0.2">
      <c r="A27" s="821"/>
      <c r="B27" s="2472"/>
      <c r="C27" s="2471"/>
      <c r="D27" s="2471"/>
      <c r="E27" s="2471"/>
      <c r="F27" s="2471"/>
      <c r="G27" s="2471"/>
      <c r="H27" s="819"/>
    </row>
    <row r="28" spans="1:8" x14ac:dyDescent="0.2">
      <c r="A28" s="821"/>
      <c r="B28" s="2472"/>
      <c r="C28" s="2471"/>
      <c r="D28" s="2471"/>
      <c r="E28" s="2471"/>
      <c r="F28" s="2471"/>
      <c r="G28" s="2471"/>
      <c r="H28" s="819"/>
    </row>
    <row r="29" spans="1:8" x14ac:dyDescent="0.2">
      <c r="A29" s="821"/>
      <c r="B29" s="2472"/>
      <c r="C29" s="2471"/>
      <c r="D29" s="2471"/>
      <c r="E29" s="2471"/>
      <c r="F29" s="2471"/>
      <c r="G29" s="2471"/>
      <c r="H29" s="819"/>
    </row>
    <row r="30" spans="1:8" x14ac:dyDescent="0.2">
      <c r="A30" s="821"/>
      <c r="B30" s="2472"/>
      <c r="C30" s="2471"/>
      <c r="D30" s="2471"/>
      <c r="E30" s="2471"/>
      <c r="F30" s="2471"/>
      <c r="G30" s="2471"/>
      <c r="H30" s="819"/>
    </row>
    <row r="31" spans="1:8" x14ac:dyDescent="0.2">
      <c r="A31" s="821"/>
      <c r="B31" s="2472"/>
      <c r="C31" s="2471"/>
      <c r="D31" s="2471"/>
      <c r="E31" s="2471"/>
      <c r="F31" s="2471"/>
      <c r="G31" s="2471"/>
      <c r="H31" s="819"/>
    </row>
    <row r="32" spans="1:8" x14ac:dyDescent="0.2">
      <c r="A32" s="821"/>
      <c r="B32" s="2472"/>
      <c r="C32" s="2471"/>
      <c r="D32" s="2471"/>
      <c r="E32" s="2471"/>
      <c r="F32" s="2471"/>
      <c r="G32" s="2471"/>
      <c r="H32" s="819"/>
    </row>
    <row r="33" spans="1:8" x14ac:dyDescent="0.2">
      <c r="A33" s="821"/>
      <c r="B33" s="2472"/>
      <c r="C33" s="2471"/>
      <c r="D33" s="2471"/>
      <c r="E33" s="2471"/>
      <c r="F33" s="2471"/>
      <c r="G33" s="2471"/>
      <c r="H33" s="819"/>
    </row>
    <row r="34" spans="1:8" x14ac:dyDescent="0.2">
      <c r="A34" s="821"/>
      <c r="B34" s="2468" t="s">
        <v>228</v>
      </c>
      <c r="C34" s="2469"/>
      <c r="D34" s="2469"/>
      <c r="E34" s="2469"/>
      <c r="F34" s="2469"/>
      <c r="G34" s="2469"/>
      <c r="H34" s="819"/>
    </row>
    <row r="35" spans="1:8" x14ac:dyDescent="0.2">
      <c r="A35" s="821"/>
      <c r="B35" s="2472"/>
      <c r="C35" s="2471"/>
      <c r="D35" s="2471"/>
      <c r="E35" s="2471"/>
      <c r="F35" s="2471"/>
      <c r="G35" s="2471"/>
      <c r="H35" s="819"/>
    </row>
    <row r="36" spans="1:8" x14ac:dyDescent="0.2">
      <c r="A36" s="821"/>
      <c r="B36" s="2472"/>
      <c r="C36" s="2471"/>
      <c r="D36" s="2471"/>
      <c r="E36" s="2471"/>
      <c r="F36" s="2471"/>
      <c r="G36" s="2471"/>
      <c r="H36" s="819"/>
    </row>
    <row r="37" spans="1:8" x14ac:dyDescent="0.2">
      <c r="A37" s="821"/>
      <c r="B37" s="2472"/>
      <c r="C37" s="2471"/>
      <c r="D37" s="2471"/>
      <c r="E37" s="2471"/>
      <c r="F37" s="2471"/>
      <c r="G37" s="2471"/>
      <c r="H37" s="819"/>
    </row>
    <row r="38" spans="1:8" x14ac:dyDescent="0.2">
      <c r="A38" s="821"/>
      <c r="B38" s="2472"/>
      <c r="C38" s="2471"/>
      <c r="D38" s="2471"/>
      <c r="E38" s="2471"/>
      <c r="F38" s="2471"/>
      <c r="G38" s="2471"/>
      <c r="H38" s="819"/>
    </row>
    <row r="39" spans="1:8" x14ac:dyDescent="0.2">
      <c r="A39" s="821"/>
      <c r="B39" s="2472"/>
      <c r="C39" s="2471"/>
      <c r="D39" s="2471"/>
      <c r="E39" s="2471"/>
      <c r="F39" s="2471"/>
      <c r="G39" s="2471"/>
      <c r="H39" s="819"/>
    </row>
    <row r="40" spans="1:8" x14ac:dyDescent="0.2">
      <c r="A40" s="821"/>
      <c r="B40" s="2472"/>
      <c r="C40" s="2471"/>
      <c r="D40" s="2471"/>
      <c r="E40" s="2471"/>
      <c r="F40" s="2471"/>
      <c r="G40" s="2471"/>
      <c r="H40" s="819"/>
    </row>
    <row r="41" spans="1:8" x14ac:dyDescent="0.2">
      <c r="A41" s="821"/>
      <c r="B41" s="2472"/>
      <c r="C41" s="2471"/>
      <c r="D41" s="2471"/>
      <c r="E41" s="2471"/>
      <c r="F41" s="2471"/>
      <c r="G41" s="2471"/>
      <c r="H41" s="819"/>
    </row>
    <row r="42" spans="1:8" x14ac:dyDescent="0.2">
      <c r="A42" s="821"/>
      <c r="B42" s="2472"/>
      <c r="C42" s="2471"/>
      <c r="D42" s="2471"/>
      <c r="E42" s="2471"/>
      <c r="F42" s="2471"/>
      <c r="G42" s="2471"/>
      <c r="H42" s="819"/>
    </row>
    <row r="43" spans="1:8" x14ac:dyDescent="0.2">
      <c r="A43" s="821"/>
      <c r="B43" s="2472"/>
      <c r="C43" s="2471"/>
      <c r="D43" s="2471"/>
      <c r="E43" s="2471"/>
      <c r="F43" s="2471"/>
      <c r="G43" s="2471"/>
      <c r="H43" s="819"/>
    </row>
    <row r="44" spans="1:8" x14ac:dyDescent="0.2">
      <c r="A44" s="821"/>
      <c r="B44" s="2472"/>
      <c r="C44" s="2471"/>
      <c r="D44" s="2471"/>
      <c r="E44" s="2471"/>
      <c r="F44" s="2471"/>
      <c r="G44" s="2471"/>
      <c r="H44" s="819"/>
    </row>
    <row r="45" spans="1:8" x14ac:dyDescent="0.2">
      <c r="A45" s="821"/>
      <c r="B45" s="2472"/>
      <c r="C45" s="2471"/>
      <c r="D45" s="2471"/>
      <c r="E45" s="2471"/>
      <c r="F45" s="2471"/>
      <c r="G45" s="2471"/>
      <c r="H45" s="819"/>
    </row>
    <row r="46" spans="1:8" x14ac:dyDescent="0.2">
      <c r="A46" s="821"/>
      <c r="B46" s="2472"/>
      <c r="C46" s="2471"/>
      <c r="D46" s="2471"/>
      <c r="E46" s="2471"/>
      <c r="F46" s="2471"/>
      <c r="G46" s="2471"/>
      <c r="H46" s="819"/>
    </row>
    <row r="47" spans="1:8" x14ac:dyDescent="0.2">
      <c r="A47" s="821"/>
      <c r="B47" s="2472"/>
      <c r="C47" s="2471"/>
      <c r="D47" s="2471"/>
      <c r="E47" s="2471"/>
      <c r="F47" s="2471"/>
      <c r="G47" s="2471"/>
      <c r="H47" s="819"/>
    </row>
    <row r="48" spans="1:8" x14ac:dyDescent="0.2">
      <c r="A48" s="821"/>
      <c r="B48" s="2472"/>
      <c r="C48" s="2471"/>
      <c r="D48" s="2471"/>
      <c r="E48" s="2471"/>
      <c r="F48" s="2471"/>
      <c r="G48" s="2471"/>
      <c r="H48" s="819"/>
    </row>
    <row r="49" spans="1:8" x14ac:dyDescent="0.2">
      <c r="A49" s="821"/>
      <c r="B49" s="2472"/>
      <c r="C49" s="2471"/>
      <c r="D49" s="2471"/>
      <c r="E49" s="2471"/>
      <c r="F49" s="2471"/>
      <c r="G49" s="2471"/>
      <c r="H49" s="819"/>
    </row>
    <row r="50" spans="1:8" x14ac:dyDescent="0.2">
      <c r="A50" s="821"/>
      <c r="B50" s="2472"/>
      <c r="C50" s="2471"/>
      <c r="D50" s="2471"/>
      <c r="E50" s="2471"/>
      <c r="F50" s="2471"/>
      <c r="G50" s="2471"/>
      <c r="H50" s="819"/>
    </row>
    <row r="51" spans="1:8" x14ac:dyDescent="0.2">
      <c r="A51" s="821"/>
      <c r="B51" s="2472"/>
      <c r="C51" s="2471"/>
      <c r="D51" s="2471"/>
      <c r="E51" s="2471"/>
      <c r="F51" s="2471"/>
      <c r="G51" s="2471"/>
      <c r="H51" s="819"/>
    </row>
    <row r="52" spans="1:8" x14ac:dyDescent="0.2">
      <c r="A52" s="821"/>
      <c r="B52" s="2472"/>
      <c r="C52" s="2471"/>
      <c r="D52" s="2471"/>
      <c r="E52" s="2471"/>
      <c r="F52" s="2471"/>
      <c r="G52" s="2471"/>
      <c r="H52" s="819"/>
    </row>
    <row r="53" spans="1:8" x14ac:dyDescent="0.2">
      <c r="A53" s="821"/>
      <c r="B53" s="2472"/>
      <c r="C53" s="2471"/>
      <c r="D53" s="2471"/>
      <c r="E53" s="2471"/>
      <c r="F53" s="2471"/>
      <c r="G53" s="2471"/>
      <c r="H53" s="819"/>
    </row>
    <row r="54" spans="1:8" x14ac:dyDescent="0.2">
      <c r="A54" s="821"/>
      <c r="B54" s="2472"/>
      <c r="C54" s="2471"/>
      <c r="D54" s="2471"/>
      <c r="E54" s="2471"/>
      <c r="F54" s="2471"/>
      <c r="G54" s="2471"/>
      <c r="H54" s="819"/>
    </row>
    <row r="55" spans="1:8" ht="13.5" thickBot="1" x14ac:dyDescent="0.25">
      <c r="A55" s="822"/>
      <c r="B55" s="2473"/>
      <c r="C55" s="2474"/>
      <c r="D55" s="2474"/>
      <c r="E55" s="2474"/>
      <c r="F55" s="2474"/>
      <c r="G55" s="2474"/>
      <c r="H55" s="823"/>
    </row>
    <row r="56" spans="1:8" x14ac:dyDescent="0.2">
      <c r="A56" s="11"/>
      <c r="B56" s="2"/>
      <c r="C56" s="2"/>
      <c r="D56" s="2"/>
      <c r="E56" s="11"/>
      <c r="F56" s="11"/>
      <c r="G56" s="11"/>
      <c r="H56" s="11"/>
    </row>
    <row r="57" spans="1:8" x14ac:dyDescent="0.2">
      <c r="A57" s="11"/>
      <c r="B57" s="2"/>
      <c r="C57" s="2"/>
      <c r="D57" s="2"/>
      <c r="E57" s="11"/>
      <c r="F57" s="11"/>
      <c r="G57" s="11"/>
      <c r="H57" s="11"/>
    </row>
    <row r="58" spans="1:8" x14ac:dyDescent="0.2">
      <c r="A58" s="11"/>
      <c r="B58" s="2"/>
      <c r="C58" s="2"/>
      <c r="D58" s="2"/>
      <c r="E58" s="11"/>
      <c r="F58" s="11"/>
      <c r="G58" s="11"/>
      <c r="H58" s="11"/>
    </row>
    <row r="59" spans="1:8" x14ac:dyDescent="0.2">
      <c r="A59" s="11"/>
      <c r="B59" s="2"/>
      <c r="C59" s="2"/>
      <c r="D59" s="2"/>
      <c r="E59" s="11"/>
      <c r="F59" s="11"/>
      <c r="G59" s="11"/>
      <c r="H59" s="11"/>
    </row>
    <row r="60" spans="1:8" x14ac:dyDescent="0.2">
      <c r="A60" s="11"/>
      <c r="B60" s="2"/>
      <c r="C60" s="2"/>
      <c r="D60" s="2"/>
      <c r="E60" s="11"/>
      <c r="F60" s="11"/>
      <c r="G60" s="11"/>
      <c r="H60" s="11"/>
    </row>
    <row r="61" spans="1:8" x14ac:dyDescent="0.2">
      <c r="A61" s="11"/>
      <c r="B61" s="2"/>
      <c r="C61" s="2"/>
      <c r="D61" s="2"/>
      <c r="E61" s="11"/>
      <c r="F61" s="11"/>
      <c r="G61" s="11"/>
      <c r="H61" s="11"/>
    </row>
    <row r="62" spans="1:8" x14ac:dyDescent="0.2">
      <c r="A62" s="11"/>
      <c r="B62" s="2"/>
      <c r="C62" s="2"/>
      <c r="D62" s="2"/>
      <c r="E62" s="11"/>
      <c r="F62" s="11"/>
      <c r="G62" s="11"/>
      <c r="H62" s="11"/>
    </row>
    <row r="63" spans="1:8" x14ac:dyDescent="0.2">
      <c r="A63" s="11"/>
      <c r="B63" s="2"/>
      <c r="C63" s="2"/>
      <c r="D63" s="2"/>
      <c r="E63" s="11"/>
      <c r="F63" s="11"/>
      <c r="G63" s="11"/>
      <c r="H63" s="11"/>
    </row>
    <row r="64" spans="1:8" x14ac:dyDescent="0.2">
      <c r="A64" s="11"/>
      <c r="B64" s="2"/>
      <c r="C64" s="2"/>
      <c r="D64" s="2"/>
      <c r="E64" s="11"/>
      <c r="F64" s="11"/>
      <c r="G64" s="11"/>
      <c r="H64" s="11"/>
    </row>
    <row r="65" spans="1:8" x14ac:dyDescent="0.2">
      <c r="A65" s="11"/>
      <c r="B65" s="2"/>
      <c r="C65" s="2"/>
      <c r="D65" s="2"/>
      <c r="E65" s="11"/>
      <c r="F65" s="11"/>
      <c r="G65" s="11"/>
      <c r="H65" s="11"/>
    </row>
    <row r="66" spans="1:8" x14ac:dyDescent="0.2">
      <c r="A66" s="11"/>
      <c r="B66" s="2"/>
      <c r="C66" s="2"/>
      <c r="D66" s="2"/>
      <c r="E66" s="11"/>
      <c r="F66" s="11"/>
      <c r="G66" s="11"/>
      <c r="H66" s="11"/>
    </row>
  </sheetData>
  <mergeCells count="53">
    <mergeCell ref="A5:H6"/>
    <mergeCell ref="B4:C4"/>
    <mergeCell ref="B1:C1"/>
    <mergeCell ref="D1:G1"/>
    <mergeCell ref="D4:E4"/>
    <mergeCell ref="B3:C3"/>
    <mergeCell ref="B2:C2"/>
    <mergeCell ref="D3:G3"/>
    <mergeCell ref="D2:G2"/>
    <mergeCell ref="B22:G22"/>
    <mergeCell ref="B23:G23"/>
    <mergeCell ref="B7:G7"/>
    <mergeCell ref="B13:G13"/>
    <mergeCell ref="B14:G14"/>
    <mergeCell ref="B15:G15"/>
    <mergeCell ref="B16:G16"/>
    <mergeCell ref="B17:G17"/>
    <mergeCell ref="B18:G18"/>
    <mergeCell ref="B19:G19"/>
    <mergeCell ref="B20:G20"/>
    <mergeCell ref="B21:G21"/>
    <mergeCell ref="B34:G34"/>
    <mergeCell ref="B35:G35"/>
    <mergeCell ref="B24:G24"/>
    <mergeCell ref="B25:G25"/>
    <mergeCell ref="B26:G26"/>
    <mergeCell ref="B27:G27"/>
    <mergeCell ref="B28:G28"/>
    <mergeCell ref="B29:G29"/>
    <mergeCell ref="B30:G30"/>
    <mergeCell ref="B31:G31"/>
    <mergeCell ref="B32:G32"/>
    <mergeCell ref="B33:G33"/>
    <mergeCell ref="B46:G46"/>
    <mergeCell ref="B47:G47"/>
    <mergeCell ref="B36:G36"/>
    <mergeCell ref="B37:G37"/>
    <mergeCell ref="B38:G38"/>
    <mergeCell ref="B39:G39"/>
    <mergeCell ref="B40:G40"/>
    <mergeCell ref="B41:G41"/>
    <mergeCell ref="B42:G42"/>
    <mergeCell ref="B43:G43"/>
    <mergeCell ref="B44:G44"/>
    <mergeCell ref="B45:G45"/>
    <mergeCell ref="B54:G54"/>
    <mergeCell ref="B55:G55"/>
    <mergeCell ref="B48:G48"/>
    <mergeCell ref="B49:G49"/>
    <mergeCell ref="B50:G50"/>
    <mergeCell ref="B51:G51"/>
    <mergeCell ref="B52:G52"/>
    <mergeCell ref="B53:G53"/>
  </mergeCells>
  <phoneticPr fontId="51" type="noConversion"/>
  <printOptions horizontalCentered="1" verticalCentered="1"/>
  <pageMargins left="0" right="0" top="0" bottom="0" header="0" footer="0"/>
  <pageSetup paperSize="9" orientation="portrait" blackAndWhite="1"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AR98"/>
  <sheetViews>
    <sheetView workbookViewId="0">
      <selection activeCell="M25" sqref="M25"/>
    </sheetView>
  </sheetViews>
  <sheetFormatPr baseColWidth="10" defaultRowHeight="12.75" x14ac:dyDescent="0.2"/>
  <cols>
    <col min="6" max="6" width="12.140625" customWidth="1"/>
    <col min="7" max="7" width="10.42578125" customWidth="1"/>
    <col min="8" max="9" width="5.42578125" customWidth="1"/>
    <col min="11" max="11" width="9.85546875" customWidth="1"/>
  </cols>
  <sheetData>
    <row r="1" spans="1:44" s="11" customFormat="1" ht="14.25" thickTop="1" thickBot="1" x14ac:dyDescent="0.25">
      <c r="A1" s="229"/>
      <c r="B1" s="230"/>
      <c r="C1" s="230"/>
      <c r="D1" s="2170" t="s">
        <v>1671</v>
      </c>
      <c r="E1" s="230"/>
      <c r="F1" s="230"/>
      <c r="G1" s="232"/>
      <c r="H1" s="231"/>
      <c r="I1" s="231"/>
      <c r="J1" s="230"/>
      <c r="K1" s="230"/>
      <c r="L1" s="233" t="s">
        <v>671</v>
      </c>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row>
    <row r="2" spans="1:44" s="11" customFormat="1" ht="13.5" thickTop="1" x14ac:dyDescent="0.2">
      <c r="A2" s="234"/>
      <c r="B2" s="235"/>
      <c r="C2" s="235"/>
      <c r="D2" s="236"/>
      <c r="E2" s="235"/>
      <c r="F2" s="235"/>
      <c r="G2" s="237"/>
      <c r="H2" s="236"/>
      <c r="I2" s="236"/>
      <c r="J2" s="235"/>
      <c r="K2" s="235"/>
      <c r="L2" s="238"/>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row>
    <row r="3" spans="1:44" s="11" customFormat="1" x14ac:dyDescent="0.2">
      <c r="A3" s="1433">
        <f>+F0!A2</f>
        <v>2014001</v>
      </c>
      <c r="B3" s="239"/>
      <c r="C3" s="2401" t="str">
        <f>CLIENT</f>
        <v>SPECIMEN ECF</v>
      </c>
      <c r="D3" s="2402"/>
      <c r="E3" s="2402"/>
      <c r="F3" s="239"/>
      <c r="G3" s="2403" t="s">
        <v>796</v>
      </c>
      <c r="H3" s="2409"/>
      <c r="I3" s="2409"/>
      <c r="J3" s="2409"/>
      <c r="K3" s="2410"/>
      <c r="L3" s="242" t="s">
        <v>449</v>
      </c>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row>
    <row r="4" spans="1:44" s="11" customFormat="1" ht="13.5" thickBot="1" x14ac:dyDescent="0.25">
      <c r="A4" s="243"/>
      <c r="B4" s="244"/>
      <c r="C4" s="244"/>
      <c r="D4" s="245"/>
      <c r="E4" s="244"/>
      <c r="F4" s="244"/>
      <c r="G4" s="246"/>
      <c r="H4" s="245"/>
      <c r="I4" s="245"/>
      <c r="J4" s="244"/>
      <c r="K4" s="244"/>
      <c r="L4" s="24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c r="AM4" s="227"/>
      <c r="AN4" s="227"/>
      <c r="AO4" s="227"/>
      <c r="AP4" s="227"/>
      <c r="AQ4" s="227"/>
      <c r="AR4" s="227"/>
    </row>
    <row r="5" spans="1:44" s="11" customFormat="1" ht="14.25" thickTop="1" thickBot="1" x14ac:dyDescent="0.25">
      <c r="A5" s="248" t="s">
        <v>725</v>
      </c>
      <c r="B5" s="239"/>
      <c r="C5" s="239"/>
      <c r="D5" s="240" t="s">
        <v>674</v>
      </c>
      <c r="E5" s="239"/>
      <c r="F5" s="239"/>
      <c r="G5" s="232"/>
      <c r="H5" s="259" t="s">
        <v>675</v>
      </c>
      <c r="I5" s="240"/>
      <c r="J5" s="239"/>
      <c r="K5" s="239"/>
      <c r="L5" s="242" t="s">
        <v>1450</v>
      </c>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c r="AL5" s="227"/>
      <c r="AM5" s="227"/>
      <c r="AN5" s="227"/>
      <c r="AO5" s="227"/>
      <c r="AP5" s="227"/>
      <c r="AQ5" s="227"/>
      <c r="AR5" s="227"/>
    </row>
    <row r="6" spans="1:44" s="11" customFormat="1" ht="13.5" thickTop="1" x14ac:dyDescent="0.2">
      <c r="A6" s="234"/>
      <c r="B6" s="235"/>
      <c r="C6" s="235"/>
      <c r="D6" s="235"/>
      <c r="E6" s="235"/>
      <c r="F6" s="250"/>
      <c r="G6" s="251"/>
      <c r="H6" s="236"/>
      <c r="I6" s="236"/>
      <c r="J6" s="235"/>
      <c r="K6" s="235"/>
      <c r="L6" s="238"/>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c r="AL6" s="227"/>
      <c r="AM6" s="227"/>
      <c r="AN6" s="227"/>
      <c r="AO6" s="227"/>
      <c r="AP6" s="227"/>
      <c r="AQ6" s="227"/>
      <c r="AR6" s="227"/>
    </row>
    <row r="7" spans="1:44" s="11" customFormat="1" x14ac:dyDescent="0.2">
      <c r="A7" s="1292"/>
      <c r="B7" s="2406"/>
      <c r="C7" s="2407"/>
      <c r="D7" s="2407"/>
      <c r="E7" s="2407"/>
      <c r="F7" s="2420"/>
      <c r="G7" s="252"/>
      <c r="H7" s="240"/>
      <c r="I7" s="1201"/>
      <c r="J7" s="239"/>
      <c r="K7" s="239"/>
      <c r="L7" s="584" t="e">
        <f>+EX</f>
        <v>#REF!</v>
      </c>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row>
    <row r="8" spans="1:44" s="11" customFormat="1" ht="13.5" thickBot="1" x14ac:dyDescent="0.25">
      <c r="A8" s="243"/>
      <c r="B8" s="244"/>
      <c r="C8" s="244"/>
      <c r="D8" s="244"/>
      <c r="E8" s="244"/>
      <c r="F8" s="244"/>
      <c r="G8" s="246"/>
      <c r="H8" s="245"/>
      <c r="I8" s="1202"/>
      <c r="J8" s="244"/>
      <c r="K8" s="244"/>
      <c r="L8" s="24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row>
    <row r="9" spans="1:44" s="11" customFormat="1" ht="13.5" thickTop="1" x14ac:dyDescent="0.2">
      <c r="A9" s="1435" t="s">
        <v>429</v>
      </c>
      <c r="B9" s="1434"/>
      <c r="C9" s="1434"/>
      <c r="D9" s="1434"/>
      <c r="E9" s="1434"/>
      <c r="F9" s="1434"/>
      <c r="G9" s="252"/>
      <c r="H9" s="1203"/>
      <c r="I9" s="242"/>
      <c r="J9" s="254"/>
      <c r="K9" s="254"/>
      <c r="L9" s="254"/>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c r="AO9" s="227"/>
      <c r="AP9" s="227"/>
      <c r="AQ9" s="227"/>
      <c r="AR9" s="227"/>
    </row>
    <row r="10" spans="1:44" s="11" customFormat="1" x14ac:dyDescent="0.2">
      <c r="A10" s="2423" t="s">
        <v>481</v>
      </c>
      <c r="B10" s="2424"/>
      <c r="C10" s="2424"/>
      <c r="D10" s="2424"/>
      <c r="E10" s="2424"/>
      <c r="F10" s="2424"/>
      <c r="G10" s="1560" t="s">
        <v>671</v>
      </c>
      <c r="H10" s="1561" t="s">
        <v>1122</v>
      </c>
      <c r="I10" s="1561" t="s">
        <v>1123</v>
      </c>
      <c r="J10" s="260" t="s">
        <v>676</v>
      </c>
      <c r="K10" s="254"/>
      <c r="L10" s="254"/>
      <c r="M10" s="227"/>
      <c r="N10" s="227"/>
      <c r="O10" s="227"/>
      <c r="P10" s="227"/>
      <c r="Q10" s="227"/>
      <c r="R10" s="227"/>
      <c r="S10" s="227"/>
      <c r="T10" s="227"/>
      <c r="U10" s="227"/>
      <c r="V10" s="227"/>
      <c r="W10" s="227"/>
      <c r="X10" s="227"/>
      <c r="Y10" s="227"/>
      <c r="Z10" s="227"/>
      <c r="AA10" s="227"/>
      <c r="AB10" s="227"/>
      <c r="AC10" s="227"/>
      <c r="AD10" s="227"/>
      <c r="AE10" s="227"/>
      <c r="AF10" s="227"/>
      <c r="AG10" s="227"/>
      <c r="AH10" s="227"/>
      <c r="AI10" s="227"/>
      <c r="AJ10" s="227"/>
      <c r="AK10" s="227"/>
      <c r="AL10" s="227"/>
      <c r="AM10" s="227"/>
      <c r="AN10" s="227"/>
      <c r="AO10" s="227"/>
      <c r="AP10" s="227"/>
      <c r="AQ10" s="227"/>
      <c r="AR10" s="227"/>
    </row>
    <row r="11" spans="1:44" s="11" customFormat="1" ht="13.5" thickBot="1" x14ac:dyDescent="0.25">
      <c r="A11" s="2423"/>
      <c r="B11" s="2424"/>
      <c r="C11" s="2424"/>
      <c r="D11" s="2424"/>
      <c r="E11" s="2424"/>
      <c r="F11" s="2424"/>
      <c r="G11" s="1562" t="s">
        <v>677</v>
      </c>
      <c r="H11" s="1563"/>
      <c r="I11" s="1564"/>
      <c r="J11" s="1565"/>
      <c r="K11" s="244"/>
      <c r="L11" s="244"/>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27"/>
      <c r="AP11" s="227"/>
      <c r="AQ11" s="227"/>
      <c r="AR11" s="227"/>
    </row>
    <row r="12" spans="1:44" s="11" customFormat="1" ht="13.5" thickTop="1" x14ac:dyDescent="0.2">
      <c r="A12" s="2423"/>
      <c r="B12" s="2424"/>
      <c r="C12" s="2424"/>
      <c r="D12" s="2424"/>
      <c r="E12" s="2424"/>
      <c r="F12" s="2424"/>
      <c r="G12" s="241"/>
      <c r="H12" s="242"/>
      <c r="I12" s="1206"/>
      <c r="J12" s="2394"/>
      <c r="K12" s="2408"/>
      <c r="L12" s="2408"/>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row>
    <row r="13" spans="1:44" s="11" customFormat="1" x14ac:dyDescent="0.2">
      <c r="A13" s="1435" t="s">
        <v>430</v>
      </c>
      <c r="B13" s="1438"/>
      <c r="C13" s="1438"/>
      <c r="D13" s="1438"/>
      <c r="E13" s="1438"/>
      <c r="F13" s="1438"/>
      <c r="G13" s="241"/>
      <c r="H13" s="242"/>
      <c r="I13" s="1206"/>
      <c r="J13" s="2394"/>
      <c r="K13" s="2408"/>
      <c r="L13" s="2408"/>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row>
    <row r="14" spans="1:44" s="11" customFormat="1" x14ac:dyDescent="0.2">
      <c r="A14" s="254"/>
      <c r="B14" s="254"/>
      <c r="C14" s="254"/>
      <c r="D14" s="254"/>
      <c r="E14" s="254"/>
      <c r="F14" s="254"/>
      <c r="G14" s="241"/>
      <c r="H14" s="242"/>
      <c r="I14" s="1206"/>
      <c r="J14" s="2394"/>
      <c r="K14" s="2408"/>
      <c r="L14" s="2408"/>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row>
    <row r="15" spans="1:44" s="11" customFormat="1" x14ac:dyDescent="0.2">
      <c r="A15" s="254"/>
      <c r="B15" s="254"/>
      <c r="C15" s="254"/>
      <c r="D15" s="254"/>
      <c r="E15" s="254"/>
      <c r="F15" s="254"/>
      <c r="G15" s="241"/>
      <c r="H15" s="242"/>
      <c r="I15" s="1206"/>
      <c r="J15" s="2394"/>
      <c r="K15" s="2408"/>
      <c r="L15" s="2408"/>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row>
    <row r="16" spans="1:44" ht="13.5" x14ac:dyDescent="0.25">
      <c r="A16" s="1559" t="s">
        <v>797</v>
      </c>
      <c r="B16" s="254"/>
      <c r="C16" s="254"/>
      <c r="D16" s="254"/>
      <c r="E16" s="254"/>
      <c r="F16" s="254"/>
      <c r="G16" s="241"/>
      <c r="H16" s="242"/>
      <c r="I16" s="1206"/>
      <c r="J16" s="2394"/>
      <c r="K16" s="2408"/>
      <c r="L16" s="2408"/>
    </row>
    <row r="17" spans="1:12" x14ac:dyDescent="0.2">
      <c r="A17" s="254" t="s">
        <v>798</v>
      </c>
      <c r="B17" s="254"/>
      <c r="C17" s="254"/>
      <c r="D17" s="254"/>
      <c r="E17" s="254"/>
      <c r="F17" s="254"/>
      <c r="G17" s="241"/>
      <c r="H17" s="242"/>
      <c r="I17" s="1206"/>
      <c r="J17" s="2394"/>
      <c r="K17" s="2408"/>
      <c r="L17" s="2408"/>
    </row>
    <row r="18" spans="1:12" x14ac:dyDescent="0.2">
      <c r="A18" s="254" t="s">
        <v>799</v>
      </c>
      <c r="B18" s="254"/>
      <c r="C18" s="254"/>
      <c r="D18" s="254"/>
      <c r="E18" s="254"/>
      <c r="F18" s="254"/>
      <c r="G18" s="241"/>
      <c r="H18" s="242"/>
      <c r="I18" s="1206"/>
      <c r="J18" s="2394"/>
      <c r="K18" s="2408"/>
      <c r="L18" s="2408"/>
    </row>
    <row r="19" spans="1:12" x14ac:dyDescent="0.2">
      <c r="A19" s="254" t="s">
        <v>800</v>
      </c>
      <c r="B19" s="254"/>
      <c r="C19" s="254"/>
      <c r="D19" s="254"/>
      <c r="E19" s="254"/>
      <c r="F19" s="254"/>
      <c r="G19" s="241"/>
      <c r="H19" s="242"/>
      <c r="I19" s="1206"/>
      <c r="J19" s="2394"/>
      <c r="K19" s="2408"/>
      <c r="L19" s="2408"/>
    </row>
    <row r="20" spans="1:12" x14ac:dyDescent="0.2">
      <c r="A20" s="254" t="s">
        <v>801</v>
      </c>
      <c r="B20" s="254"/>
      <c r="C20" s="254"/>
      <c r="D20" s="254"/>
      <c r="E20" s="254"/>
      <c r="F20" s="254"/>
      <c r="G20" s="241"/>
      <c r="H20" s="242"/>
      <c r="I20" s="1206"/>
      <c r="J20" s="2394"/>
      <c r="K20" s="2408"/>
      <c r="L20" s="2408"/>
    </row>
    <row r="21" spans="1:12" x14ac:dyDescent="0.2">
      <c r="A21" s="254"/>
      <c r="B21" s="254"/>
      <c r="C21" s="254"/>
      <c r="D21" s="254"/>
      <c r="E21" s="254"/>
      <c r="F21" s="254"/>
      <c r="G21" s="241"/>
      <c r="H21" s="242"/>
      <c r="I21" s="1206"/>
      <c r="J21" s="2394"/>
      <c r="K21" s="2408"/>
      <c r="L21" s="2408"/>
    </row>
    <row r="22" spans="1:12" x14ac:dyDescent="0.2">
      <c r="A22" s="254"/>
      <c r="B22" s="254"/>
      <c r="C22" s="254"/>
      <c r="D22" s="254"/>
      <c r="E22" s="254"/>
      <c r="F22" s="254"/>
      <c r="G22" s="241"/>
      <c r="H22" s="242"/>
      <c r="I22" s="1206"/>
      <c r="J22" s="486"/>
      <c r="K22" s="487"/>
      <c r="L22" s="487"/>
    </row>
    <row r="23" spans="1:12" ht="13.5" x14ac:dyDescent="0.25">
      <c r="A23" s="1559" t="s">
        <v>802</v>
      </c>
      <c r="B23" s="254"/>
      <c r="C23" s="254"/>
      <c r="D23" s="254"/>
      <c r="E23" s="254"/>
      <c r="F23" s="254"/>
      <c r="G23" s="241"/>
      <c r="H23" s="242"/>
      <c r="I23" s="1206"/>
      <c r="J23" s="2394"/>
      <c r="K23" s="2408"/>
      <c r="L23" s="2408"/>
    </row>
    <row r="24" spans="1:12" x14ac:dyDescent="0.2">
      <c r="A24" s="254" t="s">
        <v>803</v>
      </c>
      <c r="B24" s="254"/>
      <c r="C24" s="254"/>
      <c r="D24" s="254"/>
      <c r="E24" s="254"/>
      <c r="F24" s="254"/>
      <c r="G24" s="241"/>
      <c r="H24" s="242"/>
      <c r="I24" s="1206"/>
      <c r="J24" s="2394"/>
      <c r="K24" s="2408"/>
      <c r="L24" s="2408"/>
    </row>
    <row r="25" spans="1:12" x14ac:dyDescent="0.2">
      <c r="A25" s="254" t="s">
        <v>804</v>
      </c>
      <c r="B25" s="254"/>
      <c r="C25" s="254"/>
      <c r="D25" s="254"/>
      <c r="E25" s="254"/>
      <c r="F25" s="254"/>
      <c r="G25" s="241"/>
      <c r="H25" s="242"/>
      <c r="I25" s="1206"/>
      <c r="J25" s="2394"/>
      <c r="K25" s="2408"/>
      <c r="L25" s="2408"/>
    </row>
    <row r="26" spans="1:12" x14ac:dyDescent="0.2">
      <c r="A26" s="254" t="s">
        <v>805</v>
      </c>
      <c r="B26" s="254"/>
      <c r="C26" s="254"/>
      <c r="D26" s="254"/>
      <c r="E26" s="254"/>
      <c r="F26" s="254"/>
      <c r="G26" s="241"/>
      <c r="H26" s="242"/>
      <c r="I26" s="1206"/>
      <c r="J26" s="2394"/>
      <c r="K26" s="2408"/>
      <c r="L26" s="2408"/>
    </row>
    <row r="27" spans="1:12" x14ac:dyDescent="0.2">
      <c r="A27" s="254"/>
      <c r="B27" s="254"/>
      <c r="C27" s="254"/>
      <c r="D27" s="254"/>
      <c r="E27" s="254"/>
      <c r="F27" s="254"/>
      <c r="G27" s="241"/>
      <c r="H27" s="242"/>
      <c r="I27" s="1206"/>
      <c r="J27" s="2394"/>
      <c r="K27" s="2408"/>
      <c r="L27" s="2408"/>
    </row>
    <row r="28" spans="1:12" x14ac:dyDescent="0.2">
      <c r="A28" s="254" t="s">
        <v>806</v>
      </c>
      <c r="B28" s="254"/>
      <c r="C28" s="254"/>
      <c r="D28" s="254"/>
      <c r="E28" s="254"/>
      <c r="F28" s="254"/>
      <c r="G28" s="241"/>
      <c r="H28" s="242"/>
      <c r="I28" s="1206"/>
      <c r="J28" s="2394"/>
      <c r="K28" s="2408"/>
      <c r="L28" s="2408"/>
    </row>
    <row r="29" spans="1:12" x14ac:dyDescent="0.2">
      <c r="A29" s="254" t="s">
        <v>807</v>
      </c>
      <c r="B29" s="254"/>
      <c r="C29" s="254"/>
      <c r="D29" s="254"/>
      <c r="E29" s="254"/>
      <c r="F29" s="254"/>
      <c r="G29" s="241"/>
      <c r="H29" s="242"/>
      <c r="I29" s="1206"/>
      <c r="J29" s="2394"/>
      <c r="K29" s="2408"/>
      <c r="L29" s="2408"/>
    </row>
    <row r="30" spans="1:12" x14ac:dyDescent="0.2">
      <c r="A30" s="254" t="s">
        <v>808</v>
      </c>
      <c r="B30" s="254"/>
      <c r="C30" s="254"/>
      <c r="D30" s="254"/>
      <c r="E30" s="254"/>
      <c r="F30" s="254"/>
      <c r="G30" s="241"/>
      <c r="H30" s="242"/>
      <c r="I30" s="1206"/>
      <c r="J30" s="2394"/>
      <c r="K30" s="2408"/>
      <c r="L30" s="2408"/>
    </row>
    <row r="31" spans="1:12" x14ac:dyDescent="0.2">
      <c r="A31" s="254"/>
      <c r="B31" s="254"/>
      <c r="C31" s="254"/>
      <c r="D31" s="254"/>
      <c r="E31" s="254"/>
      <c r="F31" s="254"/>
      <c r="G31" s="241"/>
      <c r="H31" s="242"/>
      <c r="I31" s="1206"/>
      <c r="J31" s="2394"/>
      <c r="K31" s="2408"/>
      <c r="L31" s="2408"/>
    </row>
    <row r="32" spans="1:12" x14ac:dyDescent="0.2">
      <c r="A32" s="254" t="s">
        <v>809</v>
      </c>
      <c r="B32" s="254"/>
      <c r="C32" s="254"/>
      <c r="D32" s="254"/>
      <c r="E32" s="254"/>
      <c r="F32" s="254"/>
      <c r="G32" s="241"/>
      <c r="H32" s="242"/>
      <c r="I32" s="1206"/>
      <c r="J32" s="2394"/>
      <c r="K32" s="2408"/>
      <c r="L32" s="2408"/>
    </row>
    <row r="33" spans="1:12" x14ac:dyDescent="0.2">
      <c r="A33" s="254" t="s">
        <v>811</v>
      </c>
      <c r="B33" s="254"/>
      <c r="C33" s="254"/>
      <c r="D33" s="254"/>
      <c r="E33" s="254"/>
      <c r="F33" s="254"/>
      <c r="G33" s="241"/>
      <c r="H33" s="242"/>
      <c r="I33" s="1206"/>
      <c r="J33" s="2394"/>
      <c r="K33" s="2408"/>
      <c r="L33" s="2408"/>
    </row>
    <row r="34" spans="1:12" x14ac:dyDescent="0.2">
      <c r="A34" s="254" t="s">
        <v>810</v>
      </c>
      <c r="B34" s="254"/>
      <c r="C34" s="254"/>
      <c r="D34" s="254"/>
      <c r="E34" s="254"/>
      <c r="F34" s="254"/>
      <c r="G34" s="241"/>
      <c r="H34" s="242"/>
      <c r="I34" s="1206"/>
      <c r="J34" s="2394"/>
      <c r="K34" s="2408"/>
      <c r="L34" s="2408"/>
    </row>
    <row r="35" spans="1:12" x14ac:dyDescent="0.2">
      <c r="A35" s="254"/>
      <c r="B35" s="254"/>
      <c r="C35" s="254"/>
      <c r="D35" s="254"/>
      <c r="E35" s="254"/>
      <c r="F35" s="254"/>
      <c r="G35" s="241"/>
      <c r="H35" s="242"/>
      <c r="I35" s="1206"/>
      <c r="J35" s="2394"/>
      <c r="K35" s="2408"/>
      <c r="L35" s="2408"/>
    </row>
    <row r="36" spans="1:12" x14ac:dyDescent="0.2">
      <c r="A36" s="254"/>
      <c r="B36" s="254"/>
      <c r="C36" s="254"/>
      <c r="D36" s="254"/>
      <c r="E36" s="254"/>
      <c r="F36" s="254"/>
      <c r="G36" s="241"/>
      <c r="H36" s="242"/>
      <c r="I36" s="1206"/>
      <c r="J36" s="2394"/>
      <c r="K36" s="2408"/>
      <c r="L36" s="2408"/>
    </row>
    <row r="37" spans="1:12" ht="13.5" x14ac:dyDescent="0.25">
      <c r="A37" s="1559" t="s">
        <v>1712</v>
      </c>
      <c r="B37" s="254"/>
      <c r="C37" s="254"/>
      <c r="D37" s="254"/>
      <c r="E37" s="254"/>
      <c r="F37" s="254"/>
      <c r="G37" s="241"/>
      <c r="H37" s="242"/>
      <c r="I37" s="1206"/>
      <c r="J37" s="2394"/>
      <c r="K37" s="2408"/>
      <c r="L37" s="2408"/>
    </row>
    <row r="38" spans="1:12" x14ac:dyDescent="0.2">
      <c r="A38" s="2411" t="s">
        <v>1713</v>
      </c>
      <c r="B38" s="2411"/>
      <c r="C38" s="2411"/>
      <c r="D38" s="2411"/>
      <c r="E38" s="2411"/>
      <c r="F38" s="2412"/>
      <c r="G38" s="241"/>
      <c r="H38" s="242"/>
      <c r="I38" s="1206"/>
      <c r="J38" s="2394"/>
      <c r="K38" s="2408"/>
      <c r="L38" s="2408"/>
    </row>
    <row r="39" spans="1:12" x14ac:dyDescent="0.2">
      <c r="A39" s="2411"/>
      <c r="B39" s="2411"/>
      <c r="C39" s="2411"/>
      <c r="D39" s="2411"/>
      <c r="E39" s="2411"/>
      <c r="F39" s="2412"/>
      <c r="G39" s="241"/>
      <c r="H39" s="242"/>
      <c r="I39" s="1206"/>
      <c r="J39" s="2394"/>
      <c r="K39" s="2408"/>
      <c r="L39" s="2408"/>
    </row>
    <row r="40" spans="1:12" x14ac:dyDescent="0.2">
      <c r="A40" s="2411" t="s">
        <v>1714</v>
      </c>
      <c r="B40" s="2411"/>
      <c r="C40" s="2411"/>
      <c r="D40" s="2411"/>
      <c r="E40" s="2411"/>
      <c r="F40" s="2412"/>
      <c r="G40" s="241"/>
      <c r="H40" s="242"/>
      <c r="I40" s="1206"/>
      <c r="J40" s="2394"/>
      <c r="K40" s="2408"/>
      <c r="L40" s="2408"/>
    </row>
    <row r="41" spans="1:12" x14ac:dyDescent="0.2">
      <c r="A41" s="2411"/>
      <c r="B41" s="2411"/>
      <c r="C41" s="2411"/>
      <c r="D41" s="2411"/>
      <c r="E41" s="2411"/>
      <c r="F41" s="2412"/>
      <c r="G41" s="241"/>
      <c r="H41" s="242"/>
      <c r="I41" s="1206"/>
      <c r="J41" s="2394"/>
      <c r="K41" s="2408"/>
      <c r="L41" s="2408"/>
    </row>
    <row r="42" spans="1:12" x14ac:dyDescent="0.2">
      <c r="A42" s="2411" t="s">
        <v>1715</v>
      </c>
      <c r="B42" s="2411"/>
      <c r="C42" s="2411"/>
      <c r="D42" s="2411"/>
      <c r="E42" s="2411"/>
      <c r="F42" s="2412"/>
      <c r="G42" s="241"/>
      <c r="H42" s="242"/>
      <c r="I42" s="1206"/>
      <c r="J42" s="2394"/>
      <c r="K42" s="2408"/>
      <c r="L42" s="2408"/>
    </row>
    <row r="43" spans="1:12" x14ac:dyDescent="0.2">
      <c r="A43" s="2411"/>
      <c r="B43" s="2411"/>
      <c r="C43" s="2411"/>
      <c r="D43" s="2411"/>
      <c r="E43" s="2411"/>
      <c r="F43" s="2412"/>
      <c r="G43" s="241"/>
      <c r="H43" s="242"/>
      <c r="I43" s="1206"/>
      <c r="J43" s="2394"/>
      <c r="K43" s="2408"/>
      <c r="L43" s="2408"/>
    </row>
    <row r="44" spans="1:12" x14ac:dyDescent="0.2">
      <c r="A44" s="254"/>
      <c r="B44" s="254"/>
      <c r="C44" s="254"/>
      <c r="D44" s="254"/>
      <c r="E44" s="254"/>
      <c r="F44" s="254"/>
      <c r="G44" s="241"/>
      <c r="H44" s="242"/>
      <c r="I44" s="1206"/>
      <c r="J44" s="2394"/>
      <c r="K44" s="2408"/>
      <c r="L44" s="2408"/>
    </row>
    <row r="45" spans="1:12" x14ac:dyDescent="0.2">
      <c r="A45" s="254"/>
      <c r="B45" s="254"/>
      <c r="C45" s="254"/>
      <c r="D45" s="254"/>
      <c r="E45" s="254"/>
      <c r="F45" s="254"/>
      <c r="G45" s="241"/>
      <c r="H45" s="242"/>
      <c r="I45" s="1206"/>
      <c r="J45" s="2394"/>
      <c r="K45" s="2408"/>
      <c r="L45" s="2408"/>
    </row>
    <row r="46" spans="1:12" ht="13.5" x14ac:dyDescent="0.25">
      <c r="A46" s="1559" t="s">
        <v>1716</v>
      </c>
      <c r="B46" s="254"/>
      <c r="C46" s="254"/>
      <c r="D46" s="254"/>
      <c r="E46" s="254"/>
      <c r="F46" s="254"/>
      <c r="G46" s="241"/>
      <c r="H46" s="242"/>
      <c r="I46" s="1206"/>
      <c r="J46" s="2394"/>
      <c r="K46" s="2408"/>
      <c r="L46" s="2408"/>
    </row>
    <row r="47" spans="1:12" x14ac:dyDescent="0.2">
      <c r="A47" s="254" t="s">
        <v>1717</v>
      </c>
      <c r="B47" s="254"/>
      <c r="C47" s="254"/>
      <c r="D47" s="254"/>
      <c r="E47" s="254"/>
      <c r="F47" s="254"/>
      <c r="G47" s="241"/>
      <c r="H47" s="242"/>
      <c r="I47" s="1206"/>
      <c r="J47" s="2394"/>
      <c r="K47" s="2408"/>
      <c r="L47" s="2408"/>
    </row>
    <row r="48" spans="1:12" x14ac:dyDescent="0.2">
      <c r="A48" s="254" t="s">
        <v>1720</v>
      </c>
      <c r="B48" s="254"/>
      <c r="C48" s="254"/>
      <c r="D48" s="254"/>
      <c r="E48" s="254"/>
      <c r="F48" s="254"/>
      <c r="G48" s="241"/>
      <c r="H48" s="242"/>
      <c r="I48" s="1206"/>
      <c r="J48" s="2394"/>
      <c r="K48" s="2408"/>
      <c r="L48" s="2408"/>
    </row>
    <row r="49" spans="1:12" x14ac:dyDescent="0.2">
      <c r="A49" s="254" t="s">
        <v>1718</v>
      </c>
      <c r="B49" s="254"/>
      <c r="C49" s="254"/>
      <c r="D49" s="254"/>
      <c r="E49" s="254"/>
      <c r="F49" s="254"/>
      <c r="G49" s="241"/>
      <c r="H49" s="242"/>
      <c r="I49" s="1206"/>
      <c r="J49" s="2394"/>
      <c r="K49" s="2408"/>
      <c r="L49" s="2408"/>
    </row>
    <row r="50" spans="1:12" x14ac:dyDescent="0.2">
      <c r="A50" s="254" t="s">
        <v>1719</v>
      </c>
      <c r="B50" s="254"/>
      <c r="C50" s="254"/>
      <c r="D50" s="254"/>
      <c r="E50" s="254"/>
      <c r="F50" s="254"/>
      <c r="G50" s="241"/>
      <c r="H50" s="242"/>
      <c r="I50" s="1206"/>
      <c r="J50" s="2394"/>
      <c r="K50" s="2408"/>
      <c r="L50" s="2408"/>
    </row>
    <row r="51" spans="1:12" x14ac:dyDescent="0.2">
      <c r="A51" s="254"/>
      <c r="B51" s="254"/>
      <c r="C51" s="254"/>
      <c r="D51" s="254"/>
      <c r="E51" s="254"/>
      <c r="F51" s="254"/>
      <c r="G51" s="241"/>
      <c r="H51" s="242"/>
      <c r="I51" s="1206"/>
      <c r="J51" s="2394"/>
      <c r="K51" s="2408"/>
      <c r="L51" s="2408"/>
    </row>
    <row r="52" spans="1:12" x14ac:dyDescent="0.2">
      <c r="A52" s="254"/>
      <c r="B52" s="254"/>
      <c r="C52" s="254"/>
      <c r="D52" s="254"/>
      <c r="E52" s="254"/>
      <c r="F52" s="254"/>
      <c r="G52" s="241"/>
      <c r="H52" s="242"/>
      <c r="I52" s="1206"/>
      <c r="J52" s="2394"/>
      <c r="K52" s="2408"/>
      <c r="L52" s="2408"/>
    </row>
    <row r="53" spans="1:12" ht="13.5" x14ac:dyDescent="0.25">
      <c r="A53" s="1559" t="s">
        <v>1721</v>
      </c>
      <c r="B53" s="254"/>
      <c r="C53" s="254"/>
      <c r="D53" s="254"/>
      <c r="E53" s="254"/>
      <c r="F53" s="254"/>
      <c r="G53" s="241"/>
      <c r="H53" s="242"/>
      <c r="I53" s="1206"/>
      <c r="J53" s="2394"/>
      <c r="K53" s="2408"/>
      <c r="L53" s="2408"/>
    </row>
    <row r="54" spans="1:12" x14ac:dyDescent="0.2">
      <c r="A54" s="254" t="s">
        <v>77</v>
      </c>
      <c r="B54" s="254"/>
      <c r="C54" s="254"/>
      <c r="D54" s="254"/>
      <c r="E54" s="254"/>
      <c r="F54" s="254"/>
      <c r="G54" s="241"/>
      <c r="H54" s="242"/>
      <c r="I54" s="1206"/>
      <c r="J54" s="2394"/>
      <c r="K54" s="2408"/>
      <c r="L54" s="2408"/>
    </row>
    <row r="55" spans="1:12" x14ac:dyDescent="0.2">
      <c r="A55" s="254" t="s">
        <v>1722</v>
      </c>
      <c r="B55" s="254"/>
      <c r="C55" s="254"/>
      <c r="D55" s="254"/>
      <c r="E55" s="254"/>
      <c r="F55" s="254"/>
      <c r="G55" s="241"/>
      <c r="H55" s="242"/>
      <c r="I55" s="1206"/>
      <c r="J55" s="2394"/>
      <c r="K55" s="2408"/>
      <c r="L55" s="2408"/>
    </row>
    <row r="56" spans="1:12" x14ac:dyDescent="0.2">
      <c r="A56" s="254"/>
      <c r="B56" s="254"/>
      <c r="C56" s="254"/>
      <c r="D56" s="254"/>
      <c r="E56" s="254"/>
      <c r="F56" s="254"/>
      <c r="G56" s="241"/>
      <c r="H56" s="242"/>
      <c r="I56" s="1206"/>
      <c r="J56" s="486"/>
      <c r="K56" s="487"/>
      <c r="L56" s="487"/>
    </row>
    <row r="57" spans="1:12" x14ac:dyDescent="0.2">
      <c r="A57" s="254" t="s">
        <v>1723</v>
      </c>
      <c r="B57" s="254"/>
      <c r="C57" s="254"/>
      <c r="D57" s="254"/>
      <c r="E57" s="254"/>
      <c r="F57" s="254"/>
      <c r="G57" s="241"/>
      <c r="H57" s="242"/>
      <c r="I57" s="1206"/>
      <c r="J57" s="2394"/>
      <c r="K57" s="2408"/>
      <c r="L57" s="2408"/>
    </row>
    <row r="58" spans="1:12" x14ac:dyDescent="0.2">
      <c r="A58" s="254" t="s">
        <v>1725</v>
      </c>
      <c r="B58" s="254"/>
      <c r="C58" s="254"/>
      <c r="D58" s="254"/>
      <c r="E58" s="254"/>
      <c r="F58" s="254"/>
      <c r="G58" s="241"/>
      <c r="H58" s="242"/>
      <c r="I58" s="1206"/>
      <c r="J58" s="2394"/>
      <c r="K58" s="2408"/>
      <c r="L58" s="2408"/>
    </row>
    <row r="59" spans="1:12" x14ac:dyDescent="0.2">
      <c r="A59" s="2411" t="s">
        <v>1724</v>
      </c>
      <c r="B59" s="2411"/>
      <c r="C59" s="2411"/>
      <c r="D59" s="2411"/>
      <c r="E59" s="2411"/>
      <c r="F59" s="2412"/>
      <c r="G59" s="241"/>
      <c r="H59" s="242"/>
      <c r="I59" s="1206"/>
      <c r="J59" s="2394"/>
      <c r="K59" s="2408"/>
      <c r="L59" s="2408"/>
    </row>
    <row r="60" spans="1:12" x14ac:dyDescent="0.2">
      <c r="A60" s="2411"/>
      <c r="B60" s="2411"/>
      <c r="C60" s="2411"/>
      <c r="D60" s="2411"/>
      <c r="E60" s="2411"/>
      <c r="F60" s="2412"/>
      <c r="G60" s="241"/>
      <c r="H60" s="242"/>
      <c r="I60" s="1206"/>
      <c r="J60" s="2394"/>
      <c r="K60" s="2408"/>
      <c r="L60" s="2408"/>
    </row>
    <row r="61" spans="1:12" x14ac:dyDescent="0.2">
      <c r="A61" s="2411" t="s">
        <v>76</v>
      </c>
      <c r="B61" s="2411"/>
      <c r="C61" s="2411"/>
      <c r="D61" s="2411"/>
      <c r="E61" s="2411"/>
      <c r="F61" s="2412"/>
      <c r="G61" s="241"/>
      <c r="H61" s="242"/>
      <c r="I61" s="1206"/>
      <c r="J61" s="2394"/>
      <c r="K61" s="2408"/>
      <c r="L61" s="2408"/>
    </row>
    <row r="62" spans="1:12" x14ac:dyDescent="0.2">
      <c r="A62" s="2411"/>
      <c r="B62" s="2411"/>
      <c r="C62" s="2411"/>
      <c r="D62" s="2411"/>
      <c r="E62" s="2411"/>
      <c r="F62" s="2412"/>
      <c r="G62" s="241"/>
      <c r="H62" s="242"/>
      <c r="I62" s="1206"/>
      <c r="J62" s="2394"/>
      <c r="K62" s="2408"/>
      <c r="L62" s="2408"/>
    </row>
    <row r="63" spans="1:12" x14ac:dyDescent="0.2">
      <c r="A63" s="254"/>
      <c r="B63" s="254"/>
      <c r="C63" s="254"/>
      <c r="D63" s="254"/>
      <c r="E63" s="254"/>
      <c r="F63" s="254"/>
      <c r="G63" s="241"/>
      <c r="H63" s="242"/>
      <c r="I63" s="1206"/>
      <c r="J63" s="486"/>
      <c r="K63" s="487"/>
      <c r="L63" s="487"/>
    </row>
    <row r="64" spans="1:12" x14ac:dyDescent="0.2">
      <c r="A64" s="254" t="s">
        <v>1726</v>
      </c>
      <c r="B64" s="254"/>
      <c r="C64" s="254"/>
      <c r="D64" s="254"/>
      <c r="E64" s="254"/>
      <c r="F64" s="254"/>
      <c r="G64" s="241"/>
      <c r="H64" s="242"/>
      <c r="I64" s="1206"/>
      <c r="J64" s="2394"/>
      <c r="K64" s="2408"/>
      <c r="L64" s="2408"/>
    </row>
    <row r="65" spans="1:12" x14ac:dyDescent="0.2">
      <c r="A65" s="254" t="s">
        <v>1727</v>
      </c>
      <c r="B65" s="254"/>
      <c r="C65" s="254"/>
      <c r="D65" s="254"/>
      <c r="E65" s="254"/>
      <c r="F65" s="254"/>
      <c r="G65" s="241"/>
      <c r="H65" s="242"/>
      <c r="I65" s="1206"/>
      <c r="J65" s="2394"/>
      <c r="K65" s="2408"/>
      <c r="L65" s="2408"/>
    </row>
    <row r="66" spans="1:12" x14ac:dyDescent="0.2">
      <c r="A66" s="254"/>
      <c r="B66" s="254"/>
      <c r="C66" s="254"/>
      <c r="D66" s="254"/>
      <c r="E66" s="254"/>
      <c r="F66" s="254"/>
      <c r="G66" s="241"/>
      <c r="H66" s="242"/>
      <c r="I66" s="1206"/>
      <c r="J66" s="486"/>
      <c r="K66" s="487"/>
      <c r="L66" s="487"/>
    </row>
    <row r="67" spans="1:12" x14ac:dyDescent="0.2">
      <c r="A67" s="254" t="s">
        <v>1728</v>
      </c>
      <c r="B67" s="254"/>
      <c r="C67" s="254"/>
      <c r="D67" s="254"/>
      <c r="E67" s="254"/>
      <c r="F67" s="254"/>
      <c r="G67" s="241"/>
      <c r="H67" s="242"/>
      <c r="I67" s="1206"/>
      <c r="J67" s="2394"/>
      <c r="K67" s="2408"/>
      <c r="L67" s="2408"/>
    </row>
    <row r="68" spans="1:12" x14ac:dyDescent="0.2">
      <c r="A68" s="254" t="s">
        <v>74</v>
      </c>
      <c r="B68" s="254"/>
      <c r="C68" s="254"/>
      <c r="D68" s="254"/>
      <c r="E68" s="254"/>
      <c r="F68" s="254"/>
      <c r="G68" s="241"/>
      <c r="H68" s="242"/>
      <c r="I68" s="1206"/>
      <c r="J68" s="2394"/>
      <c r="K68" s="2408"/>
      <c r="L68" s="2408"/>
    </row>
    <row r="69" spans="1:12" x14ac:dyDescent="0.2">
      <c r="A69" s="254" t="s">
        <v>75</v>
      </c>
      <c r="B69" s="254"/>
      <c r="C69" s="254"/>
      <c r="D69" s="254"/>
      <c r="E69" s="254"/>
      <c r="F69" s="254"/>
      <c r="G69" s="241"/>
      <c r="H69" s="242"/>
      <c r="I69" s="1206"/>
      <c r="J69" s="2394"/>
      <c r="K69" s="2408"/>
      <c r="L69" s="2408"/>
    </row>
    <row r="70" spans="1:12" x14ac:dyDescent="0.2">
      <c r="A70" s="254"/>
      <c r="B70" s="254"/>
      <c r="C70" s="254"/>
      <c r="D70" s="254"/>
      <c r="E70" s="254"/>
      <c r="F70" s="254"/>
      <c r="G70" s="241"/>
      <c r="H70" s="242"/>
      <c r="I70" s="1206"/>
      <c r="J70" s="2394"/>
      <c r="K70" s="2408"/>
      <c r="L70" s="2408"/>
    </row>
    <row r="71" spans="1:12" x14ac:dyDescent="0.2">
      <c r="A71" s="254"/>
      <c r="B71" s="254"/>
      <c r="C71" s="254"/>
      <c r="D71" s="254"/>
      <c r="E71" s="254"/>
      <c r="F71" s="254"/>
      <c r="G71" s="241"/>
      <c r="H71" s="242"/>
      <c r="I71" s="1206"/>
      <c r="J71" s="2394"/>
      <c r="K71" s="2408"/>
      <c r="L71" s="2408"/>
    </row>
    <row r="72" spans="1:12" ht="13.5" x14ac:dyDescent="0.25">
      <c r="A72" s="1559" t="s">
        <v>78</v>
      </c>
      <c r="B72" s="254"/>
      <c r="C72" s="254"/>
      <c r="D72" s="254"/>
      <c r="E72" s="254"/>
      <c r="F72" s="254"/>
      <c r="G72" s="241"/>
      <c r="H72" s="242"/>
      <c r="I72" s="1206"/>
      <c r="J72" s="2394"/>
      <c r="K72" s="2408"/>
      <c r="L72" s="2408"/>
    </row>
    <row r="73" spans="1:12" x14ac:dyDescent="0.2">
      <c r="A73" s="2411" t="s">
        <v>79</v>
      </c>
      <c r="B73" s="2411"/>
      <c r="C73" s="2411"/>
      <c r="D73" s="2411"/>
      <c r="E73" s="2411"/>
      <c r="F73" s="2412"/>
      <c r="G73" s="241"/>
      <c r="H73" s="242"/>
      <c r="I73" s="1206"/>
      <c r="J73" s="2394"/>
      <c r="K73" s="2408"/>
      <c r="L73" s="2408"/>
    </row>
    <row r="74" spans="1:12" x14ac:dyDescent="0.2">
      <c r="A74" s="2411"/>
      <c r="B74" s="2411"/>
      <c r="C74" s="2411"/>
      <c r="D74" s="2411"/>
      <c r="E74" s="2411"/>
      <c r="F74" s="2412"/>
      <c r="G74" s="241"/>
      <c r="H74" s="242"/>
      <c r="I74" s="1206"/>
      <c r="J74" s="2394"/>
      <c r="K74" s="2408"/>
      <c r="L74" s="2408"/>
    </row>
    <row r="75" spans="1:12" x14ac:dyDescent="0.2">
      <c r="A75" s="2411" t="s">
        <v>80</v>
      </c>
      <c r="B75" s="2411"/>
      <c r="C75" s="2411"/>
      <c r="D75" s="2411"/>
      <c r="E75" s="2411"/>
      <c r="F75" s="2412"/>
      <c r="G75" s="241"/>
      <c r="H75" s="242"/>
      <c r="I75" s="1206"/>
      <c r="J75" s="2394"/>
      <c r="K75" s="2408"/>
      <c r="L75" s="2408"/>
    </row>
    <row r="76" spans="1:12" x14ac:dyDescent="0.2">
      <c r="A76" s="2411"/>
      <c r="B76" s="2411"/>
      <c r="C76" s="2411"/>
      <c r="D76" s="2411"/>
      <c r="E76" s="2411"/>
      <c r="F76" s="2412"/>
      <c r="G76" s="241"/>
      <c r="H76" s="242"/>
      <c r="I76" s="1206"/>
      <c r="J76" s="2394"/>
      <c r="K76" s="2408"/>
      <c r="L76" s="2408"/>
    </row>
    <row r="77" spans="1:12" x14ac:dyDescent="0.2">
      <c r="A77" s="254"/>
      <c r="B77" s="254"/>
      <c r="C77" s="254"/>
      <c r="D77" s="254"/>
      <c r="E77" s="254"/>
      <c r="F77" s="254"/>
      <c r="G77" s="241"/>
      <c r="H77" s="242"/>
      <c r="I77" s="1206"/>
      <c r="J77" s="2394"/>
      <c r="K77" s="2408"/>
      <c r="L77" s="2408"/>
    </row>
    <row r="78" spans="1:12" x14ac:dyDescent="0.2">
      <c r="A78" s="254" t="s">
        <v>81</v>
      </c>
      <c r="B78" s="254"/>
      <c r="C78" s="254"/>
      <c r="D78" s="254"/>
      <c r="E78" s="254"/>
      <c r="F78" s="254"/>
      <c r="G78" s="241"/>
      <c r="H78" s="242"/>
      <c r="I78" s="1206"/>
      <c r="J78" s="2394"/>
      <c r="K78" s="2408"/>
      <c r="L78" s="2408"/>
    </row>
    <row r="79" spans="1:12" x14ac:dyDescent="0.2">
      <c r="A79" s="254" t="s">
        <v>82</v>
      </c>
      <c r="B79" s="254"/>
      <c r="C79" s="254"/>
      <c r="D79" s="254"/>
      <c r="E79" s="254"/>
      <c r="F79" s="254"/>
      <c r="G79" s="241"/>
      <c r="H79" s="242"/>
      <c r="I79" s="1206"/>
      <c r="J79" s="2394"/>
      <c r="K79" s="2408"/>
      <c r="L79" s="2408"/>
    </row>
    <row r="80" spans="1:12" x14ac:dyDescent="0.2">
      <c r="A80" s="254"/>
      <c r="B80" s="254"/>
      <c r="C80" s="254"/>
      <c r="D80" s="254"/>
      <c r="E80" s="254"/>
      <c r="F80" s="254"/>
      <c r="G80" s="241"/>
      <c r="H80" s="242"/>
      <c r="I80" s="1206"/>
      <c r="J80" s="2394"/>
      <c r="K80" s="2408"/>
      <c r="L80" s="2408"/>
    </row>
    <row r="81" spans="1:12" x14ac:dyDescent="0.2">
      <c r="A81" s="254"/>
      <c r="B81" s="254"/>
      <c r="C81" s="254"/>
      <c r="D81" s="254"/>
      <c r="E81" s="254"/>
      <c r="F81" s="254"/>
      <c r="G81" s="241"/>
      <c r="H81" s="242"/>
      <c r="I81" s="1206"/>
      <c r="J81" s="2394"/>
      <c r="K81" s="2408"/>
      <c r="L81" s="2408"/>
    </row>
    <row r="82" spans="1:12" ht="13.5" x14ac:dyDescent="0.25">
      <c r="A82" s="1559" t="s">
        <v>83</v>
      </c>
      <c r="B82" s="254"/>
      <c r="C82" s="254"/>
      <c r="D82" s="254"/>
      <c r="E82" s="254"/>
      <c r="F82" s="254"/>
      <c r="G82" s="241"/>
      <c r="H82" s="242"/>
      <c r="I82" s="1206"/>
      <c r="J82" s="2394"/>
      <c r="K82" s="2408"/>
      <c r="L82" s="2408"/>
    </row>
    <row r="83" spans="1:12" x14ac:dyDescent="0.2">
      <c r="A83" s="254" t="s">
        <v>84</v>
      </c>
      <c r="B83" s="254"/>
      <c r="C83" s="254"/>
      <c r="D83" s="254"/>
      <c r="E83" s="254"/>
      <c r="F83" s="254"/>
      <c r="G83" s="241"/>
      <c r="H83" s="242"/>
      <c r="I83" s="1206"/>
      <c r="J83" s="2394"/>
      <c r="K83" s="2408"/>
      <c r="L83" s="2408"/>
    </row>
    <row r="84" spans="1:12" x14ac:dyDescent="0.2">
      <c r="A84" s="254" t="s">
        <v>85</v>
      </c>
      <c r="B84" s="254"/>
      <c r="C84" s="254"/>
      <c r="D84" s="254"/>
      <c r="E84" s="254"/>
      <c r="F84" s="254"/>
      <c r="G84" s="241"/>
      <c r="H84" s="242"/>
      <c r="I84" s="1206"/>
      <c r="J84" s="2394"/>
      <c r="K84" s="2408"/>
      <c r="L84" s="2408"/>
    </row>
    <row r="85" spans="1:12" x14ac:dyDescent="0.2">
      <c r="A85" s="254" t="s">
        <v>86</v>
      </c>
      <c r="B85" s="254"/>
      <c r="C85" s="254"/>
      <c r="D85" s="254"/>
      <c r="E85" s="254"/>
      <c r="F85" s="254"/>
      <c r="G85" s="241"/>
      <c r="H85" s="242"/>
      <c r="I85" s="1206"/>
      <c r="J85" s="2394"/>
      <c r="K85" s="2408"/>
      <c r="L85" s="2408"/>
    </row>
    <row r="86" spans="1:12" x14ac:dyDescent="0.2">
      <c r="A86" s="2411" t="s">
        <v>101</v>
      </c>
      <c r="B86" s="2411"/>
      <c r="C86" s="2411"/>
      <c r="D86" s="2411"/>
      <c r="E86" s="2411"/>
      <c r="F86" s="2412"/>
      <c r="G86" s="241"/>
      <c r="H86" s="242"/>
      <c r="I86" s="1206"/>
      <c r="J86" s="2394"/>
      <c r="K86" s="2408"/>
      <c r="L86" s="2408"/>
    </row>
    <row r="87" spans="1:12" x14ac:dyDescent="0.2">
      <c r="A87" s="2411"/>
      <c r="B87" s="2411"/>
      <c r="C87" s="2411"/>
      <c r="D87" s="2411"/>
      <c r="E87" s="2411"/>
      <c r="F87" s="2412"/>
      <c r="G87" s="241"/>
      <c r="H87" s="242"/>
      <c r="I87" s="1206"/>
      <c r="J87" s="2394"/>
      <c r="K87" s="2408"/>
      <c r="L87" s="2408"/>
    </row>
    <row r="88" spans="1:12" x14ac:dyDescent="0.2">
      <c r="A88" s="254" t="s">
        <v>100</v>
      </c>
      <c r="B88" s="254"/>
      <c r="C88" s="254"/>
      <c r="D88" s="254"/>
      <c r="E88" s="254"/>
      <c r="F88" s="254"/>
      <c r="G88" s="241"/>
      <c r="H88" s="242"/>
      <c r="I88" s="1206"/>
      <c r="J88" s="2394"/>
      <c r="K88" s="2408"/>
      <c r="L88" s="2408"/>
    </row>
    <row r="89" spans="1:12" x14ac:dyDescent="0.2">
      <c r="A89" s="254"/>
      <c r="B89" s="254"/>
      <c r="C89" s="254"/>
      <c r="D89" s="254"/>
      <c r="E89" s="254"/>
      <c r="F89" s="254"/>
      <c r="G89" s="241"/>
      <c r="H89" s="242"/>
      <c r="I89" s="1206"/>
      <c r="J89" s="2394"/>
      <c r="K89" s="2408"/>
      <c r="L89" s="2408"/>
    </row>
    <row r="90" spans="1:12" x14ac:dyDescent="0.2">
      <c r="A90" s="254"/>
      <c r="B90" s="254"/>
      <c r="C90" s="254"/>
      <c r="D90" s="254"/>
      <c r="E90" s="254"/>
      <c r="F90" s="254"/>
      <c r="G90" s="241"/>
      <c r="H90" s="242"/>
      <c r="I90" s="1206"/>
      <c r="J90" s="2394"/>
      <c r="K90" s="2408"/>
      <c r="L90" s="2408"/>
    </row>
    <row r="91" spans="1:12" x14ac:dyDescent="0.2">
      <c r="A91" s="254"/>
      <c r="B91" s="254"/>
      <c r="C91" s="254"/>
      <c r="D91" s="254"/>
      <c r="E91" s="254"/>
      <c r="F91" s="254"/>
      <c r="G91" s="241"/>
      <c r="H91" s="242"/>
      <c r="I91" s="1206"/>
      <c r="J91" s="2394"/>
      <c r="K91" s="2408"/>
      <c r="L91" s="2408"/>
    </row>
    <row r="92" spans="1:12" x14ac:dyDescent="0.2">
      <c r="A92" s="254"/>
      <c r="B92" s="254"/>
      <c r="C92" s="254"/>
      <c r="D92" s="254"/>
      <c r="E92" s="254"/>
      <c r="F92" s="254"/>
      <c r="G92" s="241"/>
      <c r="H92" s="242"/>
      <c r="I92" s="1206"/>
      <c r="J92" s="2394"/>
      <c r="K92" s="2408"/>
      <c r="L92" s="2408"/>
    </row>
    <row r="93" spans="1:12" x14ac:dyDescent="0.2">
      <c r="A93" s="254"/>
      <c r="B93" s="254"/>
      <c r="C93" s="254"/>
      <c r="D93" s="254"/>
      <c r="E93" s="254"/>
      <c r="F93" s="254"/>
      <c r="G93" s="241"/>
      <c r="H93" s="242"/>
      <c r="I93" s="1206"/>
      <c r="J93" s="2394"/>
      <c r="K93" s="2408"/>
      <c r="L93" s="2408"/>
    </row>
    <row r="94" spans="1:12" x14ac:dyDescent="0.2">
      <c r="A94" s="254"/>
      <c r="B94" s="254"/>
      <c r="C94" s="254"/>
      <c r="D94" s="254"/>
      <c r="E94" s="254"/>
      <c r="F94" s="254"/>
      <c r="G94" s="241"/>
      <c r="H94" s="242"/>
      <c r="I94" s="1206"/>
      <c r="J94" s="2394"/>
      <c r="K94" s="2408"/>
      <c r="L94" s="2408"/>
    </row>
    <row r="95" spans="1:12" x14ac:dyDescent="0.2">
      <c r="A95" s="254"/>
      <c r="B95" s="254"/>
      <c r="C95" s="254"/>
      <c r="D95" s="254"/>
      <c r="E95" s="254"/>
      <c r="F95" s="254"/>
      <c r="G95" s="241"/>
      <c r="H95" s="242"/>
      <c r="I95" s="1206"/>
      <c r="J95" s="2394"/>
      <c r="K95" s="2408"/>
      <c r="L95" s="2408"/>
    </row>
    <row r="96" spans="1:12" x14ac:dyDescent="0.2">
      <c r="A96" s="254"/>
      <c r="B96" s="254"/>
      <c r="C96" s="254"/>
      <c r="D96" s="254"/>
      <c r="E96" s="254"/>
      <c r="F96" s="254"/>
      <c r="G96" s="241"/>
      <c r="H96" s="242"/>
      <c r="I96" s="1206"/>
      <c r="J96" s="2394"/>
      <c r="K96" s="2408"/>
      <c r="L96" s="2408"/>
    </row>
    <row r="97" spans="1:12" x14ac:dyDescent="0.2">
      <c r="A97" s="254"/>
      <c r="B97" s="254"/>
      <c r="C97" s="254"/>
      <c r="D97" s="254"/>
      <c r="E97" s="254"/>
      <c r="F97" s="254"/>
      <c r="G97" s="241"/>
      <c r="H97" s="242"/>
      <c r="I97" s="1206"/>
      <c r="J97" s="2394"/>
      <c r="K97" s="2408"/>
      <c r="L97" s="2408"/>
    </row>
    <row r="98" spans="1:12" x14ac:dyDescent="0.2">
      <c r="A98" s="254"/>
      <c r="B98" s="254"/>
      <c r="C98" s="254"/>
      <c r="D98" s="254"/>
      <c r="E98" s="254"/>
      <c r="F98" s="254"/>
      <c r="G98" s="241"/>
      <c r="H98" s="242"/>
      <c r="I98" s="1206"/>
      <c r="J98" s="2394"/>
      <c r="K98" s="2408"/>
      <c r="L98" s="2408"/>
    </row>
  </sheetData>
  <mergeCells count="95">
    <mergeCell ref="A61:F62"/>
    <mergeCell ref="A73:F74"/>
    <mergeCell ref="A75:F76"/>
    <mergeCell ref="A86:F87"/>
    <mergeCell ref="A42:F43"/>
    <mergeCell ref="A59:F60"/>
    <mergeCell ref="C3:E3"/>
    <mergeCell ref="G3:K3"/>
    <mergeCell ref="B7:F7"/>
    <mergeCell ref="A10:F12"/>
    <mergeCell ref="J12:L12"/>
    <mergeCell ref="J13:L13"/>
    <mergeCell ref="J18:L18"/>
    <mergeCell ref="J19:L19"/>
    <mergeCell ref="A38:F39"/>
    <mergeCell ref="A40:F41"/>
    <mergeCell ref="J14:L14"/>
    <mergeCell ref="J15:L15"/>
    <mergeCell ref="J16:L16"/>
    <mergeCell ref="J17:L17"/>
    <mergeCell ref="J31:L31"/>
    <mergeCell ref="J32:L32"/>
    <mergeCell ref="J20:L20"/>
    <mergeCell ref="J21:L21"/>
    <mergeCell ref="J23:L23"/>
    <mergeCell ref="J24:L24"/>
    <mergeCell ref="J25:L25"/>
    <mergeCell ref="J26:L26"/>
    <mergeCell ref="J27:L27"/>
    <mergeCell ref="J28:L28"/>
    <mergeCell ref="J29:L29"/>
    <mergeCell ref="J30:L30"/>
    <mergeCell ref="J42:L42"/>
    <mergeCell ref="J43:L43"/>
    <mergeCell ref="J44:L44"/>
    <mergeCell ref="J34:L34"/>
    <mergeCell ref="J33:L33"/>
    <mergeCell ref="J35:L35"/>
    <mergeCell ref="J36:L36"/>
    <mergeCell ref="J37:L37"/>
    <mergeCell ref="J38:L38"/>
    <mergeCell ref="J39:L39"/>
    <mergeCell ref="J40:L40"/>
    <mergeCell ref="J41:L41"/>
    <mergeCell ref="J55:L55"/>
    <mergeCell ref="J57:L57"/>
    <mergeCell ref="J45:L45"/>
    <mergeCell ref="J46:L46"/>
    <mergeCell ref="J47:L47"/>
    <mergeCell ref="J48:L48"/>
    <mergeCell ref="J49:L49"/>
    <mergeCell ref="J50:L50"/>
    <mergeCell ref="J51:L51"/>
    <mergeCell ref="J52:L52"/>
    <mergeCell ref="J73:L73"/>
    <mergeCell ref="J53:L53"/>
    <mergeCell ref="J54:L54"/>
    <mergeCell ref="J58:L58"/>
    <mergeCell ref="J69:L69"/>
    <mergeCell ref="J61:L61"/>
    <mergeCell ref="J62:L62"/>
    <mergeCell ref="J64:L64"/>
    <mergeCell ref="J65:L65"/>
    <mergeCell ref="J67:L67"/>
    <mergeCell ref="J59:L59"/>
    <mergeCell ref="J60:L60"/>
    <mergeCell ref="J70:L70"/>
    <mergeCell ref="J71:L71"/>
    <mergeCell ref="J72:L72"/>
    <mergeCell ref="J68:L68"/>
    <mergeCell ref="J81:L81"/>
    <mergeCell ref="J82:L82"/>
    <mergeCell ref="J83:L83"/>
    <mergeCell ref="J74:L74"/>
    <mergeCell ref="J75:L75"/>
    <mergeCell ref="J76:L76"/>
    <mergeCell ref="J77:L77"/>
    <mergeCell ref="J78:L78"/>
    <mergeCell ref="J79:L79"/>
    <mergeCell ref="J80:L80"/>
    <mergeCell ref="J91:L91"/>
    <mergeCell ref="J92:L92"/>
    <mergeCell ref="J84:L84"/>
    <mergeCell ref="J85:L85"/>
    <mergeCell ref="J88:L88"/>
    <mergeCell ref="J89:L89"/>
    <mergeCell ref="J90:L90"/>
    <mergeCell ref="J86:L86"/>
    <mergeCell ref="J87:L87"/>
    <mergeCell ref="J98:L98"/>
    <mergeCell ref="J93:L93"/>
    <mergeCell ref="J94:L94"/>
    <mergeCell ref="J95:L95"/>
    <mergeCell ref="J96:L96"/>
    <mergeCell ref="J97:L97"/>
  </mergeCells>
  <phoneticPr fontId="51" type="noConversion"/>
  <pageMargins left="0.78740157499999996" right="0.78740157499999996" top="0.984251969" bottom="0.984251969" header="0.4921259845" footer="0.4921259845"/>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K54"/>
  <sheetViews>
    <sheetView workbookViewId="0">
      <selection activeCell="F39" sqref="F39"/>
    </sheetView>
  </sheetViews>
  <sheetFormatPr baseColWidth="10" defaultRowHeight="12.75" x14ac:dyDescent="0.2"/>
  <cols>
    <col min="1" max="5" width="15.7109375" style="1633" customWidth="1"/>
    <col min="6" max="6" width="27.140625" style="1633" bestFit="1" customWidth="1"/>
    <col min="7" max="9" width="15.7109375" style="1633" customWidth="1"/>
    <col min="10" max="256" width="11.42578125" style="1633"/>
    <col min="257" max="261" width="15.7109375" style="1633" customWidth="1"/>
    <col min="262" max="262" width="27.140625" style="1633" bestFit="1" customWidth="1"/>
    <col min="263" max="265" width="15.7109375" style="1633" customWidth="1"/>
    <col min="266" max="512" width="11.42578125" style="1633"/>
    <col min="513" max="517" width="15.7109375" style="1633" customWidth="1"/>
    <col min="518" max="518" width="27.140625" style="1633" bestFit="1" customWidth="1"/>
    <col min="519" max="521" width="15.7109375" style="1633" customWidth="1"/>
    <col min="522" max="768" width="11.42578125" style="1633"/>
    <col min="769" max="773" width="15.7109375" style="1633" customWidth="1"/>
    <col min="774" max="774" width="27.140625" style="1633" bestFit="1" customWidth="1"/>
    <col min="775" max="777" width="15.7109375" style="1633" customWidth="1"/>
    <col min="778" max="1024" width="11.42578125" style="1633"/>
    <col min="1025" max="1029" width="15.7109375" style="1633" customWidth="1"/>
    <col min="1030" max="1030" width="27.140625" style="1633" bestFit="1" customWidth="1"/>
    <col min="1031" max="1033" width="15.7109375" style="1633" customWidth="1"/>
    <col min="1034" max="1280" width="11.42578125" style="1633"/>
    <col min="1281" max="1285" width="15.7109375" style="1633" customWidth="1"/>
    <col min="1286" max="1286" width="27.140625" style="1633" bestFit="1" customWidth="1"/>
    <col min="1287" max="1289" width="15.7109375" style="1633" customWidth="1"/>
    <col min="1290" max="1536" width="11.42578125" style="1633"/>
    <col min="1537" max="1541" width="15.7109375" style="1633" customWidth="1"/>
    <col min="1542" max="1542" width="27.140625" style="1633" bestFit="1" customWidth="1"/>
    <col min="1543" max="1545" width="15.7109375" style="1633" customWidth="1"/>
    <col min="1546" max="1792" width="11.42578125" style="1633"/>
    <col min="1793" max="1797" width="15.7109375" style="1633" customWidth="1"/>
    <col min="1798" max="1798" width="27.140625" style="1633" bestFit="1" customWidth="1"/>
    <col min="1799" max="1801" width="15.7109375" style="1633" customWidth="1"/>
    <col min="1802" max="2048" width="11.42578125" style="1633"/>
    <col min="2049" max="2053" width="15.7109375" style="1633" customWidth="1"/>
    <col min="2054" max="2054" width="27.140625" style="1633" bestFit="1" customWidth="1"/>
    <col min="2055" max="2057" width="15.7109375" style="1633" customWidth="1"/>
    <col min="2058" max="2304" width="11.42578125" style="1633"/>
    <col min="2305" max="2309" width="15.7109375" style="1633" customWidth="1"/>
    <col min="2310" max="2310" width="27.140625" style="1633" bestFit="1" customWidth="1"/>
    <col min="2311" max="2313" width="15.7109375" style="1633" customWidth="1"/>
    <col min="2314" max="2560" width="11.42578125" style="1633"/>
    <col min="2561" max="2565" width="15.7109375" style="1633" customWidth="1"/>
    <col min="2566" max="2566" width="27.140625" style="1633" bestFit="1" customWidth="1"/>
    <col min="2567" max="2569" width="15.7109375" style="1633" customWidth="1"/>
    <col min="2570" max="2816" width="11.42578125" style="1633"/>
    <col min="2817" max="2821" width="15.7109375" style="1633" customWidth="1"/>
    <col min="2822" max="2822" width="27.140625" style="1633" bestFit="1" customWidth="1"/>
    <col min="2823" max="2825" width="15.7109375" style="1633" customWidth="1"/>
    <col min="2826" max="3072" width="11.42578125" style="1633"/>
    <col min="3073" max="3077" width="15.7109375" style="1633" customWidth="1"/>
    <col min="3078" max="3078" width="27.140625" style="1633" bestFit="1" customWidth="1"/>
    <col min="3079" max="3081" width="15.7109375" style="1633" customWidth="1"/>
    <col min="3082" max="3328" width="11.42578125" style="1633"/>
    <col min="3329" max="3333" width="15.7109375" style="1633" customWidth="1"/>
    <col min="3334" max="3334" width="27.140625" style="1633" bestFit="1" customWidth="1"/>
    <col min="3335" max="3337" width="15.7109375" style="1633" customWidth="1"/>
    <col min="3338" max="3584" width="11.42578125" style="1633"/>
    <col min="3585" max="3589" width="15.7109375" style="1633" customWidth="1"/>
    <col min="3590" max="3590" width="27.140625" style="1633" bestFit="1" customWidth="1"/>
    <col min="3591" max="3593" width="15.7109375" style="1633" customWidth="1"/>
    <col min="3594" max="3840" width="11.42578125" style="1633"/>
    <col min="3841" max="3845" width="15.7109375" style="1633" customWidth="1"/>
    <col min="3846" max="3846" width="27.140625" style="1633" bestFit="1" customWidth="1"/>
    <col min="3847" max="3849" width="15.7109375" style="1633" customWidth="1"/>
    <col min="3850" max="4096" width="11.42578125" style="1633"/>
    <col min="4097" max="4101" width="15.7109375" style="1633" customWidth="1"/>
    <col min="4102" max="4102" width="27.140625" style="1633" bestFit="1" customWidth="1"/>
    <col min="4103" max="4105" width="15.7109375" style="1633" customWidth="1"/>
    <col min="4106" max="4352" width="11.42578125" style="1633"/>
    <col min="4353" max="4357" width="15.7109375" style="1633" customWidth="1"/>
    <col min="4358" max="4358" width="27.140625" style="1633" bestFit="1" customWidth="1"/>
    <col min="4359" max="4361" width="15.7109375" style="1633" customWidth="1"/>
    <col min="4362" max="4608" width="11.42578125" style="1633"/>
    <col min="4609" max="4613" width="15.7109375" style="1633" customWidth="1"/>
    <col min="4614" max="4614" width="27.140625" style="1633" bestFit="1" customWidth="1"/>
    <col min="4615" max="4617" width="15.7109375" style="1633" customWidth="1"/>
    <col min="4618" max="4864" width="11.42578125" style="1633"/>
    <col min="4865" max="4869" width="15.7109375" style="1633" customWidth="1"/>
    <col min="4870" max="4870" width="27.140625" style="1633" bestFit="1" customWidth="1"/>
    <col min="4871" max="4873" width="15.7109375" style="1633" customWidth="1"/>
    <col min="4874" max="5120" width="11.42578125" style="1633"/>
    <col min="5121" max="5125" width="15.7109375" style="1633" customWidth="1"/>
    <col min="5126" max="5126" width="27.140625" style="1633" bestFit="1" customWidth="1"/>
    <col min="5127" max="5129" width="15.7109375" style="1633" customWidth="1"/>
    <col min="5130" max="5376" width="11.42578125" style="1633"/>
    <col min="5377" max="5381" width="15.7109375" style="1633" customWidth="1"/>
    <col min="5382" max="5382" width="27.140625" style="1633" bestFit="1" customWidth="1"/>
    <col min="5383" max="5385" width="15.7109375" style="1633" customWidth="1"/>
    <col min="5386" max="5632" width="11.42578125" style="1633"/>
    <col min="5633" max="5637" width="15.7109375" style="1633" customWidth="1"/>
    <col min="5638" max="5638" width="27.140625" style="1633" bestFit="1" customWidth="1"/>
    <col min="5639" max="5641" width="15.7109375" style="1633" customWidth="1"/>
    <col min="5642" max="5888" width="11.42578125" style="1633"/>
    <col min="5889" max="5893" width="15.7109375" style="1633" customWidth="1"/>
    <col min="5894" max="5894" width="27.140625" style="1633" bestFit="1" customWidth="1"/>
    <col min="5895" max="5897" width="15.7109375" style="1633" customWidth="1"/>
    <col min="5898" max="6144" width="11.42578125" style="1633"/>
    <col min="6145" max="6149" width="15.7109375" style="1633" customWidth="1"/>
    <col min="6150" max="6150" width="27.140625" style="1633" bestFit="1" customWidth="1"/>
    <col min="6151" max="6153" width="15.7109375" style="1633" customWidth="1"/>
    <col min="6154" max="6400" width="11.42578125" style="1633"/>
    <col min="6401" max="6405" width="15.7109375" style="1633" customWidth="1"/>
    <col min="6406" max="6406" width="27.140625" style="1633" bestFit="1" customWidth="1"/>
    <col min="6407" max="6409" width="15.7109375" style="1633" customWidth="1"/>
    <col min="6410" max="6656" width="11.42578125" style="1633"/>
    <col min="6657" max="6661" width="15.7109375" style="1633" customWidth="1"/>
    <col min="6662" max="6662" width="27.140625" style="1633" bestFit="1" customWidth="1"/>
    <col min="6663" max="6665" width="15.7109375" style="1633" customWidth="1"/>
    <col min="6666" max="6912" width="11.42578125" style="1633"/>
    <col min="6913" max="6917" width="15.7109375" style="1633" customWidth="1"/>
    <col min="6918" max="6918" width="27.140625" style="1633" bestFit="1" customWidth="1"/>
    <col min="6919" max="6921" width="15.7109375" style="1633" customWidth="1"/>
    <col min="6922" max="7168" width="11.42578125" style="1633"/>
    <col min="7169" max="7173" width="15.7109375" style="1633" customWidth="1"/>
    <col min="7174" max="7174" width="27.140625" style="1633" bestFit="1" customWidth="1"/>
    <col min="7175" max="7177" width="15.7109375" style="1633" customWidth="1"/>
    <col min="7178" max="7424" width="11.42578125" style="1633"/>
    <col min="7425" max="7429" width="15.7109375" style="1633" customWidth="1"/>
    <col min="7430" max="7430" width="27.140625" style="1633" bestFit="1" customWidth="1"/>
    <col min="7431" max="7433" width="15.7109375" style="1633" customWidth="1"/>
    <col min="7434" max="7680" width="11.42578125" style="1633"/>
    <col min="7681" max="7685" width="15.7109375" style="1633" customWidth="1"/>
    <col min="7686" max="7686" width="27.140625" style="1633" bestFit="1" customWidth="1"/>
    <col min="7687" max="7689" width="15.7109375" style="1633" customWidth="1"/>
    <col min="7690" max="7936" width="11.42578125" style="1633"/>
    <col min="7937" max="7941" width="15.7109375" style="1633" customWidth="1"/>
    <col min="7942" max="7942" width="27.140625" style="1633" bestFit="1" customWidth="1"/>
    <col min="7943" max="7945" width="15.7109375" style="1633" customWidth="1"/>
    <col min="7946" max="8192" width="11.42578125" style="1633"/>
    <col min="8193" max="8197" width="15.7109375" style="1633" customWidth="1"/>
    <col min="8198" max="8198" width="27.140625" style="1633" bestFit="1" customWidth="1"/>
    <col min="8199" max="8201" width="15.7109375" style="1633" customWidth="1"/>
    <col min="8202" max="8448" width="11.42578125" style="1633"/>
    <col min="8449" max="8453" width="15.7109375" style="1633" customWidth="1"/>
    <col min="8454" max="8454" width="27.140625" style="1633" bestFit="1" customWidth="1"/>
    <col min="8455" max="8457" width="15.7109375" style="1633" customWidth="1"/>
    <col min="8458" max="8704" width="11.42578125" style="1633"/>
    <col min="8705" max="8709" width="15.7109375" style="1633" customWidth="1"/>
    <col min="8710" max="8710" width="27.140625" style="1633" bestFit="1" customWidth="1"/>
    <col min="8711" max="8713" width="15.7109375" style="1633" customWidth="1"/>
    <col min="8714" max="8960" width="11.42578125" style="1633"/>
    <col min="8961" max="8965" width="15.7109375" style="1633" customWidth="1"/>
    <col min="8966" max="8966" width="27.140625" style="1633" bestFit="1" customWidth="1"/>
    <col min="8967" max="8969" width="15.7109375" style="1633" customWidth="1"/>
    <col min="8970" max="9216" width="11.42578125" style="1633"/>
    <col min="9217" max="9221" width="15.7109375" style="1633" customWidth="1"/>
    <col min="9222" max="9222" width="27.140625" style="1633" bestFit="1" customWidth="1"/>
    <col min="9223" max="9225" width="15.7109375" style="1633" customWidth="1"/>
    <col min="9226" max="9472" width="11.42578125" style="1633"/>
    <col min="9473" max="9477" width="15.7109375" style="1633" customWidth="1"/>
    <col min="9478" max="9478" width="27.140625" style="1633" bestFit="1" customWidth="1"/>
    <col min="9479" max="9481" width="15.7109375" style="1633" customWidth="1"/>
    <col min="9482" max="9728" width="11.42578125" style="1633"/>
    <col min="9729" max="9733" width="15.7109375" style="1633" customWidth="1"/>
    <col min="9734" max="9734" width="27.140625" style="1633" bestFit="1" customWidth="1"/>
    <col min="9735" max="9737" width="15.7109375" style="1633" customWidth="1"/>
    <col min="9738" max="9984" width="11.42578125" style="1633"/>
    <col min="9985" max="9989" width="15.7109375" style="1633" customWidth="1"/>
    <col min="9990" max="9990" width="27.140625" style="1633" bestFit="1" customWidth="1"/>
    <col min="9991" max="9993" width="15.7109375" style="1633" customWidth="1"/>
    <col min="9994" max="10240" width="11.42578125" style="1633"/>
    <col min="10241" max="10245" width="15.7109375" style="1633" customWidth="1"/>
    <col min="10246" max="10246" width="27.140625" style="1633" bestFit="1" customWidth="1"/>
    <col min="10247" max="10249" width="15.7109375" style="1633" customWidth="1"/>
    <col min="10250" max="10496" width="11.42578125" style="1633"/>
    <col min="10497" max="10501" width="15.7109375" style="1633" customWidth="1"/>
    <col min="10502" max="10502" width="27.140625" style="1633" bestFit="1" customWidth="1"/>
    <col min="10503" max="10505" width="15.7109375" style="1633" customWidth="1"/>
    <col min="10506" max="10752" width="11.42578125" style="1633"/>
    <col min="10753" max="10757" width="15.7109375" style="1633" customWidth="1"/>
    <col min="10758" max="10758" width="27.140625" style="1633" bestFit="1" customWidth="1"/>
    <col min="10759" max="10761" width="15.7109375" style="1633" customWidth="1"/>
    <col min="10762" max="11008" width="11.42578125" style="1633"/>
    <col min="11009" max="11013" width="15.7109375" style="1633" customWidth="1"/>
    <col min="11014" max="11014" width="27.140625" style="1633" bestFit="1" customWidth="1"/>
    <col min="11015" max="11017" width="15.7109375" style="1633" customWidth="1"/>
    <col min="11018" max="11264" width="11.42578125" style="1633"/>
    <col min="11265" max="11269" width="15.7109375" style="1633" customWidth="1"/>
    <col min="11270" max="11270" width="27.140625" style="1633" bestFit="1" customWidth="1"/>
    <col min="11271" max="11273" width="15.7109375" style="1633" customWidth="1"/>
    <col min="11274" max="11520" width="11.42578125" style="1633"/>
    <col min="11521" max="11525" width="15.7109375" style="1633" customWidth="1"/>
    <col min="11526" max="11526" width="27.140625" style="1633" bestFit="1" customWidth="1"/>
    <col min="11527" max="11529" width="15.7109375" style="1633" customWidth="1"/>
    <col min="11530" max="11776" width="11.42578125" style="1633"/>
    <col min="11777" max="11781" width="15.7109375" style="1633" customWidth="1"/>
    <col min="11782" max="11782" width="27.140625" style="1633" bestFit="1" customWidth="1"/>
    <col min="11783" max="11785" width="15.7109375" style="1633" customWidth="1"/>
    <col min="11786" max="12032" width="11.42578125" style="1633"/>
    <col min="12033" max="12037" width="15.7109375" style="1633" customWidth="1"/>
    <col min="12038" max="12038" width="27.140625" style="1633" bestFit="1" customWidth="1"/>
    <col min="12039" max="12041" width="15.7109375" style="1633" customWidth="1"/>
    <col min="12042" max="12288" width="11.42578125" style="1633"/>
    <col min="12289" max="12293" width="15.7109375" style="1633" customWidth="1"/>
    <col min="12294" max="12294" width="27.140625" style="1633" bestFit="1" customWidth="1"/>
    <col min="12295" max="12297" width="15.7109375" style="1633" customWidth="1"/>
    <col min="12298" max="12544" width="11.42578125" style="1633"/>
    <col min="12545" max="12549" width="15.7109375" style="1633" customWidth="1"/>
    <col min="12550" max="12550" width="27.140625" style="1633" bestFit="1" customWidth="1"/>
    <col min="12551" max="12553" width="15.7109375" style="1633" customWidth="1"/>
    <col min="12554" max="12800" width="11.42578125" style="1633"/>
    <col min="12801" max="12805" width="15.7109375" style="1633" customWidth="1"/>
    <col min="12806" max="12806" width="27.140625" style="1633" bestFit="1" customWidth="1"/>
    <col min="12807" max="12809" width="15.7109375" style="1633" customWidth="1"/>
    <col min="12810" max="13056" width="11.42578125" style="1633"/>
    <col min="13057" max="13061" width="15.7109375" style="1633" customWidth="1"/>
    <col min="13062" max="13062" width="27.140625" style="1633" bestFit="1" customWidth="1"/>
    <col min="13063" max="13065" width="15.7109375" style="1633" customWidth="1"/>
    <col min="13066" max="13312" width="11.42578125" style="1633"/>
    <col min="13313" max="13317" width="15.7109375" style="1633" customWidth="1"/>
    <col min="13318" max="13318" width="27.140625" style="1633" bestFit="1" customWidth="1"/>
    <col min="13319" max="13321" width="15.7109375" style="1633" customWidth="1"/>
    <col min="13322" max="13568" width="11.42578125" style="1633"/>
    <col min="13569" max="13573" width="15.7109375" style="1633" customWidth="1"/>
    <col min="13574" max="13574" width="27.140625" style="1633" bestFit="1" customWidth="1"/>
    <col min="13575" max="13577" width="15.7109375" style="1633" customWidth="1"/>
    <col min="13578" max="13824" width="11.42578125" style="1633"/>
    <col min="13825" max="13829" width="15.7109375" style="1633" customWidth="1"/>
    <col min="13830" max="13830" width="27.140625" style="1633" bestFit="1" customWidth="1"/>
    <col min="13831" max="13833" width="15.7109375" style="1633" customWidth="1"/>
    <col min="13834" max="14080" width="11.42578125" style="1633"/>
    <col min="14081" max="14085" width="15.7109375" style="1633" customWidth="1"/>
    <col min="14086" max="14086" width="27.140625" style="1633" bestFit="1" customWidth="1"/>
    <col min="14087" max="14089" width="15.7109375" style="1633" customWidth="1"/>
    <col min="14090" max="14336" width="11.42578125" style="1633"/>
    <col min="14337" max="14341" width="15.7109375" style="1633" customWidth="1"/>
    <col min="14342" max="14342" width="27.140625" style="1633" bestFit="1" customWidth="1"/>
    <col min="14343" max="14345" width="15.7109375" style="1633" customWidth="1"/>
    <col min="14346" max="14592" width="11.42578125" style="1633"/>
    <col min="14593" max="14597" width="15.7109375" style="1633" customWidth="1"/>
    <col min="14598" max="14598" width="27.140625" style="1633" bestFit="1" customWidth="1"/>
    <col min="14599" max="14601" width="15.7109375" style="1633" customWidth="1"/>
    <col min="14602" max="14848" width="11.42578125" style="1633"/>
    <col min="14849" max="14853" width="15.7109375" style="1633" customWidth="1"/>
    <col min="14854" max="14854" width="27.140625" style="1633" bestFit="1" customWidth="1"/>
    <col min="14855" max="14857" width="15.7109375" style="1633" customWidth="1"/>
    <col min="14858" max="15104" width="11.42578125" style="1633"/>
    <col min="15105" max="15109" width="15.7109375" style="1633" customWidth="1"/>
    <col min="15110" max="15110" width="27.140625" style="1633" bestFit="1" customWidth="1"/>
    <col min="15111" max="15113" width="15.7109375" style="1633" customWidth="1"/>
    <col min="15114" max="15360" width="11.42578125" style="1633"/>
    <col min="15361" max="15365" width="15.7109375" style="1633" customWidth="1"/>
    <col min="15366" max="15366" width="27.140625" style="1633" bestFit="1" customWidth="1"/>
    <col min="15367" max="15369" width="15.7109375" style="1633" customWidth="1"/>
    <col min="15370" max="15616" width="11.42578125" style="1633"/>
    <col min="15617" max="15621" width="15.7109375" style="1633" customWidth="1"/>
    <col min="15622" max="15622" width="27.140625" style="1633" bestFit="1" customWidth="1"/>
    <col min="15623" max="15625" width="15.7109375" style="1633" customWidth="1"/>
    <col min="15626" max="15872" width="11.42578125" style="1633"/>
    <col min="15873" max="15877" width="15.7109375" style="1633" customWidth="1"/>
    <col min="15878" max="15878" width="27.140625" style="1633" bestFit="1" customWidth="1"/>
    <col min="15879" max="15881" width="15.7109375" style="1633" customWidth="1"/>
    <col min="15882" max="16128" width="11.42578125" style="1633"/>
    <col min="16129" max="16133" width="15.7109375" style="1633" customWidth="1"/>
    <col min="16134" max="16134" width="27.140625" style="1633" bestFit="1" customWidth="1"/>
    <col min="16135" max="16137" width="15.7109375" style="1633" customWidth="1"/>
    <col min="16138" max="16384" width="11.42578125" style="1633"/>
  </cols>
  <sheetData>
    <row r="1" spans="1:10" ht="13.5" thickBot="1" x14ac:dyDescent="0.25">
      <c r="A1" s="1628" t="s">
        <v>1671</v>
      </c>
      <c r="B1" s="2767" t="str">
        <f>+Q!G5</f>
        <v>SPECIMEN ECF</v>
      </c>
      <c r="C1" s="2767"/>
      <c r="D1" s="1629"/>
      <c r="E1" s="1629"/>
      <c r="F1" s="1630"/>
      <c r="G1" s="1631"/>
      <c r="H1" s="1631"/>
      <c r="I1" s="1631"/>
      <c r="J1" s="1632"/>
    </row>
    <row r="2" spans="1:10" ht="13.5" thickBot="1" x14ac:dyDescent="0.25">
      <c r="A2" s="1634"/>
      <c r="B2" s="1635"/>
      <c r="C2" s="1635"/>
      <c r="D2" s="1636"/>
      <c r="E2" s="1637"/>
      <c r="F2" s="1759" t="s">
        <v>1837</v>
      </c>
      <c r="G2" s="1639"/>
      <c r="H2" s="1639"/>
      <c r="I2" s="1639"/>
      <c r="J2" s="1640"/>
    </row>
    <row r="3" spans="1:10" ht="13.5" thickBot="1" x14ac:dyDescent="0.25">
      <c r="A3" s="1634"/>
      <c r="B3" s="1636" t="s">
        <v>724</v>
      </c>
      <c r="C3" s="2768">
        <f>+GA!O3</f>
        <v>41639</v>
      </c>
      <c r="D3" s="2768"/>
      <c r="E3" s="2768"/>
      <c r="F3" s="1689" t="s">
        <v>711</v>
      </c>
      <c r="G3" s="1639"/>
      <c r="H3" s="1639"/>
      <c r="I3" s="1639"/>
      <c r="J3" s="1640"/>
    </row>
    <row r="4" spans="1:10" ht="13.5" thickBot="1" x14ac:dyDescent="0.25">
      <c r="A4" s="1634" t="s">
        <v>1457</v>
      </c>
      <c r="B4" s="1642"/>
      <c r="C4" s="1643" t="s">
        <v>725</v>
      </c>
      <c r="D4" s="1644"/>
      <c r="E4" s="1636"/>
      <c r="F4" s="1629"/>
      <c r="G4" s="1676"/>
      <c r="H4" s="1676"/>
      <c r="I4" s="1676"/>
      <c r="J4" s="1677"/>
    </row>
    <row r="5" spans="1:10" ht="16.5" thickBot="1" x14ac:dyDescent="0.3">
      <c r="A5" s="2770" t="s">
        <v>1838</v>
      </c>
      <c r="B5" s="2771"/>
      <c r="C5" s="2771"/>
      <c r="D5" s="2771"/>
      <c r="E5" s="2771"/>
      <c r="F5" s="2771"/>
      <c r="G5" s="2771"/>
      <c r="H5" s="2771"/>
      <c r="I5" s="2771"/>
      <c r="J5" s="2772"/>
    </row>
    <row r="6" spans="1:10" x14ac:dyDescent="0.2">
      <c r="A6" s="1692"/>
      <c r="B6" s="1693"/>
      <c r="C6" s="1631"/>
      <c r="D6" s="1631"/>
      <c r="E6" s="1631"/>
      <c r="F6" s="1694"/>
      <c r="G6" s="1631"/>
      <c r="H6" s="1631"/>
      <c r="I6" s="1631"/>
      <c r="J6" s="1632"/>
    </row>
    <row r="7" spans="1:10" x14ac:dyDescent="0.2">
      <c r="A7" s="1649"/>
      <c r="B7" s="1639"/>
      <c r="C7" s="1639"/>
      <c r="D7" s="3018"/>
      <c r="E7" s="1695"/>
      <c r="F7" s="1696"/>
      <c r="G7" s="3018"/>
      <c r="H7" s="1639"/>
      <c r="I7" s="1639"/>
      <c r="J7" s="1640"/>
    </row>
    <row r="8" spans="1:10" x14ac:dyDescent="0.2">
      <c r="A8" s="1697" t="s">
        <v>1793</v>
      </c>
      <c r="B8" s="1639"/>
      <c r="C8" s="1639"/>
      <c r="D8" s="3018"/>
      <c r="E8" s="1696"/>
      <c r="F8" s="1696"/>
      <c r="G8" s="3019"/>
      <c r="H8" s="1639"/>
      <c r="I8" s="1639"/>
      <c r="J8" s="1640"/>
    </row>
    <row r="9" spans="1:10" x14ac:dyDescent="0.2">
      <c r="A9" s="1760" t="s">
        <v>1839</v>
      </c>
      <c r="B9" s="1639"/>
      <c r="C9" s="1639"/>
      <c r="D9" s="1639"/>
      <c r="E9" s="1639"/>
      <c r="F9" s="1639"/>
      <c r="G9" s="1639"/>
      <c r="H9" s="1639"/>
      <c r="I9" s="1639"/>
      <c r="J9" s="1640"/>
    </row>
    <row r="10" spans="1:10" x14ac:dyDescent="0.2">
      <c r="A10" s="1649"/>
      <c r="B10" s="1639"/>
      <c r="C10" s="1639"/>
      <c r="D10" s="1639"/>
      <c r="E10" s="1639"/>
      <c r="F10" s="1639"/>
      <c r="G10" s="1639"/>
      <c r="H10" s="1639"/>
      <c r="I10" s="1639"/>
      <c r="J10" s="1640"/>
    </row>
    <row r="11" spans="1:10" x14ac:dyDescent="0.2">
      <c r="A11" s="1649"/>
      <c r="B11" s="1639"/>
      <c r="C11" s="1639"/>
      <c r="D11" s="1639"/>
      <c r="E11" s="1639"/>
      <c r="F11" s="1639"/>
      <c r="G11" s="1639"/>
      <c r="H11" s="1639"/>
      <c r="I11" s="1639"/>
      <c r="J11" s="1640"/>
    </row>
    <row r="12" spans="1:10" x14ac:dyDescent="0.2">
      <c r="A12" s="1650" t="s">
        <v>558</v>
      </c>
      <c r="B12" s="1639"/>
      <c r="C12" s="1639"/>
      <c r="D12" s="1639"/>
      <c r="E12" s="1639"/>
      <c r="F12" s="1639"/>
      <c r="G12" s="1639"/>
      <c r="H12" s="1639"/>
      <c r="I12" s="1639"/>
      <c r="J12" s="1640"/>
    </row>
    <row r="13" spans="1:10" x14ac:dyDescent="0.2">
      <c r="A13" s="1698" t="s">
        <v>1840</v>
      </c>
      <c r="B13" s="1639"/>
      <c r="C13" s="1639"/>
      <c r="D13" s="1639"/>
      <c r="E13" s="1639"/>
      <c r="F13" s="1639"/>
      <c r="G13" s="1639"/>
      <c r="H13" s="1639"/>
      <c r="I13" s="1639"/>
      <c r="J13" s="1640"/>
    </row>
    <row r="14" spans="1:10" x14ac:dyDescent="0.2">
      <c r="A14" s="1698" t="s">
        <v>1841</v>
      </c>
      <c r="B14" s="1639"/>
      <c r="C14" s="1639"/>
      <c r="D14" s="1639"/>
      <c r="E14" s="1639"/>
      <c r="F14" s="1639"/>
      <c r="G14" s="1639"/>
      <c r="H14" s="1639"/>
      <c r="I14" s="1639"/>
      <c r="J14" s="1640"/>
    </row>
    <row r="15" spans="1:10" x14ac:dyDescent="0.2">
      <c r="A15" s="1649"/>
      <c r="B15" s="1658"/>
      <c r="C15" s="1639"/>
      <c r="D15" s="1639"/>
      <c r="E15" s="1639"/>
      <c r="F15" s="1639"/>
      <c r="G15" s="1639"/>
      <c r="H15" s="1639"/>
      <c r="I15" s="1639"/>
      <c r="J15" s="1640"/>
    </row>
    <row r="16" spans="1:10" ht="13.5" thickBot="1" x14ac:dyDescent="0.25">
      <c r="A16" s="1649"/>
      <c r="B16" s="1639"/>
      <c r="C16" s="1639"/>
      <c r="D16" s="1639"/>
      <c r="E16" s="1639"/>
      <c r="F16" s="1639"/>
      <c r="G16" s="1639"/>
      <c r="H16" s="1639"/>
      <c r="I16" s="1639"/>
      <c r="J16" s="1640"/>
    </row>
    <row r="17" spans="1:11" s="1701" customFormat="1" ht="39" thickBot="1" x14ac:dyDescent="0.25">
      <c r="A17" s="1699" t="s">
        <v>1842</v>
      </c>
      <c r="B17" s="1700" t="s">
        <v>566</v>
      </c>
      <c r="C17" s="1761" t="s">
        <v>1843</v>
      </c>
      <c r="D17" s="1761" t="s">
        <v>1844</v>
      </c>
      <c r="E17" s="1700" t="s">
        <v>1845</v>
      </c>
      <c r="F17" s="1700" t="s">
        <v>1846</v>
      </c>
      <c r="G17" s="1700" t="s">
        <v>1847</v>
      </c>
      <c r="H17" s="1700" t="s">
        <v>1848</v>
      </c>
      <c r="I17" s="3016" t="s">
        <v>196</v>
      </c>
      <c r="J17" s="3017"/>
    </row>
    <row r="18" spans="1:11" x14ac:dyDescent="0.2">
      <c r="A18" s="1702">
        <v>326000</v>
      </c>
      <c r="B18" s="1703" t="s">
        <v>1849</v>
      </c>
      <c r="C18" s="1704"/>
      <c r="D18" s="1705"/>
      <c r="E18" s="1705">
        <f>+C18-D18</f>
        <v>0</v>
      </c>
      <c r="F18" s="3012"/>
      <c r="G18" s="3012"/>
      <c r="H18" s="3013"/>
      <c r="I18" s="3014" t="s">
        <v>1850</v>
      </c>
      <c r="J18" s="3015"/>
      <c r="K18" s="1706" t="s">
        <v>687</v>
      </c>
    </row>
    <row r="19" spans="1:11" x14ac:dyDescent="0.2">
      <c r="A19" s="1707"/>
      <c r="B19" s="1708"/>
      <c r="C19" s="1709"/>
      <c r="D19" s="1709"/>
      <c r="E19" s="1709"/>
      <c r="F19" s="1710"/>
      <c r="G19" s="1711"/>
      <c r="H19" s="1712"/>
      <c r="I19" s="1708"/>
      <c r="J19" s="1713"/>
      <c r="K19" s="1706"/>
    </row>
    <row r="20" spans="1:11" s="1720" customFormat="1" x14ac:dyDescent="0.2">
      <c r="A20" s="3001" t="s">
        <v>1851</v>
      </c>
      <c r="B20" s="3002"/>
      <c r="C20" s="3002"/>
      <c r="D20" s="3002"/>
      <c r="E20" s="3002"/>
      <c r="F20" s="1714"/>
      <c r="G20" s="1715">
        <f>SUM(G19)</f>
        <v>0</v>
      </c>
      <c r="H20" s="1716">
        <f>+H19</f>
        <v>0</v>
      </c>
      <c r="I20" s="1717"/>
      <c r="J20" s="1718"/>
      <c r="K20" s="1719"/>
    </row>
    <row r="21" spans="1:11" ht="13.5" thickBot="1" x14ac:dyDescent="0.25">
      <c r="A21" s="3003" t="s">
        <v>223</v>
      </c>
      <c r="B21" s="3004"/>
      <c r="C21" s="3004"/>
      <c r="D21" s="3004"/>
      <c r="E21" s="3004"/>
      <c r="F21" s="1721"/>
      <c r="G21" s="1722">
        <f>+C18-G20</f>
        <v>0</v>
      </c>
      <c r="H21" s="1723"/>
      <c r="I21" s="1721"/>
      <c r="J21" s="1724"/>
      <c r="K21" s="1706"/>
    </row>
    <row r="22" spans="1:11" x14ac:dyDescent="0.2">
      <c r="A22" s="1702">
        <v>371000</v>
      </c>
      <c r="B22" s="1703" t="s">
        <v>1852</v>
      </c>
      <c r="C22" s="1704"/>
      <c r="D22" s="1705"/>
      <c r="E22" s="1705">
        <f>+C22-D22</f>
        <v>0</v>
      </c>
      <c r="F22" s="3012"/>
      <c r="G22" s="3012"/>
      <c r="H22" s="3013"/>
      <c r="I22" s="3014" t="s">
        <v>1853</v>
      </c>
      <c r="J22" s="3015"/>
      <c r="K22" s="1706"/>
    </row>
    <row r="23" spans="1:11" x14ac:dyDescent="0.2">
      <c r="A23" s="1707"/>
      <c r="B23" s="1708"/>
      <c r="C23" s="1709"/>
      <c r="D23" s="1709"/>
      <c r="E23" s="1725"/>
      <c r="F23" s="1658"/>
      <c r="G23" s="1726"/>
      <c r="H23" s="1727">
        <f t="shared" ref="H23:H31" si="0">+G23</f>
        <v>0</v>
      </c>
      <c r="I23" s="1708"/>
      <c r="J23" s="1713"/>
      <c r="K23" s="1706"/>
    </row>
    <row r="24" spans="1:11" s="1731" customFormat="1" x14ac:dyDescent="0.2">
      <c r="A24" s="1707"/>
      <c r="B24" s="1708"/>
      <c r="C24" s="1709"/>
      <c r="D24" s="1708"/>
      <c r="E24" s="1725"/>
      <c r="F24" s="1730"/>
      <c r="G24" s="1726"/>
      <c r="H24" s="1727">
        <f t="shared" si="0"/>
        <v>0</v>
      </c>
      <c r="I24" s="1708"/>
      <c r="J24" s="1713"/>
      <c r="K24" s="1706"/>
    </row>
    <row r="25" spans="1:11" x14ac:dyDescent="0.2">
      <c r="A25" s="1707"/>
      <c r="B25" s="1708"/>
      <c r="C25" s="1709"/>
      <c r="D25" s="1708"/>
      <c r="E25" s="1725"/>
      <c r="F25" s="1658"/>
      <c r="G25" s="1726"/>
      <c r="H25" s="1727">
        <f t="shared" si="0"/>
        <v>0</v>
      </c>
      <c r="I25" s="1708"/>
      <c r="J25" s="1713"/>
      <c r="K25" s="1706"/>
    </row>
    <row r="26" spans="1:11" s="1720" customFormat="1" x14ac:dyDescent="0.2">
      <c r="A26" s="1728"/>
      <c r="B26" s="1717"/>
      <c r="C26" s="1729"/>
      <c r="D26" s="1717"/>
      <c r="E26" s="1725"/>
      <c r="F26" s="1730"/>
      <c r="G26" s="1726"/>
      <c r="H26" s="1727">
        <f t="shared" si="0"/>
        <v>0</v>
      </c>
      <c r="I26" s="1708"/>
      <c r="J26" s="1718"/>
      <c r="K26" s="1719"/>
    </row>
    <row r="27" spans="1:11" x14ac:dyDescent="0.2">
      <c r="A27" s="1707"/>
      <c r="B27" s="1708"/>
      <c r="C27" s="1709"/>
      <c r="D27" s="1708"/>
      <c r="E27" s="1725"/>
      <c r="F27" s="1658"/>
      <c r="G27" s="1726"/>
      <c r="H27" s="1727">
        <f t="shared" si="0"/>
        <v>0</v>
      </c>
      <c r="I27" s="1708"/>
      <c r="J27" s="1713"/>
      <c r="K27" s="1706"/>
    </row>
    <row r="28" spans="1:11" x14ac:dyDescent="0.2">
      <c r="A28" s="1707"/>
      <c r="B28" s="1708"/>
      <c r="C28" s="1709"/>
      <c r="D28" s="1708"/>
      <c r="E28" s="1725"/>
      <c r="F28" s="1658"/>
      <c r="G28" s="1726"/>
      <c r="H28" s="1727">
        <f t="shared" si="0"/>
        <v>0</v>
      </c>
      <c r="I28" s="1708"/>
      <c r="J28" s="1713"/>
      <c r="K28" s="1706"/>
    </row>
    <row r="29" spans="1:11" x14ac:dyDescent="0.2">
      <c r="A29" s="1707"/>
      <c r="B29" s="1708"/>
      <c r="C29" s="1709"/>
      <c r="D29" s="1709"/>
      <c r="E29" s="1725"/>
      <c r="F29" s="1658"/>
      <c r="G29" s="1726"/>
      <c r="H29" s="1727">
        <f t="shared" si="0"/>
        <v>0</v>
      </c>
      <c r="I29" s="1708"/>
      <c r="J29" s="1713"/>
      <c r="K29" s="1706"/>
    </row>
    <row r="30" spans="1:11" x14ac:dyDescent="0.2">
      <c r="A30" s="1707"/>
      <c r="B30" s="1708"/>
      <c r="C30" s="1709"/>
      <c r="D30" s="1708"/>
      <c r="E30" s="1725"/>
      <c r="F30" s="1658"/>
      <c r="G30" s="1726"/>
      <c r="H30" s="1727">
        <f t="shared" si="0"/>
        <v>0</v>
      </c>
      <c r="I30" s="1708"/>
      <c r="J30" s="1713"/>
      <c r="K30" s="1706"/>
    </row>
    <row r="31" spans="1:11" x14ac:dyDescent="0.2">
      <c r="A31" s="1707"/>
      <c r="B31" s="1708"/>
      <c r="C31" s="1709"/>
      <c r="D31" s="1708"/>
      <c r="E31" s="1725"/>
      <c r="F31" s="1732"/>
      <c r="G31" s="1733"/>
      <c r="H31" s="1734">
        <f t="shared" si="0"/>
        <v>0</v>
      </c>
      <c r="I31" s="1708"/>
      <c r="J31" s="1713"/>
      <c r="K31" s="1706"/>
    </row>
    <row r="32" spans="1:11" s="1720" customFormat="1" x14ac:dyDescent="0.2">
      <c r="A32" s="3001" t="s">
        <v>1851</v>
      </c>
      <c r="B32" s="3002"/>
      <c r="C32" s="3002"/>
      <c r="D32" s="3002"/>
      <c r="E32" s="3002"/>
      <c r="F32" s="1714"/>
      <c r="G32" s="1715">
        <f>+G23+G24+G25+G26+G27+G28+G29+G30+G31</f>
        <v>0</v>
      </c>
      <c r="H32" s="1716">
        <f>+H23+H24+H25+H26+H27+H28+H29+H30+H31</f>
        <v>0</v>
      </c>
      <c r="I32" s="1717"/>
      <c r="J32" s="1718"/>
      <c r="K32" s="1719"/>
    </row>
    <row r="33" spans="1:11" ht="13.5" thickBot="1" x14ac:dyDescent="0.25">
      <c r="A33" s="3003" t="s">
        <v>223</v>
      </c>
      <c r="B33" s="3004"/>
      <c r="C33" s="3004"/>
      <c r="D33" s="3004"/>
      <c r="E33" s="3004"/>
      <c r="F33" s="1721"/>
      <c r="G33" s="1722">
        <f>+C22-G32</f>
        <v>0</v>
      </c>
      <c r="H33" s="1723"/>
      <c r="I33" s="1721"/>
      <c r="J33" s="1724"/>
      <c r="K33" s="1706"/>
    </row>
    <row r="34" spans="1:11" ht="13.5" thickBot="1" x14ac:dyDescent="0.25">
      <c r="A34" s="3005" t="s">
        <v>1854</v>
      </c>
      <c r="B34" s="3006"/>
      <c r="C34" s="3006"/>
      <c r="D34" s="3006"/>
      <c r="E34" s="3006"/>
      <c r="F34" s="1708"/>
      <c r="G34" s="1735">
        <f>+G20+G32</f>
        <v>0</v>
      </c>
      <c r="H34" s="1735">
        <f>+H20+H32</f>
        <v>0</v>
      </c>
      <c r="I34" s="1736" t="s">
        <v>1855</v>
      </c>
      <c r="J34" s="1713"/>
      <c r="K34" s="1706"/>
    </row>
    <row r="35" spans="1:11" x14ac:dyDescent="0.2">
      <c r="A35" s="1702">
        <v>4860000</v>
      </c>
      <c r="B35" s="1737" t="s">
        <v>1798</v>
      </c>
      <c r="C35" s="1738"/>
      <c r="D35" s="1739"/>
      <c r="E35" s="1740">
        <f>+C35-D35</f>
        <v>0</v>
      </c>
      <c r="F35" s="1741"/>
      <c r="G35" s="1741"/>
      <c r="H35" s="1741"/>
      <c r="I35" s="1742"/>
      <c r="J35" s="1743"/>
      <c r="K35" s="1706"/>
    </row>
    <row r="36" spans="1:11" ht="12.75" customHeight="1" x14ac:dyDescent="0.2">
      <c r="A36" s="1707"/>
      <c r="B36" s="3007" t="s">
        <v>1856</v>
      </c>
      <c r="C36" s="3007"/>
      <c r="D36" s="1708"/>
      <c r="E36" s="1729"/>
      <c r="F36" s="1744"/>
      <c r="G36" s="1745"/>
      <c r="H36" s="3008"/>
      <c r="I36" s="3008"/>
      <c r="J36" s="3009"/>
      <c r="K36" s="1706"/>
    </row>
    <row r="37" spans="1:11" ht="35.25" customHeight="1" x14ac:dyDescent="0.2">
      <c r="A37" s="1707"/>
      <c r="B37" s="1746" t="s">
        <v>1857</v>
      </c>
      <c r="C37" s="1709"/>
      <c r="D37" s="1708"/>
      <c r="E37" s="1747"/>
      <c r="F37" s="1744"/>
      <c r="G37" s="1748"/>
      <c r="H37" s="3010" t="s">
        <v>1858</v>
      </c>
      <c r="I37" s="3010"/>
      <c r="J37" s="3011"/>
      <c r="K37" s="1706"/>
    </row>
    <row r="38" spans="1:11" ht="12.75" customHeight="1" x14ac:dyDescent="0.2">
      <c r="A38" s="1707"/>
      <c r="B38" s="1708"/>
      <c r="C38" s="1709"/>
      <c r="D38" s="1708"/>
      <c r="E38" s="1709"/>
      <c r="F38" s="1749"/>
      <c r="G38" s="1745"/>
      <c r="H38" s="1750"/>
      <c r="I38" s="1750"/>
      <c r="J38" s="1751"/>
      <c r="K38" s="1706"/>
    </row>
    <row r="39" spans="1:11" ht="12.75" customHeight="1" x14ac:dyDescent="0.2">
      <c r="A39" s="1707"/>
      <c r="B39" s="1708"/>
      <c r="C39" s="1709"/>
      <c r="D39" s="1708"/>
      <c r="E39" s="1709"/>
      <c r="F39" s="1749"/>
      <c r="G39" s="1745"/>
      <c r="H39" s="1746"/>
      <c r="I39" s="1708"/>
      <c r="J39" s="1713"/>
      <c r="K39" s="1706"/>
    </row>
    <row r="40" spans="1:11" ht="12.75" customHeight="1" x14ac:dyDescent="0.2">
      <c r="A40" s="3001" t="s">
        <v>1851</v>
      </c>
      <c r="B40" s="3002"/>
      <c r="C40" s="3002"/>
      <c r="D40" s="3002"/>
      <c r="E40" s="3002"/>
      <c r="F40" s="1752"/>
      <c r="G40" s="1715">
        <f>SUM(G36:G39)</f>
        <v>0</v>
      </c>
      <c r="H40" s="1753"/>
      <c r="I40" s="1708"/>
      <c r="J40" s="1713"/>
      <c r="K40" s="1706"/>
    </row>
    <row r="41" spans="1:11" ht="12.75" customHeight="1" thickBot="1" x14ac:dyDescent="0.25">
      <c r="A41" s="3003" t="s">
        <v>223</v>
      </c>
      <c r="B41" s="3004"/>
      <c r="C41" s="3004"/>
      <c r="D41" s="3004"/>
      <c r="E41" s="3004"/>
      <c r="F41" s="1721"/>
      <c r="G41" s="1754">
        <f>+C35-G40</f>
        <v>0</v>
      </c>
      <c r="H41" s="1755"/>
      <c r="I41" s="1721" t="s">
        <v>1859</v>
      </c>
      <c r="J41" s="1724"/>
      <c r="K41" s="1706"/>
    </row>
    <row r="42" spans="1:11" ht="12.75" customHeight="1" x14ac:dyDescent="0.2">
      <c r="A42" s="1756"/>
      <c r="B42" s="1708"/>
      <c r="C42" s="1708"/>
      <c r="D42" s="1708"/>
      <c r="E42" s="1708"/>
      <c r="F42" s="1708"/>
      <c r="G42" s="1709"/>
      <c r="H42" s="1708"/>
      <c r="I42" s="1708"/>
      <c r="J42" s="1713"/>
      <c r="K42" s="1706"/>
    </row>
    <row r="43" spans="1:11" ht="12.75" customHeight="1" x14ac:dyDescent="0.2">
      <c r="A43" s="1756"/>
      <c r="B43" s="1708"/>
      <c r="C43" s="1708"/>
      <c r="D43" s="1708"/>
      <c r="E43" s="1708"/>
      <c r="F43" s="1708"/>
      <c r="G43" s="1708"/>
      <c r="H43" s="1708"/>
      <c r="I43" s="1708"/>
      <c r="J43" s="1713"/>
      <c r="K43" s="1706"/>
    </row>
    <row r="44" spans="1:11" x14ac:dyDescent="0.2">
      <c r="A44" s="1757" t="s">
        <v>656</v>
      </c>
      <c r="B44" s="1708"/>
      <c r="C44" s="1709"/>
      <c r="D44" s="1708"/>
      <c r="E44" s="1708"/>
      <c r="F44" s="1708"/>
      <c r="G44" s="1709"/>
      <c r="H44" s="1709"/>
      <c r="I44" s="1708"/>
      <c r="J44" s="1713"/>
      <c r="K44" s="1706"/>
    </row>
    <row r="45" spans="1:11" x14ac:dyDescent="0.2">
      <c r="A45" s="1762" t="s">
        <v>1860</v>
      </c>
      <c r="B45" s="1708"/>
      <c r="C45" s="1708"/>
      <c r="D45" s="1708"/>
      <c r="E45" s="1708"/>
      <c r="F45" s="1708"/>
      <c r="G45" s="1708"/>
      <c r="H45" s="1708"/>
      <c r="I45" s="1708"/>
      <c r="J45" s="1713"/>
      <c r="K45" s="1706"/>
    </row>
    <row r="46" spans="1:11" x14ac:dyDescent="0.2">
      <c r="A46" s="1762" t="s">
        <v>1861</v>
      </c>
      <c r="B46" s="1708"/>
      <c r="C46" s="1708"/>
      <c r="D46" s="1708"/>
      <c r="E46" s="1708"/>
      <c r="F46" s="1708"/>
      <c r="G46" s="1708"/>
      <c r="H46" s="1708"/>
      <c r="I46" s="1708"/>
      <c r="J46" s="1713"/>
      <c r="K46" s="1706"/>
    </row>
    <row r="47" spans="1:11" ht="13.5" thickBot="1" x14ac:dyDescent="0.25">
      <c r="A47" s="1758"/>
      <c r="B47" s="1721"/>
      <c r="C47" s="1721"/>
      <c r="D47" s="1721"/>
      <c r="E47" s="1721"/>
      <c r="F47" s="1721"/>
      <c r="G47" s="1721"/>
      <c r="H47" s="1721"/>
      <c r="I47" s="1721"/>
      <c r="J47" s="1724"/>
      <c r="K47" s="1706"/>
    </row>
    <row r="48" spans="1:11" x14ac:dyDescent="0.2">
      <c r="A48" s="1706"/>
      <c r="B48" s="1706"/>
      <c r="C48" s="1706"/>
      <c r="D48" s="1706"/>
      <c r="E48" s="1706"/>
      <c r="F48" s="1706"/>
      <c r="G48" s="1706"/>
      <c r="H48" s="1706"/>
      <c r="I48" s="1706"/>
      <c r="J48" s="1706"/>
      <c r="K48" s="1706"/>
    </row>
    <row r="49" spans="1:11" x14ac:dyDescent="0.2">
      <c r="A49" s="1706"/>
      <c r="B49" s="1706"/>
      <c r="C49" s="1706"/>
      <c r="D49" s="1706"/>
      <c r="E49" s="1706"/>
      <c r="F49" s="1706"/>
      <c r="G49" s="1706"/>
      <c r="H49" s="1706"/>
      <c r="I49" s="1706"/>
      <c r="J49" s="1706"/>
      <c r="K49" s="1706"/>
    </row>
    <row r="50" spans="1:11" x14ac:dyDescent="0.2">
      <c r="A50" s="1706"/>
      <c r="B50" s="1706"/>
      <c r="C50" s="1706"/>
      <c r="D50" s="1706"/>
      <c r="E50" s="1706"/>
      <c r="F50" s="1706"/>
      <c r="G50" s="1706"/>
      <c r="H50" s="1706"/>
      <c r="I50" s="1706"/>
      <c r="J50" s="1706"/>
      <c r="K50" s="1706"/>
    </row>
    <row r="51" spans="1:11" x14ac:dyDescent="0.2">
      <c r="A51" s="1706"/>
      <c r="B51" s="1706"/>
      <c r="C51" s="1706"/>
      <c r="D51" s="1706"/>
      <c r="E51" s="1706"/>
      <c r="F51" s="1706"/>
      <c r="G51" s="1706"/>
      <c r="H51" s="1706"/>
      <c r="I51" s="1706"/>
      <c r="J51" s="1706"/>
      <c r="K51" s="1706"/>
    </row>
    <row r="52" spans="1:11" x14ac:dyDescent="0.2">
      <c r="A52" s="1706"/>
      <c r="B52" s="1706"/>
      <c r="C52" s="1706"/>
      <c r="D52" s="1706"/>
      <c r="E52" s="1706"/>
      <c r="F52" s="1706"/>
      <c r="G52" s="1706"/>
      <c r="H52" s="1706"/>
      <c r="I52" s="1706"/>
      <c r="J52" s="1706"/>
      <c r="K52" s="1706"/>
    </row>
    <row r="53" spans="1:11" x14ac:dyDescent="0.2">
      <c r="A53" s="1706"/>
      <c r="B53" s="1706"/>
      <c r="C53" s="1706"/>
      <c r="D53" s="1706"/>
      <c r="E53" s="1706"/>
      <c r="F53" s="1706"/>
      <c r="G53" s="1706"/>
      <c r="H53" s="1706"/>
      <c r="I53" s="1706"/>
      <c r="J53" s="1706"/>
      <c r="K53" s="1706"/>
    </row>
    <row r="54" spans="1:11" x14ac:dyDescent="0.2">
      <c r="A54" s="1706"/>
      <c r="B54" s="1706"/>
      <c r="C54" s="1706"/>
      <c r="D54" s="1706"/>
      <c r="E54" s="1706"/>
      <c r="F54" s="1706"/>
      <c r="G54" s="1706"/>
      <c r="H54" s="1706"/>
      <c r="I54" s="1706"/>
      <c r="J54" s="1706"/>
      <c r="K54" s="1706"/>
    </row>
  </sheetData>
  <mergeCells count="20">
    <mergeCell ref="I17:J17"/>
    <mergeCell ref="B1:C1"/>
    <mergeCell ref="C3:E3"/>
    <mergeCell ref="A5:J5"/>
    <mergeCell ref="D7:D8"/>
    <mergeCell ref="G7:G8"/>
    <mergeCell ref="H36:J36"/>
    <mergeCell ref="H37:J37"/>
    <mergeCell ref="F18:H18"/>
    <mergeCell ref="I18:J18"/>
    <mergeCell ref="A20:E20"/>
    <mergeCell ref="A21:E21"/>
    <mergeCell ref="F22:H22"/>
    <mergeCell ref="I22:J22"/>
    <mergeCell ref="A40:E40"/>
    <mergeCell ref="A41:E41"/>
    <mergeCell ref="A32:E32"/>
    <mergeCell ref="A33:E33"/>
    <mergeCell ref="A34:E34"/>
    <mergeCell ref="B36:C36"/>
  </mergeCells>
  <pageMargins left="0.78740157499999996" right="0.78740157499999996" top="0.984251969" bottom="0.984251969" header="0.4921259845" footer="0.4921259845"/>
  <pageSetup paperSize="9" scale="74" fitToHeight="0" orientation="landscape"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7">
    <tabColor indexed="10"/>
  </sheetPr>
  <dimension ref="A1:G33"/>
  <sheetViews>
    <sheetView workbookViewId="0">
      <selection activeCell="A18" sqref="A18:D18"/>
    </sheetView>
  </sheetViews>
  <sheetFormatPr baseColWidth="10" defaultRowHeight="12.75" x14ac:dyDescent="0.2"/>
  <cols>
    <col min="5" max="5" width="13" bestFit="1" customWidth="1"/>
    <col min="7" max="7" width="12.5703125" bestFit="1" customWidth="1"/>
  </cols>
  <sheetData>
    <row r="1" spans="1:7" ht="13.5" thickBot="1" x14ac:dyDescent="0.25">
      <c r="A1" s="209" t="s">
        <v>1671</v>
      </c>
      <c r="B1" s="2263" t="str">
        <f>CLIENT</f>
        <v>SPECIMEN ECF</v>
      </c>
      <c r="C1" s="2263"/>
      <c r="D1" s="355"/>
      <c r="E1" s="355"/>
      <c r="F1" s="355"/>
      <c r="G1" s="356"/>
    </row>
    <row r="2" spans="1:7" ht="13.5" thickBot="1" x14ac:dyDescent="0.25">
      <c r="A2" s="208"/>
      <c r="B2" s="218"/>
      <c r="C2" s="218"/>
      <c r="D2" s="186"/>
      <c r="E2" s="346"/>
      <c r="F2" s="224" t="s">
        <v>1592</v>
      </c>
      <c r="G2" s="357"/>
    </row>
    <row r="3" spans="1:7" ht="13.5" thickBot="1" x14ac:dyDescent="0.25">
      <c r="A3" s="208"/>
      <c r="B3" s="186" t="s">
        <v>724</v>
      </c>
      <c r="C3" s="2264">
        <f>+GA!O3</f>
        <v>41639</v>
      </c>
      <c r="D3" s="2264"/>
      <c r="E3" s="2264"/>
      <c r="F3" s="224" t="s">
        <v>711</v>
      </c>
      <c r="G3" s="358"/>
    </row>
    <row r="4" spans="1:7" x14ac:dyDescent="0.2">
      <c r="A4" s="208" t="s">
        <v>1457</v>
      </c>
      <c r="B4" s="532"/>
      <c r="C4" s="345" t="s">
        <v>725</v>
      </c>
      <c r="D4" s="338"/>
      <c r="E4" s="186"/>
      <c r="F4" s="186"/>
      <c r="G4" s="358"/>
    </row>
    <row r="5" spans="1:7" x14ac:dyDescent="0.2">
      <c r="A5" s="957"/>
      <c r="B5" s="533"/>
      <c r="C5" s="533"/>
      <c r="D5" s="533"/>
      <c r="E5" s="533"/>
      <c r="F5" s="533"/>
      <c r="G5" s="958"/>
    </row>
    <row r="6" spans="1:7" ht="18" x14ac:dyDescent="0.25">
      <c r="A6" s="2666" t="s">
        <v>1593</v>
      </c>
      <c r="B6" s="2667"/>
      <c r="C6" s="2667"/>
      <c r="D6" s="2667"/>
      <c r="E6" s="2667"/>
      <c r="F6" s="2667"/>
      <c r="G6" s="2668"/>
    </row>
    <row r="7" spans="1:7" x14ac:dyDescent="0.2">
      <c r="A7" s="2669"/>
      <c r="B7" s="2670"/>
      <c r="C7" s="2670"/>
      <c r="D7" s="2670"/>
      <c r="E7" s="534"/>
      <c r="F7" s="534"/>
      <c r="G7" s="959"/>
    </row>
    <row r="8" spans="1:7" x14ac:dyDescent="0.2">
      <c r="A8" s="2669"/>
      <c r="B8" s="2670"/>
      <c r="C8" s="2670"/>
      <c r="D8" s="2670"/>
      <c r="E8" s="534"/>
      <c r="F8" s="534"/>
      <c r="G8" s="959"/>
    </row>
    <row r="9" spans="1:7" x14ac:dyDescent="0.2">
      <c r="A9" s="3021"/>
      <c r="B9" s="3022"/>
      <c r="C9" s="3022"/>
      <c r="D9" s="3022"/>
      <c r="E9" s="615"/>
      <c r="F9" s="616"/>
      <c r="G9" s="961"/>
    </row>
    <row r="10" spans="1:7" x14ac:dyDescent="0.2">
      <c r="A10" s="960"/>
      <c r="B10" s="505"/>
      <c r="C10" s="505"/>
      <c r="D10" s="505"/>
      <c r="E10" s="615"/>
      <c r="F10" s="616"/>
      <c r="G10" s="961"/>
    </row>
    <row r="11" spans="1:7" x14ac:dyDescent="0.2">
      <c r="A11" s="960"/>
      <c r="B11" s="505"/>
      <c r="C11" s="505"/>
      <c r="D11" s="505"/>
      <c r="E11" s="615"/>
      <c r="F11" s="616"/>
      <c r="G11" s="961"/>
    </row>
    <row r="12" spans="1:7" x14ac:dyDescent="0.2">
      <c r="A12" s="905"/>
      <c r="B12" s="509"/>
      <c r="C12" s="2778"/>
      <c r="D12" s="2779"/>
      <c r="E12" s="511">
        <f>+C3</f>
        <v>41639</v>
      </c>
      <c r="F12" s="512"/>
      <c r="G12" s="907">
        <f>E12-365</f>
        <v>41274</v>
      </c>
    </row>
    <row r="13" spans="1:7" ht="13.5" x14ac:dyDescent="0.25">
      <c r="A13" s="2776"/>
      <c r="B13" s="2777"/>
      <c r="C13" s="2777"/>
      <c r="D13" s="2777"/>
      <c r="E13" s="1288"/>
      <c r="F13" s="510"/>
      <c r="G13" s="906"/>
    </row>
    <row r="14" spans="1:7" ht="13.5" x14ac:dyDescent="0.25">
      <c r="A14" s="2776" t="s">
        <v>1331</v>
      </c>
      <c r="B14" s="2777"/>
      <c r="C14" s="2777"/>
      <c r="D14" s="2777"/>
      <c r="E14" s="1452"/>
      <c r="F14" s="510"/>
      <c r="G14" s="912"/>
    </row>
    <row r="15" spans="1:7" x14ac:dyDescent="0.2">
      <c r="A15" s="3020"/>
      <c r="B15" s="2543"/>
      <c r="C15" s="2543"/>
      <c r="D15" s="2543"/>
      <c r="E15" s="1307"/>
      <c r="F15" s="529"/>
      <c r="G15" s="1308"/>
    </row>
    <row r="16" spans="1:7" x14ac:dyDescent="0.2">
      <c r="A16" s="962"/>
      <c r="B16" s="354"/>
      <c r="C16" s="354"/>
      <c r="D16" s="354"/>
      <c r="E16" s="1309"/>
      <c r="F16" s="354"/>
      <c r="G16" s="1310"/>
    </row>
    <row r="17" spans="1:7" x14ac:dyDescent="0.2">
      <c r="A17" s="3020"/>
      <c r="B17" s="2543"/>
      <c r="C17" s="2543"/>
      <c r="D17" s="2543"/>
      <c r="E17" s="529"/>
      <c r="F17" s="529"/>
      <c r="G17" s="963"/>
    </row>
    <row r="18" spans="1:7" x14ac:dyDescent="0.2">
      <c r="A18" s="3020"/>
      <c r="B18" s="2543"/>
      <c r="C18" s="2543"/>
      <c r="D18" s="2543"/>
      <c r="E18" s="1307"/>
      <c r="F18" s="529"/>
      <c r="G18" s="1308"/>
    </row>
    <row r="19" spans="1:7" x14ac:dyDescent="0.2">
      <c r="A19" s="960"/>
      <c r="B19" s="505"/>
      <c r="C19" s="505"/>
      <c r="D19" s="505"/>
      <c r="E19" s="505"/>
      <c r="F19" s="529"/>
      <c r="G19" s="894"/>
    </row>
    <row r="20" spans="1:7" x14ac:dyDescent="0.2">
      <c r="A20" s="3021"/>
      <c r="B20" s="3022"/>
      <c r="C20" s="3022"/>
      <c r="D20" s="3022"/>
      <c r="E20" s="505"/>
      <c r="F20" s="529"/>
      <c r="G20" s="894"/>
    </row>
    <row r="21" spans="1:7" x14ac:dyDescent="0.2">
      <c r="A21" s="3027" t="s">
        <v>1582</v>
      </c>
      <c r="B21" s="3028"/>
      <c r="C21" s="3028"/>
      <c r="D21" s="3028"/>
      <c r="E21" s="505"/>
      <c r="F21" s="529"/>
      <c r="G21" s="894"/>
    </row>
    <row r="22" spans="1:7" x14ac:dyDescent="0.2">
      <c r="A22" s="3023"/>
      <c r="B22" s="3024"/>
      <c r="C22" s="3024"/>
      <c r="D22" s="3024"/>
      <c r="E22" s="530"/>
      <c r="F22" s="531"/>
      <c r="G22" s="964"/>
    </row>
    <row r="23" spans="1:7" x14ac:dyDescent="0.2">
      <c r="A23" s="3023"/>
      <c r="B23" s="3025"/>
      <c r="C23" s="3025"/>
      <c r="D23" s="3025"/>
      <c r="E23" s="3025"/>
      <c r="F23" s="3025"/>
      <c r="G23" s="3026"/>
    </row>
    <row r="24" spans="1:7" x14ac:dyDescent="0.2">
      <c r="A24" s="3023"/>
      <c r="B24" s="3024"/>
      <c r="C24" s="3024"/>
      <c r="D24" s="3024"/>
      <c r="E24" s="530"/>
      <c r="F24" s="531"/>
      <c r="G24" s="964"/>
    </row>
    <row r="25" spans="1:7" x14ac:dyDescent="0.2">
      <c r="A25" s="3023"/>
      <c r="B25" s="3024"/>
      <c r="C25" s="3024"/>
      <c r="D25" s="3024"/>
      <c r="E25" s="530"/>
      <c r="F25" s="531"/>
      <c r="G25" s="964"/>
    </row>
    <row r="26" spans="1:7" x14ac:dyDescent="0.2">
      <c r="A26" s="3023"/>
      <c r="B26" s="3024"/>
      <c r="C26" s="3024"/>
      <c r="D26" s="3024"/>
      <c r="E26" s="530"/>
      <c r="F26" s="531"/>
      <c r="G26" s="964"/>
    </row>
    <row r="27" spans="1:7" x14ac:dyDescent="0.2">
      <c r="A27" s="965"/>
      <c r="B27" s="617"/>
      <c r="C27" s="618"/>
      <c r="D27" s="402"/>
      <c r="E27" s="619"/>
      <c r="F27" s="620"/>
      <c r="G27" s="966"/>
    </row>
    <row r="28" spans="1:7" x14ac:dyDescent="0.2">
      <c r="A28" s="967"/>
      <c r="B28" s="395"/>
      <c r="C28" s="404"/>
      <c r="D28" s="535"/>
      <c r="E28" s="536"/>
      <c r="F28" s="397"/>
      <c r="G28" s="968"/>
    </row>
    <row r="29" spans="1:7" x14ac:dyDescent="0.2">
      <c r="A29" s="208"/>
      <c r="B29" s="186"/>
      <c r="C29" s="404"/>
      <c r="D29" s="535"/>
      <c r="E29" s="536"/>
      <c r="F29" s="397"/>
      <c r="G29" s="968"/>
    </row>
    <row r="30" spans="1:7" x14ac:dyDescent="0.2">
      <c r="A30" s="208"/>
      <c r="B30" s="186"/>
      <c r="C30" s="404"/>
      <c r="D30" s="535"/>
      <c r="E30" s="397"/>
      <c r="F30" s="397"/>
      <c r="G30" s="969"/>
    </row>
    <row r="31" spans="1:7" x14ac:dyDescent="0.2">
      <c r="A31" s="208"/>
      <c r="B31" s="186"/>
      <c r="C31" s="398"/>
      <c r="D31" s="396"/>
      <c r="E31" s="398"/>
      <c r="F31" s="397"/>
      <c r="G31" s="970"/>
    </row>
    <row r="32" spans="1:7" x14ac:dyDescent="0.2">
      <c r="A32" s="208"/>
      <c r="B32" s="186"/>
      <c r="C32" s="395"/>
      <c r="D32" s="395"/>
      <c r="E32" s="398"/>
      <c r="F32" s="397"/>
      <c r="G32" s="970"/>
    </row>
    <row r="33" spans="1:7" ht="13.5" thickBot="1" x14ac:dyDescent="0.25">
      <c r="A33" s="971"/>
      <c r="B33" s="972"/>
      <c r="C33" s="973"/>
      <c r="D33" s="973"/>
      <c r="E33" s="974"/>
      <c r="F33" s="974"/>
      <c r="G33" s="975"/>
    </row>
  </sheetData>
  <mergeCells count="18">
    <mergeCell ref="A18:D18"/>
    <mergeCell ref="A26:D26"/>
    <mergeCell ref="A22:D22"/>
    <mergeCell ref="A23:G23"/>
    <mergeCell ref="A24:D24"/>
    <mergeCell ref="A25:D25"/>
    <mergeCell ref="A20:D20"/>
    <mergeCell ref="A21:D21"/>
    <mergeCell ref="A14:D14"/>
    <mergeCell ref="A17:D17"/>
    <mergeCell ref="A15:D15"/>
    <mergeCell ref="A9:D9"/>
    <mergeCell ref="B1:C1"/>
    <mergeCell ref="C3:E3"/>
    <mergeCell ref="A6:G6"/>
    <mergeCell ref="A7:D8"/>
    <mergeCell ref="C12:D12"/>
    <mergeCell ref="A13:D13"/>
  </mergeCells>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4">
    <tabColor indexed="10"/>
  </sheetPr>
  <dimension ref="A1:O63"/>
  <sheetViews>
    <sheetView workbookViewId="0">
      <selection activeCell="A11" sqref="A11:E11"/>
    </sheetView>
  </sheetViews>
  <sheetFormatPr baseColWidth="10" defaultRowHeight="12.75" x14ac:dyDescent="0.2"/>
  <cols>
    <col min="4" max="6" width="14.7109375" customWidth="1"/>
    <col min="7" max="7" width="14.7109375" style="1611" customWidth="1"/>
    <col min="8" max="8" width="14.7109375" customWidth="1"/>
  </cols>
  <sheetData>
    <row r="1" spans="1:8" ht="13.5" thickBot="1" x14ac:dyDescent="0.25">
      <c r="A1" s="209" t="s">
        <v>1671</v>
      </c>
      <c r="B1" s="2263" t="str">
        <f>+Q!G5</f>
        <v>SPECIMEN ECF</v>
      </c>
      <c r="C1" s="2263"/>
      <c r="D1" s="355"/>
      <c r="E1" s="355"/>
      <c r="F1" s="355"/>
      <c r="G1" s="355"/>
      <c r="H1" s="356"/>
    </row>
    <row r="2" spans="1:8" ht="13.5" thickBot="1" x14ac:dyDescent="0.25">
      <c r="A2" s="208"/>
      <c r="B2" s="218"/>
      <c r="C2" s="218"/>
      <c r="D2" s="186"/>
      <c r="E2" s="346"/>
      <c r="F2" s="1608"/>
      <c r="G2" s="224" t="s">
        <v>282</v>
      </c>
      <c r="H2" s="357"/>
    </row>
    <row r="3" spans="1:8" ht="13.5" thickBot="1" x14ac:dyDescent="0.25">
      <c r="A3" s="208"/>
      <c r="B3" s="186" t="s">
        <v>724</v>
      </c>
      <c r="C3" s="2264">
        <f>+GA!O3</f>
        <v>41639</v>
      </c>
      <c r="D3" s="2264"/>
      <c r="E3" s="2264"/>
      <c r="F3" s="1608"/>
      <c r="G3" s="224" t="s">
        <v>711</v>
      </c>
      <c r="H3" s="902"/>
    </row>
    <row r="4" spans="1:8" ht="13.5" thickBot="1" x14ac:dyDescent="0.25">
      <c r="A4" s="276" t="s">
        <v>1457</v>
      </c>
      <c r="B4" s="279"/>
      <c r="C4" s="278" t="s">
        <v>725</v>
      </c>
      <c r="D4" s="280"/>
      <c r="E4" s="277"/>
      <c r="F4" s="277"/>
      <c r="G4" s="277"/>
      <c r="H4" s="359"/>
    </row>
    <row r="5" spans="1:8" x14ac:dyDescent="0.2">
      <c r="A5" s="2265" t="s">
        <v>283</v>
      </c>
      <c r="B5" s="2266"/>
      <c r="C5" s="2266"/>
      <c r="D5" s="2266"/>
      <c r="E5" s="2266"/>
      <c r="F5" s="2266"/>
      <c r="G5" s="2266"/>
      <c r="H5" s="2267"/>
    </row>
    <row r="6" spans="1:8" x14ac:dyDescent="0.2">
      <c r="A6" s="2268"/>
      <c r="B6" s="2269"/>
      <c r="C6" s="2269"/>
      <c r="D6" s="2269"/>
      <c r="E6" s="2269"/>
      <c r="F6" s="2269"/>
      <c r="G6" s="2269"/>
      <c r="H6" s="2270"/>
    </row>
    <row r="7" spans="1:8" ht="13.5" thickBot="1" x14ac:dyDescent="0.25">
      <c r="A7" s="2271"/>
      <c r="B7" s="2272"/>
      <c r="C7" s="2272"/>
      <c r="D7" s="2272"/>
      <c r="E7" s="2272"/>
      <c r="F7" s="2272"/>
      <c r="G7" s="2272"/>
      <c r="H7" s="2273"/>
    </row>
    <row r="8" spans="1:8" x14ac:dyDescent="0.2">
      <c r="A8" s="1519"/>
      <c r="B8" s="1520"/>
      <c r="C8" s="1520"/>
      <c r="D8" s="1520"/>
      <c r="E8" s="1520"/>
      <c r="F8" s="1520"/>
      <c r="G8" s="1520"/>
      <c r="H8" s="1521"/>
    </row>
    <row r="9" spans="1:8" ht="38.25" x14ac:dyDescent="0.2">
      <c r="A9" s="2274" t="s">
        <v>284</v>
      </c>
      <c r="B9" s="2275"/>
      <c r="C9" s="2275"/>
      <c r="D9" s="2275"/>
      <c r="E9" s="2275"/>
      <c r="F9" s="1522" t="s">
        <v>285</v>
      </c>
      <c r="G9" s="1522" t="s">
        <v>1760</v>
      </c>
      <c r="H9" s="1517"/>
    </row>
    <row r="10" spans="1:8" x14ac:dyDescent="0.2">
      <c r="A10" s="2234"/>
      <c r="B10" s="2235"/>
      <c r="C10" s="2235"/>
      <c r="D10" s="2235"/>
      <c r="E10" s="2235"/>
      <c r="F10" s="1523"/>
      <c r="G10" s="1523"/>
      <c r="H10" s="1517"/>
    </row>
    <row r="11" spans="1:8" x14ac:dyDescent="0.2">
      <c r="A11" s="2234" t="s">
        <v>286</v>
      </c>
      <c r="B11" s="2235"/>
      <c r="C11" s="2235"/>
      <c r="D11" s="2235"/>
      <c r="E11" s="2235"/>
      <c r="F11" s="1523"/>
      <c r="G11" s="1523"/>
      <c r="H11" s="1517"/>
    </row>
    <row r="12" spans="1:8" x14ac:dyDescent="0.2">
      <c r="A12" s="2234"/>
      <c r="B12" s="2235"/>
      <c r="C12" s="2235"/>
      <c r="D12" s="2235"/>
      <c r="E12" s="2235"/>
      <c r="F12" s="1523"/>
      <c r="G12" s="1523"/>
      <c r="H12" s="1517"/>
    </row>
    <row r="13" spans="1:8" x14ac:dyDescent="0.2">
      <c r="A13" s="2234" t="s">
        <v>287</v>
      </c>
      <c r="B13" s="2235"/>
      <c r="C13" s="2235"/>
      <c r="D13" s="2235"/>
      <c r="E13" s="2235"/>
      <c r="F13" s="1523"/>
      <c r="G13" s="1523"/>
      <c r="H13" s="1517"/>
    </row>
    <row r="14" spans="1:8" x14ac:dyDescent="0.2">
      <c r="A14" s="2234"/>
      <c r="B14" s="2235"/>
      <c r="C14" s="2235"/>
      <c r="D14" s="2235"/>
      <c r="E14" s="2235"/>
      <c r="F14" s="1523"/>
      <c r="G14" s="1523"/>
      <c r="H14" s="1517"/>
    </row>
    <row r="15" spans="1:8" x14ac:dyDescent="0.2">
      <c r="A15" s="2234" t="s">
        <v>287</v>
      </c>
      <c r="B15" s="2235"/>
      <c r="C15" s="2235"/>
      <c r="D15" s="2235"/>
      <c r="E15" s="2235"/>
      <c r="F15" s="1523"/>
      <c r="G15" s="1523"/>
      <c r="H15" s="1517"/>
    </row>
    <row r="16" spans="1:8" x14ac:dyDescent="0.2">
      <c r="A16" s="2234"/>
      <c r="B16" s="2235"/>
      <c r="C16" s="2235"/>
      <c r="D16" s="2235"/>
      <c r="E16" s="2235"/>
      <c r="F16" s="1523"/>
      <c r="G16" s="1523"/>
      <c r="H16" s="1517"/>
    </row>
    <row r="17" spans="1:8" x14ac:dyDescent="0.2">
      <c r="A17" s="2234" t="s">
        <v>287</v>
      </c>
      <c r="B17" s="2235"/>
      <c r="C17" s="2235"/>
      <c r="D17" s="2235"/>
      <c r="E17" s="2235"/>
      <c r="F17" s="1523"/>
      <c r="G17" s="1523"/>
      <c r="H17" s="1517"/>
    </row>
    <row r="18" spans="1:8" x14ac:dyDescent="0.2">
      <c r="A18" s="2234"/>
      <c r="B18" s="2235"/>
      <c r="C18" s="2235"/>
      <c r="D18" s="2235"/>
      <c r="E18" s="2235"/>
      <c r="F18" s="1523"/>
      <c r="G18" s="1523"/>
      <c r="H18" s="1517"/>
    </row>
    <row r="19" spans="1:8" x14ac:dyDescent="0.2">
      <c r="A19" s="2234" t="s">
        <v>287</v>
      </c>
      <c r="B19" s="2235"/>
      <c r="C19" s="2235"/>
      <c r="D19" s="2235"/>
      <c r="E19" s="2235"/>
      <c r="F19" s="1523"/>
      <c r="G19" s="1523"/>
      <c r="H19" s="1517"/>
    </row>
    <row r="20" spans="1:8" x14ac:dyDescent="0.2">
      <c r="A20" s="2234"/>
      <c r="B20" s="2235"/>
      <c r="C20" s="2235"/>
      <c r="D20" s="2235"/>
      <c r="E20" s="2235"/>
      <c r="F20" s="1523"/>
      <c r="G20" s="1523"/>
      <c r="H20" s="1517"/>
    </row>
    <row r="21" spans="1:8" x14ac:dyDescent="0.2">
      <c r="A21" s="2234"/>
      <c r="B21" s="2235"/>
      <c r="C21" s="2235"/>
      <c r="D21" s="2235"/>
      <c r="E21" s="2235"/>
      <c r="F21" s="1523"/>
      <c r="G21" s="1523"/>
      <c r="H21" s="1517"/>
    </row>
    <row r="22" spans="1:8" x14ac:dyDescent="0.2">
      <c r="A22" s="2234"/>
      <c r="B22" s="2235"/>
      <c r="C22" s="2235"/>
      <c r="D22" s="2235"/>
      <c r="E22" s="2235"/>
      <c r="F22" s="1523"/>
      <c r="G22" s="1523"/>
      <c r="H22" s="1517"/>
    </row>
    <row r="23" spans="1:8" ht="15" x14ac:dyDescent="0.2">
      <c r="A23" s="2261" t="s">
        <v>288</v>
      </c>
      <c r="B23" s="2262"/>
      <c r="C23" s="2262"/>
      <c r="D23" s="2262"/>
      <c r="E23" s="2262"/>
      <c r="F23" s="1524">
        <f>SUM(F10:F22)</f>
        <v>0</v>
      </c>
      <c r="G23" s="1524"/>
      <c r="H23" s="1517"/>
    </row>
    <row r="24" spans="1:8" x14ac:dyDescent="0.2">
      <c r="A24" s="2234"/>
      <c r="B24" s="2235"/>
      <c r="C24" s="2235"/>
      <c r="D24" s="2235"/>
      <c r="E24" s="2235"/>
      <c r="F24" s="1516"/>
      <c r="G24" s="1609"/>
      <c r="H24" s="1517"/>
    </row>
    <row r="25" spans="1:8" x14ac:dyDescent="0.2">
      <c r="A25" s="2234" t="s">
        <v>289</v>
      </c>
      <c r="B25" s="2235"/>
      <c r="C25" s="2235"/>
      <c r="D25" s="2235"/>
      <c r="E25" s="2235"/>
      <c r="F25" s="1516"/>
      <c r="G25" s="1609"/>
      <c r="H25" s="1517"/>
    </row>
    <row r="26" spans="1:8" x14ac:dyDescent="0.2">
      <c r="A26" s="2234"/>
      <c r="B26" s="2235"/>
      <c r="C26" s="2235"/>
      <c r="D26" s="2235"/>
      <c r="E26" s="2235"/>
      <c r="F26" s="1516"/>
      <c r="G26" s="1609"/>
      <c r="H26" s="1517"/>
    </row>
    <row r="27" spans="1:8" ht="15" x14ac:dyDescent="0.2">
      <c r="A27" s="2261" t="s">
        <v>290</v>
      </c>
      <c r="B27" s="2262"/>
      <c r="C27" s="2262"/>
      <c r="D27" s="2262"/>
      <c r="E27" s="2262"/>
      <c r="F27" s="1524">
        <f>+F23+F25</f>
        <v>0</v>
      </c>
      <c r="G27" s="1524"/>
      <c r="H27" s="1517"/>
    </row>
    <row r="28" spans="1:8" x14ac:dyDescent="0.2">
      <c r="A28" s="2234"/>
      <c r="B28" s="2235"/>
      <c r="C28" s="2235"/>
      <c r="D28" s="2235"/>
      <c r="E28" s="2235"/>
      <c r="F28" s="1516"/>
      <c r="G28" s="1609"/>
      <c r="H28" s="1517"/>
    </row>
    <row r="29" spans="1:8" x14ac:dyDescent="0.2">
      <c r="A29" s="2234"/>
      <c r="B29" s="2235"/>
      <c r="C29" s="2235"/>
      <c r="D29" s="2235"/>
      <c r="E29" s="1516"/>
      <c r="F29" s="1516"/>
      <c r="G29" s="1609"/>
      <c r="H29" s="1517"/>
    </row>
    <row r="30" spans="1:8" x14ac:dyDescent="0.2">
      <c r="A30" s="1515"/>
      <c r="B30" s="1516"/>
      <c r="C30" s="1516"/>
      <c r="D30" s="1516"/>
      <c r="E30" s="1516"/>
      <c r="F30" s="1516"/>
      <c r="G30" s="1609"/>
      <c r="H30" s="1517"/>
    </row>
    <row r="31" spans="1:8" x14ac:dyDescent="0.2">
      <c r="A31" s="1515"/>
      <c r="B31" s="1516"/>
      <c r="C31" s="1516"/>
      <c r="D31" s="1516"/>
      <c r="E31" s="1516"/>
      <c r="F31" s="1516"/>
      <c r="G31" s="1609"/>
      <c r="H31" s="1517"/>
    </row>
    <row r="32" spans="1:8" x14ac:dyDescent="0.2">
      <c r="A32" s="2276" t="s">
        <v>1582</v>
      </c>
      <c r="B32" s="2277"/>
      <c r="C32" s="2277"/>
      <c r="D32" s="2277"/>
      <c r="E32" s="2277"/>
      <c r="F32" s="2277"/>
      <c r="G32" s="2277"/>
      <c r="H32" s="2278"/>
    </row>
    <row r="33" spans="1:15" x14ac:dyDescent="0.2">
      <c r="A33" s="1515"/>
      <c r="B33" s="1516"/>
      <c r="C33" s="1516"/>
      <c r="D33" s="1516"/>
      <c r="E33" s="1516"/>
      <c r="F33" s="1516"/>
      <c r="G33" s="1609"/>
      <c r="H33" s="1517"/>
    </row>
    <row r="34" spans="1:15" x14ac:dyDescent="0.2">
      <c r="A34" s="1515"/>
      <c r="B34" s="1516"/>
      <c r="C34" s="1516"/>
      <c r="D34" s="1516"/>
      <c r="E34" s="1516"/>
      <c r="F34" s="1516"/>
      <c r="G34" s="1609"/>
      <c r="H34" s="1517"/>
    </row>
    <row r="35" spans="1:15" x14ac:dyDescent="0.2">
      <c r="A35" s="1515"/>
      <c r="B35" s="1516"/>
      <c r="C35" s="1516"/>
      <c r="D35" s="1516"/>
      <c r="E35" s="1516"/>
      <c r="F35" s="1516"/>
      <c r="G35" s="1609"/>
      <c r="H35" s="1517"/>
    </row>
    <row r="36" spans="1:15" x14ac:dyDescent="0.2">
      <c r="A36" s="1515"/>
      <c r="B36" s="1516"/>
      <c r="C36" s="1516"/>
      <c r="D36" s="1516"/>
      <c r="E36" s="1516"/>
      <c r="F36" s="1516"/>
      <c r="G36" s="1609"/>
      <c r="H36" s="1517"/>
    </row>
    <row r="37" spans="1:15" x14ac:dyDescent="0.2">
      <c r="A37" s="1515"/>
      <c r="B37" s="1516"/>
      <c r="C37" s="1516"/>
      <c r="D37" s="1516"/>
      <c r="E37" s="1516"/>
      <c r="F37" s="1516"/>
      <c r="G37" s="1609"/>
      <c r="H37" s="1517"/>
    </row>
    <row r="38" spans="1:15" x14ac:dyDescent="0.2">
      <c r="A38" s="1515"/>
      <c r="B38" s="1516"/>
      <c r="C38" s="1516"/>
      <c r="D38" s="1516"/>
      <c r="E38" s="1516"/>
      <c r="F38" s="1516"/>
      <c r="G38" s="1609"/>
      <c r="H38" s="1517"/>
    </row>
    <row r="39" spans="1:15" x14ac:dyDescent="0.2">
      <c r="A39" s="1515"/>
      <c r="B39" s="1516"/>
      <c r="C39" s="1516"/>
      <c r="D39" s="1516"/>
      <c r="E39" s="1516"/>
      <c r="F39" s="1516"/>
      <c r="G39" s="1609"/>
      <c r="H39" s="1517"/>
    </row>
    <row r="40" spans="1:15" x14ac:dyDescent="0.2">
      <c r="A40" s="1515"/>
      <c r="B40" s="1516"/>
      <c r="C40" s="1516"/>
      <c r="D40" s="1516"/>
      <c r="E40" s="1516"/>
      <c r="F40" s="1516"/>
      <c r="G40" s="1609"/>
      <c r="H40" s="1517"/>
    </row>
    <row r="41" spans="1:15" x14ac:dyDescent="0.2">
      <c r="A41" s="1515"/>
      <c r="B41" s="1516"/>
      <c r="C41" s="1516"/>
      <c r="D41" s="1516"/>
      <c r="E41" s="1516"/>
      <c r="F41" s="1516"/>
      <c r="G41" s="1609"/>
      <c r="H41" s="1517"/>
    </row>
    <row r="42" spans="1:15" x14ac:dyDescent="0.2">
      <c r="A42" s="1515"/>
      <c r="B42" s="1516"/>
      <c r="C42" s="1516"/>
      <c r="D42" s="1516"/>
      <c r="E42" s="1516"/>
      <c r="F42" s="1516"/>
      <c r="G42" s="1609"/>
      <c r="H42" s="1517"/>
    </row>
    <row r="43" spans="1:15" ht="13.5" thickBot="1" x14ac:dyDescent="0.25">
      <c r="A43" s="2237"/>
      <c r="B43" s="2238"/>
      <c r="C43" s="2238"/>
      <c r="D43" s="2238"/>
      <c r="E43" s="2238"/>
      <c r="F43" s="2238"/>
      <c r="G43" s="2238"/>
      <c r="H43" s="2239"/>
    </row>
    <row r="45" spans="1:15" x14ac:dyDescent="0.2">
      <c r="A45" s="4"/>
      <c r="B45" s="4"/>
      <c r="C45" s="4"/>
      <c r="D45" s="4"/>
      <c r="E45" s="4"/>
      <c r="F45" s="4"/>
      <c r="G45" s="4"/>
      <c r="H45" s="4"/>
      <c r="I45" s="4"/>
      <c r="J45" s="4"/>
      <c r="K45" s="4"/>
      <c r="L45" s="10"/>
      <c r="M45" s="10"/>
      <c r="N45" s="10"/>
      <c r="O45" s="10"/>
    </row>
    <row r="46" spans="1:15" x14ac:dyDescent="0.2">
      <c r="A46" s="10"/>
      <c r="B46" s="10"/>
      <c r="C46" s="10"/>
      <c r="D46" s="10"/>
      <c r="E46" s="10"/>
      <c r="F46" s="10"/>
      <c r="G46" s="10"/>
      <c r="H46" s="10"/>
      <c r="I46" s="10"/>
      <c r="J46" s="10"/>
      <c r="K46" s="10"/>
      <c r="L46" s="10"/>
      <c r="M46" s="10"/>
      <c r="N46" s="10"/>
      <c r="O46" s="10"/>
    </row>
    <row r="47" spans="1:15" x14ac:dyDescent="0.2">
      <c r="A47" s="4"/>
      <c r="B47" s="4"/>
      <c r="C47" s="4"/>
      <c r="D47" s="4"/>
      <c r="E47" s="4"/>
      <c r="F47" s="4"/>
      <c r="G47" s="4"/>
      <c r="H47" s="4"/>
      <c r="I47" s="10"/>
      <c r="J47" s="4"/>
      <c r="K47" s="10"/>
      <c r="L47" s="10"/>
      <c r="M47" s="10"/>
      <c r="N47" s="10"/>
      <c r="O47" s="10"/>
    </row>
    <row r="48" spans="1:15" x14ac:dyDescent="0.2">
      <c r="A48" s="4"/>
      <c r="B48" s="4"/>
      <c r="C48" s="4"/>
      <c r="D48" s="4"/>
      <c r="E48" s="4"/>
      <c r="F48" s="4"/>
      <c r="G48" s="4"/>
      <c r="H48" s="14"/>
      <c r="I48" s="14"/>
      <c r="J48" s="14"/>
      <c r="K48" s="14"/>
      <c r="L48" s="14"/>
      <c r="M48" s="14"/>
      <c r="N48" s="14"/>
      <c r="O48" s="14"/>
    </row>
    <row r="49" spans="1:15" x14ac:dyDescent="0.2">
      <c r="A49" s="4"/>
      <c r="B49" s="4"/>
      <c r="C49" s="4"/>
      <c r="D49" s="4"/>
      <c r="E49" s="4"/>
      <c r="F49" s="4"/>
      <c r="G49" s="4"/>
      <c r="H49" s="14"/>
      <c r="I49" s="14"/>
      <c r="J49" s="13"/>
      <c r="K49" s="10"/>
      <c r="L49" s="4"/>
      <c r="M49" s="10"/>
      <c r="N49" s="4"/>
      <c r="O49" s="10"/>
    </row>
    <row r="50" spans="1:15" x14ac:dyDescent="0.2">
      <c r="A50" s="4"/>
      <c r="B50" s="4"/>
      <c r="C50" s="4"/>
      <c r="D50" s="4"/>
      <c r="E50" s="4"/>
      <c r="F50" s="4"/>
      <c r="G50" s="4"/>
      <c r="H50" s="14"/>
      <c r="I50" s="14"/>
      <c r="J50" s="14"/>
      <c r="K50" s="1525"/>
      <c r="L50" s="14"/>
      <c r="M50" s="1525"/>
      <c r="N50" s="10"/>
      <c r="O50" s="1525"/>
    </row>
    <row r="51" spans="1:15" x14ac:dyDescent="0.2">
      <c r="A51" s="4"/>
      <c r="B51" s="4"/>
      <c r="C51" s="4"/>
      <c r="D51" s="4"/>
      <c r="E51" s="4"/>
      <c r="F51" s="4"/>
      <c r="G51" s="4"/>
      <c r="H51" s="4"/>
      <c r="I51" s="10"/>
      <c r="J51" s="4"/>
      <c r="K51" s="10"/>
      <c r="L51" s="4"/>
      <c r="M51" s="10"/>
      <c r="N51" s="4"/>
      <c r="O51" s="10"/>
    </row>
    <row r="52" spans="1:15" x14ac:dyDescent="0.2">
      <c r="A52" s="4"/>
      <c r="B52" s="4"/>
      <c r="C52" s="4"/>
      <c r="D52" s="4"/>
      <c r="E52" s="4"/>
      <c r="F52" s="4"/>
      <c r="G52" s="4"/>
      <c r="H52" s="10"/>
      <c r="I52" s="1526"/>
      <c r="J52" s="10"/>
      <c r="K52" s="1526"/>
      <c r="L52" s="10"/>
      <c r="M52" s="1526"/>
      <c r="N52" s="10"/>
      <c r="O52" s="1526"/>
    </row>
    <row r="53" spans="1:15" x14ac:dyDescent="0.2">
      <c r="A53" s="4"/>
      <c r="B53" s="4"/>
      <c r="C53" s="4"/>
      <c r="D53" s="4"/>
      <c r="E53" s="4"/>
      <c r="F53" s="4"/>
      <c r="G53" s="4"/>
      <c r="H53" s="14"/>
      <c r="I53" s="1527"/>
      <c r="J53" s="14"/>
      <c r="K53" s="1526"/>
      <c r="L53" s="14"/>
      <c r="M53" s="1526"/>
      <c r="N53" s="10"/>
      <c r="O53" s="1526"/>
    </row>
    <row r="54" spans="1:15" x14ac:dyDescent="0.2">
      <c r="A54" s="4"/>
      <c r="B54" s="4"/>
      <c r="C54" s="4"/>
      <c r="D54" s="4"/>
      <c r="E54" s="4"/>
      <c r="F54" s="4"/>
      <c r="G54" s="4"/>
      <c r="H54" s="14"/>
      <c r="I54" s="1527"/>
      <c r="J54" s="14"/>
      <c r="K54" s="1526"/>
      <c r="L54" s="14"/>
      <c r="M54" s="1526"/>
      <c r="N54" s="10"/>
      <c r="O54" s="1526"/>
    </row>
    <row r="55" spans="1:15" x14ac:dyDescent="0.2">
      <c r="A55" s="4"/>
      <c r="B55" s="4"/>
      <c r="C55" s="4"/>
      <c r="D55" s="4"/>
      <c r="E55" s="4"/>
      <c r="F55" s="4"/>
      <c r="G55" s="4"/>
      <c r="H55" s="14"/>
      <c r="I55" s="1527"/>
      <c r="J55" s="14"/>
      <c r="K55" s="1526"/>
      <c r="L55" s="14"/>
      <c r="M55" s="1526"/>
      <c r="N55" s="10"/>
      <c r="O55" s="1526"/>
    </row>
    <row r="56" spans="1:15" x14ac:dyDescent="0.2">
      <c r="A56" s="4"/>
      <c r="B56" s="4"/>
      <c r="C56" s="4"/>
      <c r="D56" s="4"/>
      <c r="E56" s="4"/>
      <c r="F56" s="4"/>
      <c r="G56" s="4"/>
      <c r="H56" s="14"/>
      <c r="I56" s="1527"/>
      <c r="J56" s="14"/>
      <c r="K56" s="1526"/>
      <c r="L56" s="14"/>
      <c r="M56" s="1526"/>
      <c r="N56" s="10"/>
      <c r="O56" s="1526"/>
    </row>
    <row r="57" spans="1:15" x14ac:dyDescent="0.2">
      <c r="A57" s="4"/>
      <c r="B57" s="4"/>
      <c r="C57" s="4"/>
      <c r="D57" s="4"/>
      <c r="E57" s="4"/>
      <c r="F57" s="4"/>
      <c r="G57" s="4"/>
      <c r="H57" s="14"/>
      <c r="I57" s="1527"/>
      <c r="J57" s="14"/>
      <c r="K57" s="1527"/>
      <c r="L57" s="14"/>
      <c r="M57" s="1527"/>
      <c r="N57" s="10"/>
      <c r="O57" s="1527"/>
    </row>
    <row r="58" spans="1:15" x14ac:dyDescent="0.2">
      <c r="A58" s="4"/>
      <c r="B58" s="4"/>
      <c r="C58" s="4"/>
      <c r="D58" s="4"/>
      <c r="E58" s="4"/>
      <c r="F58" s="4"/>
      <c r="G58" s="4"/>
      <c r="H58" s="14"/>
      <c r="I58" s="1528"/>
      <c r="J58" s="14"/>
      <c r="K58" s="1528"/>
      <c r="L58" s="14"/>
      <c r="M58" s="1528"/>
      <c r="N58" s="10"/>
      <c r="O58" s="1528"/>
    </row>
    <row r="59" spans="1:15" x14ac:dyDescent="0.2">
      <c r="A59" s="4"/>
      <c r="B59" s="4"/>
      <c r="C59" s="4"/>
      <c r="D59" s="4"/>
      <c r="E59" s="4"/>
      <c r="F59" s="4"/>
      <c r="G59" s="4"/>
      <c r="H59" s="14"/>
      <c r="I59" s="1526"/>
      <c r="J59" s="1527"/>
      <c r="K59" s="1526"/>
      <c r="L59" s="1527"/>
      <c r="M59" s="1526"/>
      <c r="N59" s="1527"/>
      <c r="O59" s="1526"/>
    </row>
    <row r="60" spans="1:15" x14ac:dyDescent="0.2">
      <c r="A60" s="4"/>
      <c r="B60" s="4"/>
      <c r="C60" s="4"/>
      <c r="D60" s="4"/>
      <c r="E60" s="4"/>
      <c r="F60" s="4"/>
      <c r="G60" s="4"/>
      <c r="H60" s="14"/>
      <c r="I60" s="1526"/>
      <c r="J60" s="1527"/>
      <c r="K60" s="1526"/>
      <c r="L60" s="1527"/>
      <c r="M60" s="1526"/>
      <c r="N60" s="1527"/>
      <c r="O60" s="1526"/>
    </row>
    <row r="61" spans="1:15" x14ac:dyDescent="0.2">
      <c r="A61" s="4"/>
      <c r="B61" s="4"/>
      <c r="C61" s="4"/>
      <c r="D61" s="4"/>
      <c r="E61" s="4"/>
      <c r="F61" s="4"/>
      <c r="G61" s="4"/>
      <c r="H61" s="10"/>
      <c r="I61" s="1527"/>
      <c r="J61" s="1527"/>
      <c r="K61" s="1527"/>
      <c r="L61" s="1527"/>
      <c r="M61" s="1527"/>
      <c r="N61" s="1527"/>
      <c r="O61" s="1527"/>
    </row>
    <row r="62" spans="1:15" x14ac:dyDescent="0.2">
      <c r="A62" s="4"/>
      <c r="B62" s="4"/>
      <c r="C62" s="4"/>
      <c r="D62" s="4"/>
      <c r="E62" s="4"/>
      <c r="F62" s="4"/>
      <c r="G62" s="4"/>
      <c r="H62" s="10"/>
      <c r="I62" s="1526"/>
      <c r="J62" s="1527"/>
      <c r="K62" s="1526"/>
      <c r="L62" s="1527"/>
      <c r="M62" s="1526"/>
      <c r="N62" s="1527"/>
      <c r="O62" s="1526"/>
    </row>
    <row r="63" spans="1:15" x14ac:dyDescent="0.2">
      <c r="A63" s="4"/>
      <c r="B63" s="4"/>
      <c r="C63" s="4"/>
      <c r="D63" s="4"/>
      <c r="E63" s="4"/>
      <c r="F63" s="4"/>
      <c r="G63" s="4"/>
      <c r="H63" s="10"/>
      <c r="I63" s="1526"/>
      <c r="J63" s="1527"/>
      <c r="K63" s="1526"/>
      <c r="L63" s="1527"/>
      <c r="M63" s="1526"/>
      <c r="N63" s="1527"/>
      <c r="O63" s="1526"/>
    </row>
  </sheetData>
  <mergeCells count="26">
    <mergeCell ref="A26:E26"/>
    <mergeCell ref="A32:H32"/>
    <mergeCell ref="A43:H43"/>
    <mergeCell ref="A29:D29"/>
    <mergeCell ref="A27:E27"/>
    <mergeCell ref="A28:E28"/>
    <mergeCell ref="A14:E14"/>
    <mergeCell ref="A15:E15"/>
    <mergeCell ref="A16:E16"/>
    <mergeCell ref="B1:C1"/>
    <mergeCell ref="C3:E3"/>
    <mergeCell ref="A5:H7"/>
    <mergeCell ref="A9:E9"/>
    <mergeCell ref="A10:E10"/>
    <mergeCell ref="A13:E13"/>
    <mergeCell ref="A11:E11"/>
    <mergeCell ref="A12:E12"/>
    <mergeCell ref="A17:E17"/>
    <mergeCell ref="A18:E18"/>
    <mergeCell ref="A21:E21"/>
    <mergeCell ref="A22:E22"/>
    <mergeCell ref="A25:E25"/>
    <mergeCell ref="A19:E19"/>
    <mergeCell ref="A20:E20"/>
    <mergeCell ref="A23:E23"/>
    <mergeCell ref="A24:E24"/>
  </mergeCells>
  <phoneticPr fontId="51" type="noConversion"/>
  <printOptions horizontalCentered="1" verticalCentered="1" gridLines="1" gridLinesSet="0"/>
  <pageMargins left="0" right="0" top="0" bottom="0" header="0" footer="0"/>
  <pageSetup paperSize="9" orientation="portrait" horizontalDpi="300" verticalDpi="300"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67"/>
  <sheetViews>
    <sheetView workbookViewId="0">
      <selection activeCell="C7" sqref="C7"/>
    </sheetView>
  </sheetViews>
  <sheetFormatPr baseColWidth="10" defaultRowHeight="12.75" x14ac:dyDescent="0.2"/>
  <cols>
    <col min="1" max="1" width="13.7109375" style="1763" bestFit="1" customWidth="1"/>
    <col min="2" max="3" width="11.42578125" style="1633"/>
    <col min="4" max="4" width="20.85546875" style="1633" bestFit="1" customWidth="1"/>
    <col min="5" max="5" width="11.42578125" style="1633"/>
    <col min="6" max="6" width="13.85546875" style="1633" bestFit="1" customWidth="1"/>
    <col min="7" max="7" width="13.85546875" style="1633" customWidth="1"/>
    <col min="8" max="8" width="13" style="1633" bestFit="1" customWidth="1"/>
    <col min="9" max="16" width="11.42578125" style="1633"/>
    <col min="17" max="17" width="12.5703125" style="1633" bestFit="1" customWidth="1"/>
    <col min="18" max="16384" width="11.42578125" style="1633"/>
  </cols>
  <sheetData>
    <row r="1" spans="1:17" ht="13.5" thickBot="1" x14ac:dyDescent="0.25">
      <c r="B1" s="1628" t="s">
        <v>1671</v>
      </c>
      <c r="C1" s="2767" t="str">
        <f>+Q!G5</f>
        <v>SPECIMEN ECF</v>
      </c>
      <c r="D1" s="2767"/>
      <c r="E1" s="1629"/>
      <c r="F1" s="1629"/>
      <c r="G1" s="1629"/>
      <c r="H1" s="1629"/>
      <c r="I1" s="1629"/>
      <c r="J1" s="1629"/>
      <c r="K1" s="1629"/>
      <c r="L1" s="1629"/>
      <c r="M1" s="1629"/>
      <c r="N1" s="1629"/>
      <c r="O1" s="1629"/>
      <c r="P1" s="1629"/>
      <c r="Q1" s="1764"/>
    </row>
    <row r="2" spans="1:17" ht="13.5" thickBot="1" x14ac:dyDescent="0.25">
      <c r="B2" s="1634"/>
      <c r="C2" s="1635"/>
      <c r="D2" s="1635"/>
      <c r="E2" s="1636"/>
      <c r="F2" s="1636"/>
      <c r="G2" s="1636"/>
      <c r="H2" s="1637"/>
      <c r="I2" s="1765"/>
      <c r="J2" s="1643"/>
      <c r="K2" s="1643"/>
      <c r="L2" s="1643"/>
      <c r="M2" s="1689" t="s">
        <v>1862</v>
      </c>
      <c r="N2" s="1643"/>
      <c r="O2" s="1643"/>
      <c r="P2" s="1643"/>
      <c r="Q2" s="1766"/>
    </row>
    <row r="3" spans="1:17" ht="13.5" thickBot="1" x14ac:dyDescent="0.25">
      <c r="B3" s="1634"/>
      <c r="C3" s="1636" t="s">
        <v>724</v>
      </c>
      <c r="D3" s="1767">
        <f>+GA!O3</f>
        <v>41639</v>
      </c>
      <c r="E3" s="1768"/>
      <c r="F3" s="1768"/>
      <c r="G3" s="1768"/>
      <c r="H3" s="1768"/>
      <c r="I3" s="1765"/>
      <c r="J3" s="1643"/>
      <c r="K3" s="1643"/>
      <c r="L3" s="1643"/>
      <c r="M3" s="1689" t="s">
        <v>711</v>
      </c>
      <c r="N3" s="1643"/>
      <c r="O3" s="1643"/>
      <c r="P3" s="1643"/>
      <c r="Q3" s="1769"/>
    </row>
    <row r="4" spans="1:17" x14ac:dyDescent="0.2">
      <c r="B4" s="1634" t="s">
        <v>1457</v>
      </c>
      <c r="C4" s="1770"/>
      <c r="D4" s="1643" t="s">
        <v>725</v>
      </c>
      <c r="E4" s="1644"/>
      <c r="F4" s="1771"/>
      <c r="G4" s="1771"/>
      <c r="H4" s="1636"/>
      <c r="I4" s="1636"/>
      <c r="J4" s="1636"/>
      <c r="K4" s="1636"/>
      <c r="L4" s="1636"/>
      <c r="M4" s="1636"/>
      <c r="N4" s="1636"/>
      <c r="O4" s="1636"/>
      <c r="P4" s="1636"/>
      <c r="Q4" s="1769"/>
    </row>
    <row r="5" spans="1:17" x14ac:dyDescent="0.2">
      <c r="B5" s="1772"/>
      <c r="C5" s="1773"/>
      <c r="D5" s="1773"/>
      <c r="E5" s="1773"/>
      <c r="F5" s="1773"/>
      <c r="G5" s="1773"/>
      <c r="H5" s="1773"/>
      <c r="I5" s="1773"/>
      <c r="J5" s="1773"/>
      <c r="K5" s="1773"/>
      <c r="L5" s="1773"/>
      <c r="M5" s="1773"/>
      <c r="N5" s="1773"/>
      <c r="O5" s="1773"/>
      <c r="P5" s="1773"/>
      <c r="Q5" s="1774"/>
    </row>
    <row r="6" spans="1:17" ht="18" x14ac:dyDescent="0.25">
      <c r="B6" s="3059" t="s">
        <v>1863</v>
      </c>
      <c r="C6" s="3060"/>
      <c r="D6" s="3060"/>
      <c r="E6" s="3060"/>
      <c r="F6" s="3060"/>
      <c r="G6" s="3060"/>
      <c r="H6" s="3060"/>
      <c r="I6" s="3060"/>
      <c r="J6" s="3060"/>
      <c r="K6" s="3060"/>
      <c r="L6" s="3060"/>
      <c r="M6" s="3060"/>
      <c r="N6" s="3060"/>
      <c r="O6" s="3060"/>
      <c r="P6" s="3060"/>
      <c r="Q6" s="3061"/>
    </row>
    <row r="7" spans="1:17" ht="18" x14ac:dyDescent="0.25">
      <c r="B7" s="1775"/>
      <c r="C7" s="1776"/>
      <c r="D7" s="1776"/>
      <c r="E7" s="1776"/>
      <c r="F7" s="1776"/>
      <c r="G7" s="1776"/>
      <c r="H7" s="1776"/>
      <c r="I7" s="1776"/>
      <c r="J7" s="1776"/>
      <c r="K7" s="1776"/>
      <c r="L7" s="1776"/>
      <c r="M7" s="1776"/>
      <c r="N7" s="1776"/>
      <c r="O7" s="1776"/>
      <c r="P7" s="1776"/>
      <c r="Q7" s="1777"/>
    </row>
    <row r="8" spans="1:17" x14ac:dyDescent="0.2">
      <c r="B8" s="1650" t="s">
        <v>1793</v>
      </c>
      <c r="C8" s="1639"/>
      <c r="D8" s="1639"/>
      <c r="E8" s="1639"/>
      <c r="F8" s="1639"/>
      <c r="G8" s="1639"/>
      <c r="H8" s="1639"/>
      <c r="I8" s="1639"/>
      <c r="J8" s="1639"/>
      <c r="K8" s="1639"/>
      <c r="L8" s="1639"/>
      <c r="M8" s="1639"/>
      <c r="N8" s="1639"/>
      <c r="O8" s="1639"/>
      <c r="P8" s="1639"/>
      <c r="Q8" s="1640"/>
    </row>
    <row r="9" spans="1:17" x14ac:dyDescent="0.2">
      <c r="B9" s="1651" t="s">
        <v>1864</v>
      </c>
      <c r="C9" s="1639"/>
      <c r="D9" s="1639"/>
      <c r="E9" s="1639"/>
      <c r="F9" s="1639"/>
      <c r="G9" s="1639"/>
      <c r="H9" s="1639"/>
      <c r="I9" s="1639"/>
      <c r="J9" s="1639"/>
      <c r="K9" s="1639"/>
      <c r="L9" s="1639"/>
      <c r="M9" s="1639"/>
      <c r="N9" s="1639"/>
      <c r="O9" s="1639"/>
      <c r="P9" s="1639"/>
      <c r="Q9" s="1640"/>
    </row>
    <row r="10" spans="1:17" x14ac:dyDescent="0.2">
      <c r="B10" s="1649"/>
      <c r="C10" s="1639"/>
      <c r="D10" s="1639"/>
      <c r="E10" s="1639"/>
      <c r="F10" s="1639"/>
      <c r="G10" s="1639"/>
      <c r="H10" s="1639"/>
      <c r="I10" s="1639"/>
      <c r="J10" s="1639"/>
      <c r="K10" s="1639"/>
      <c r="L10" s="1639"/>
      <c r="M10" s="1639"/>
      <c r="N10" s="1639"/>
      <c r="O10" s="1639"/>
      <c r="P10" s="1639"/>
      <c r="Q10" s="1640"/>
    </row>
    <row r="11" spans="1:17" x14ac:dyDescent="0.2">
      <c r="B11" s="1649"/>
      <c r="C11" s="1639"/>
      <c r="D11" s="1639"/>
      <c r="E11" s="1639"/>
      <c r="F11" s="1639"/>
      <c r="G11" s="1639"/>
      <c r="H11" s="1639"/>
      <c r="I11" s="1639"/>
      <c r="J11" s="1639"/>
      <c r="K11" s="1639"/>
      <c r="L11" s="1639"/>
      <c r="M11" s="1639"/>
      <c r="N11" s="1639"/>
      <c r="O11" s="1639"/>
      <c r="P11" s="1639"/>
      <c r="Q11" s="1640"/>
    </row>
    <row r="12" spans="1:17" x14ac:dyDescent="0.2">
      <c r="B12" s="1650" t="s">
        <v>558</v>
      </c>
      <c r="C12" s="1639"/>
      <c r="D12" s="1639"/>
      <c r="E12" s="1639"/>
      <c r="F12" s="1639"/>
      <c r="G12" s="1639"/>
      <c r="H12" s="1639"/>
      <c r="I12" s="1639"/>
      <c r="J12" s="1639"/>
      <c r="K12" s="1639"/>
      <c r="L12" s="1639"/>
      <c r="M12" s="1639"/>
      <c r="N12" s="1639"/>
      <c r="O12" s="1639"/>
      <c r="P12" s="1639"/>
      <c r="Q12" s="1640"/>
    </row>
    <row r="13" spans="1:17" s="1731" customFormat="1" ht="12.75" customHeight="1" x14ac:dyDescent="0.2">
      <c r="A13" s="1763"/>
      <c r="B13" s="2773" t="s">
        <v>1884</v>
      </c>
      <c r="C13" s="2774"/>
      <c r="D13" s="2774"/>
      <c r="E13" s="2774"/>
      <c r="F13" s="2774"/>
      <c r="G13" s="2774"/>
      <c r="H13" s="2774"/>
      <c r="I13" s="2774"/>
      <c r="J13" s="2774"/>
      <c r="K13" s="2774"/>
      <c r="L13" s="2774"/>
      <c r="M13" s="2774"/>
      <c r="N13" s="1690"/>
      <c r="O13" s="1690"/>
      <c r="P13" s="1690"/>
      <c r="Q13" s="1778"/>
    </row>
    <row r="14" spans="1:17" x14ac:dyDescent="0.2">
      <c r="B14" s="1649"/>
      <c r="C14" s="1639"/>
      <c r="D14" s="1639"/>
      <c r="E14" s="1639"/>
      <c r="F14" s="1639"/>
      <c r="G14" s="1639"/>
      <c r="H14" s="1639"/>
      <c r="I14" s="1639"/>
      <c r="J14" s="1639"/>
      <c r="K14" s="1639"/>
      <c r="L14" s="1639"/>
      <c r="M14" s="1639"/>
      <c r="N14" s="1639"/>
      <c r="O14" s="1639"/>
      <c r="P14" s="1639"/>
      <c r="Q14" s="1640"/>
    </row>
    <row r="15" spans="1:17" x14ac:dyDescent="0.2">
      <c r="B15" s="1779" t="s">
        <v>1865</v>
      </c>
      <c r="C15" s="1639"/>
      <c r="D15" s="1639"/>
      <c r="E15" s="1639"/>
      <c r="F15" s="1639"/>
      <c r="G15" s="1639"/>
      <c r="H15" s="1639"/>
      <c r="I15" s="1639"/>
      <c r="J15" s="1639"/>
      <c r="K15" s="1639"/>
      <c r="L15" s="1639"/>
      <c r="M15" s="1639"/>
      <c r="N15" s="1639"/>
      <c r="O15" s="1639"/>
      <c r="P15" s="1639"/>
      <c r="Q15" s="1640"/>
    </row>
    <row r="16" spans="1:17" x14ac:dyDescent="0.2">
      <c r="B16" s="3062" t="s">
        <v>1886</v>
      </c>
      <c r="C16" s="3063"/>
      <c r="D16" s="3063"/>
      <c r="E16" s="3063"/>
      <c r="F16" s="3063"/>
      <c r="G16" s="3063"/>
      <c r="H16" s="3063"/>
      <c r="I16" s="3063"/>
      <c r="J16" s="3063"/>
      <c r="K16" s="3063"/>
      <c r="L16" s="3063"/>
      <c r="M16" s="3063"/>
      <c r="N16" s="3063"/>
      <c r="O16" s="3063"/>
      <c r="P16" s="3063"/>
      <c r="Q16" s="3064"/>
    </row>
    <row r="17" spans="1:17" x14ac:dyDescent="0.2">
      <c r="B17" s="3065"/>
      <c r="C17" s="3066"/>
      <c r="D17" s="3066"/>
      <c r="E17" s="3066"/>
      <c r="F17" s="1780"/>
      <c r="G17" s="1780"/>
      <c r="H17" s="1781"/>
      <c r="I17" s="1781"/>
      <c r="J17" s="1781"/>
      <c r="K17" s="1781"/>
      <c r="L17" s="1781"/>
      <c r="M17" s="1781"/>
      <c r="N17" s="1781"/>
      <c r="O17" s="1781"/>
      <c r="P17" s="1781"/>
      <c r="Q17" s="1782"/>
    </row>
    <row r="18" spans="1:17" ht="13.5" thickBot="1" x14ac:dyDescent="0.25">
      <c r="B18" s="3065"/>
      <c r="C18" s="3066"/>
      <c r="D18" s="3066"/>
      <c r="E18" s="3066"/>
      <c r="F18" s="1780"/>
      <c r="G18" s="1780"/>
      <c r="H18" s="1781"/>
      <c r="I18" s="1781"/>
      <c r="J18" s="1781"/>
      <c r="K18" s="1781"/>
      <c r="L18" s="1781"/>
      <c r="M18" s="1781"/>
      <c r="N18" s="1781"/>
      <c r="O18" s="1781"/>
      <c r="P18" s="1781"/>
      <c r="Q18" s="1782"/>
    </row>
    <row r="19" spans="1:17" ht="13.5" customHeight="1" thickBot="1" x14ac:dyDescent="0.25">
      <c r="A19" s="3031" t="s">
        <v>1885</v>
      </c>
      <c r="B19" s="3050" t="s">
        <v>1866</v>
      </c>
      <c r="C19" s="3052" t="s">
        <v>703</v>
      </c>
      <c r="D19" s="3054" t="s">
        <v>1867</v>
      </c>
      <c r="E19" s="3056" t="s">
        <v>1868</v>
      </c>
      <c r="F19" s="3057"/>
      <c r="G19" s="3058"/>
      <c r="H19" s="3056" t="s">
        <v>1887</v>
      </c>
      <c r="I19" s="3057"/>
      <c r="J19" s="3057"/>
      <c r="K19" s="3057"/>
      <c r="L19" s="3058"/>
      <c r="M19" s="3041" t="s">
        <v>1869</v>
      </c>
      <c r="N19" s="3042"/>
      <c r="O19" s="3043"/>
      <c r="P19" s="3044" t="s">
        <v>1870</v>
      </c>
      <c r="Q19" s="3046" t="s">
        <v>1871</v>
      </c>
    </row>
    <row r="20" spans="1:17" s="1763" customFormat="1" ht="26.25" thickBot="1" x14ac:dyDescent="0.25">
      <c r="A20" s="3031"/>
      <c r="B20" s="3051"/>
      <c r="C20" s="3053"/>
      <c r="D20" s="3055"/>
      <c r="E20" s="1783" t="s">
        <v>1872</v>
      </c>
      <c r="F20" s="1784" t="s">
        <v>1873</v>
      </c>
      <c r="G20" s="1785" t="s">
        <v>354</v>
      </c>
      <c r="H20" s="1786" t="s">
        <v>1874</v>
      </c>
      <c r="I20" s="1787" t="s">
        <v>1875</v>
      </c>
      <c r="J20" s="1787" t="s">
        <v>1876</v>
      </c>
      <c r="K20" s="1787" t="s">
        <v>1877</v>
      </c>
      <c r="L20" s="1788" t="s">
        <v>1495</v>
      </c>
      <c r="M20" s="1789" t="s">
        <v>1878</v>
      </c>
      <c r="N20" s="1790" t="s">
        <v>1879</v>
      </c>
      <c r="O20" s="1791" t="s">
        <v>1869</v>
      </c>
      <c r="P20" s="3045"/>
      <c r="Q20" s="3047"/>
    </row>
    <row r="21" spans="1:17" x14ac:dyDescent="0.2">
      <c r="A21" s="1792"/>
      <c r="B21" s="1793"/>
      <c r="C21" s="1794"/>
      <c r="D21" s="1795"/>
      <c r="E21" s="1796"/>
      <c r="F21" s="1797"/>
      <c r="G21" s="1798">
        <f>+E21*F21</f>
        <v>0</v>
      </c>
      <c r="H21" s="1799"/>
      <c r="I21" s="1800" t="e">
        <f>+E21/H21</f>
        <v>#DIV/0!</v>
      </c>
      <c r="J21" s="1801"/>
      <c r="K21" s="1801"/>
      <c r="L21" s="1802" t="e">
        <f>+I21+(I21*J21)+I21*K21</f>
        <v>#DIV/0!</v>
      </c>
      <c r="M21" s="1803"/>
      <c r="N21" s="1804"/>
      <c r="O21" s="1805">
        <f>+M21*N21</f>
        <v>0</v>
      </c>
      <c r="P21" s="1806" t="e">
        <f>+L21-M21</f>
        <v>#DIV/0!</v>
      </c>
      <c r="Q21" s="1807" t="e">
        <f>+P21*N21</f>
        <v>#DIV/0!</v>
      </c>
    </row>
    <row r="22" spans="1:17" ht="13.5" x14ac:dyDescent="0.25">
      <c r="A22" s="1808"/>
      <c r="B22" s="1809"/>
      <c r="C22" s="1810"/>
      <c r="D22" s="1795"/>
      <c r="E22" s="1796"/>
      <c r="F22" s="1797"/>
      <c r="G22" s="1798">
        <f t="shared" ref="G22:G41" si="0">+E22*F22</f>
        <v>0</v>
      </c>
      <c r="H22" s="1799"/>
      <c r="I22" s="1800" t="e">
        <f t="shared" ref="I22:I42" si="1">+E22/H22</f>
        <v>#DIV/0!</v>
      </c>
      <c r="J22" s="1801"/>
      <c r="K22" s="1801"/>
      <c r="L22" s="1802" t="e">
        <f t="shared" ref="L22:L42" si="2">+I22+(I22*J22)+I22*K22</f>
        <v>#DIV/0!</v>
      </c>
      <c r="M22" s="1803"/>
      <c r="N22" s="1804"/>
      <c r="O22" s="1805">
        <f t="shared" ref="O22:O42" si="3">+M22*N22</f>
        <v>0</v>
      </c>
      <c r="P22" s="1806" t="e">
        <f t="shared" ref="P22:P42" si="4">+L22-M22</f>
        <v>#DIV/0!</v>
      </c>
      <c r="Q22" s="1807" t="e">
        <f t="shared" ref="Q22:Q42" si="5">+P22*N22</f>
        <v>#DIV/0!</v>
      </c>
    </row>
    <row r="23" spans="1:17" ht="13.5" x14ac:dyDescent="0.25">
      <c r="A23" s="1808"/>
      <c r="B23" s="1809"/>
      <c r="C23" s="1810"/>
      <c r="D23" s="1795"/>
      <c r="E23" s="1796"/>
      <c r="F23" s="1797"/>
      <c r="G23" s="1798">
        <f t="shared" si="0"/>
        <v>0</v>
      </c>
      <c r="H23" s="1799"/>
      <c r="I23" s="1800" t="e">
        <f t="shared" si="1"/>
        <v>#DIV/0!</v>
      </c>
      <c r="J23" s="1801"/>
      <c r="K23" s="1801"/>
      <c r="L23" s="1802" t="e">
        <f t="shared" si="2"/>
        <v>#DIV/0!</v>
      </c>
      <c r="M23" s="1803"/>
      <c r="N23" s="1804"/>
      <c r="O23" s="1805">
        <f t="shared" si="3"/>
        <v>0</v>
      </c>
      <c r="P23" s="1806" t="e">
        <f t="shared" si="4"/>
        <v>#DIV/0!</v>
      </c>
      <c r="Q23" s="1807" t="e">
        <f t="shared" si="5"/>
        <v>#DIV/0!</v>
      </c>
    </row>
    <row r="24" spans="1:17" x14ac:dyDescent="0.2">
      <c r="A24" s="1808"/>
      <c r="B24" s="1811"/>
      <c r="C24" s="1812"/>
      <c r="D24" s="1795"/>
      <c r="E24" s="1796"/>
      <c r="F24" s="1797"/>
      <c r="G24" s="1798">
        <f t="shared" si="0"/>
        <v>0</v>
      </c>
      <c r="H24" s="1799"/>
      <c r="I24" s="1800" t="e">
        <f t="shared" si="1"/>
        <v>#DIV/0!</v>
      </c>
      <c r="J24" s="1801"/>
      <c r="K24" s="1801"/>
      <c r="L24" s="1802" t="e">
        <f t="shared" si="2"/>
        <v>#DIV/0!</v>
      </c>
      <c r="M24" s="1803"/>
      <c r="N24" s="1804"/>
      <c r="O24" s="1805">
        <f t="shared" si="3"/>
        <v>0</v>
      </c>
      <c r="P24" s="1806" t="e">
        <f t="shared" si="4"/>
        <v>#DIV/0!</v>
      </c>
      <c r="Q24" s="1807" t="e">
        <f t="shared" si="5"/>
        <v>#DIV/0!</v>
      </c>
    </row>
    <row r="25" spans="1:17" ht="13.5" x14ac:dyDescent="0.25">
      <c r="A25" s="1808"/>
      <c r="B25" s="1809"/>
      <c r="C25" s="1810"/>
      <c r="D25" s="1795"/>
      <c r="E25" s="1796"/>
      <c r="F25" s="1797"/>
      <c r="G25" s="1798">
        <f t="shared" si="0"/>
        <v>0</v>
      </c>
      <c r="H25" s="1799"/>
      <c r="I25" s="1800" t="e">
        <f t="shared" si="1"/>
        <v>#DIV/0!</v>
      </c>
      <c r="J25" s="1801"/>
      <c r="K25" s="1801"/>
      <c r="L25" s="1802" t="e">
        <f t="shared" si="2"/>
        <v>#DIV/0!</v>
      </c>
      <c r="M25" s="1803"/>
      <c r="N25" s="1804"/>
      <c r="O25" s="1805">
        <f t="shared" si="3"/>
        <v>0</v>
      </c>
      <c r="P25" s="1806" t="e">
        <f t="shared" si="4"/>
        <v>#DIV/0!</v>
      </c>
      <c r="Q25" s="1807" t="e">
        <f t="shared" si="5"/>
        <v>#DIV/0!</v>
      </c>
    </row>
    <row r="26" spans="1:17" ht="13.5" x14ac:dyDescent="0.25">
      <c r="A26" s="1808"/>
      <c r="B26" s="1809"/>
      <c r="C26" s="1810"/>
      <c r="D26" s="1795"/>
      <c r="E26" s="1796"/>
      <c r="F26" s="1797"/>
      <c r="G26" s="1798">
        <f t="shared" si="0"/>
        <v>0</v>
      </c>
      <c r="H26" s="1799"/>
      <c r="I26" s="1800" t="e">
        <f t="shared" si="1"/>
        <v>#DIV/0!</v>
      </c>
      <c r="J26" s="1801"/>
      <c r="K26" s="1801"/>
      <c r="L26" s="1802" t="e">
        <f t="shared" si="2"/>
        <v>#DIV/0!</v>
      </c>
      <c r="M26" s="1803"/>
      <c r="N26" s="1804"/>
      <c r="O26" s="1805">
        <f t="shared" si="3"/>
        <v>0</v>
      </c>
      <c r="P26" s="1806" t="e">
        <f t="shared" si="4"/>
        <v>#DIV/0!</v>
      </c>
      <c r="Q26" s="1807" t="e">
        <f t="shared" si="5"/>
        <v>#DIV/0!</v>
      </c>
    </row>
    <row r="27" spans="1:17" ht="13.5" x14ac:dyDescent="0.25">
      <c r="A27" s="1808"/>
      <c r="B27" s="1809"/>
      <c r="C27" s="1810"/>
      <c r="D27" s="1795"/>
      <c r="E27" s="1796"/>
      <c r="F27" s="1797"/>
      <c r="G27" s="1798">
        <f t="shared" si="0"/>
        <v>0</v>
      </c>
      <c r="H27" s="1799"/>
      <c r="I27" s="1800" t="e">
        <f t="shared" si="1"/>
        <v>#DIV/0!</v>
      </c>
      <c r="J27" s="1801"/>
      <c r="K27" s="1801"/>
      <c r="L27" s="1802" t="e">
        <f t="shared" si="2"/>
        <v>#DIV/0!</v>
      </c>
      <c r="M27" s="1803"/>
      <c r="N27" s="1804"/>
      <c r="O27" s="1805">
        <f t="shared" si="3"/>
        <v>0</v>
      </c>
      <c r="P27" s="1806" t="e">
        <f t="shared" si="4"/>
        <v>#DIV/0!</v>
      </c>
      <c r="Q27" s="1807" t="e">
        <f t="shared" si="5"/>
        <v>#DIV/0!</v>
      </c>
    </row>
    <row r="28" spans="1:17" ht="13.5" x14ac:dyDescent="0.25">
      <c r="A28" s="1808"/>
      <c r="B28" s="1809"/>
      <c r="C28" s="1810"/>
      <c r="D28" s="1813"/>
      <c r="E28" s="3048" t="s">
        <v>1880</v>
      </c>
      <c r="F28" s="3049"/>
      <c r="G28" s="1814">
        <f>SUM(G21:G27)</f>
        <v>0</v>
      </c>
      <c r="H28" s="1799"/>
      <c r="I28" s="1800"/>
      <c r="J28" s="1801"/>
      <c r="K28" s="1801"/>
      <c r="L28" s="1802"/>
      <c r="M28" s="1803"/>
      <c r="N28" s="1804"/>
      <c r="O28" s="1805"/>
      <c r="P28" s="1806"/>
      <c r="Q28" s="1807"/>
    </row>
    <row r="29" spans="1:17" x14ac:dyDescent="0.2">
      <c r="A29" s="1792"/>
      <c r="B29" s="1815"/>
      <c r="C29" s="1816"/>
      <c r="D29" s="1795"/>
      <c r="E29" s="1796"/>
      <c r="F29" s="1797"/>
      <c r="G29" s="1798">
        <f t="shared" si="0"/>
        <v>0</v>
      </c>
      <c r="H29" s="1799"/>
      <c r="I29" s="1800" t="e">
        <f t="shared" si="1"/>
        <v>#DIV/0!</v>
      </c>
      <c r="J29" s="1801"/>
      <c r="K29" s="1801"/>
      <c r="L29" s="1802" t="e">
        <f t="shared" si="2"/>
        <v>#DIV/0!</v>
      </c>
      <c r="M29" s="1803"/>
      <c r="N29" s="1804"/>
      <c r="O29" s="1805">
        <f t="shared" si="3"/>
        <v>0</v>
      </c>
      <c r="P29" s="1806" t="e">
        <f t="shared" si="4"/>
        <v>#DIV/0!</v>
      </c>
      <c r="Q29" s="1807" t="e">
        <f t="shared" si="5"/>
        <v>#DIV/0!</v>
      </c>
    </row>
    <row r="30" spans="1:17" ht="13.5" x14ac:dyDescent="0.25">
      <c r="A30" s="1808"/>
      <c r="B30" s="1809"/>
      <c r="C30" s="1810"/>
      <c r="D30" s="1795"/>
      <c r="E30" s="1796"/>
      <c r="F30" s="1797"/>
      <c r="G30" s="1798">
        <f t="shared" si="0"/>
        <v>0</v>
      </c>
      <c r="H30" s="1799"/>
      <c r="I30" s="1800" t="e">
        <f t="shared" si="1"/>
        <v>#DIV/0!</v>
      </c>
      <c r="J30" s="1801"/>
      <c r="K30" s="1801"/>
      <c r="L30" s="1802" t="e">
        <f t="shared" si="2"/>
        <v>#DIV/0!</v>
      </c>
      <c r="M30" s="1803"/>
      <c r="N30" s="1804"/>
      <c r="O30" s="1805">
        <f t="shared" si="3"/>
        <v>0</v>
      </c>
      <c r="P30" s="1806" t="e">
        <f t="shared" si="4"/>
        <v>#DIV/0!</v>
      </c>
      <c r="Q30" s="1807" t="e">
        <f t="shared" si="5"/>
        <v>#DIV/0!</v>
      </c>
    </row>
    <row r="31" spans="1:17" ht="13.5" x14ac:dyDescent="0.25">
      <c r="A31" s="1808"/>
      <c r="B31" s="1809"/>
      <c r="C31" s="1810"/>
      <c r="D31" s="1795"/>
      <c r="E31" s="1796"/>
      <c r="F31" s="1797"/>
      <c r="G31" s="1798">
        <f t="shared" si="0"/>
        <v>0</v>
      </c>
      <c r="H31" s="1799"/>
      <c r="I31" s="1800" t="e">
        <f t="shared" si="1"/>
        <v>#DIV/0!</v>
      </c>
      <c r="J31" s="1801"/>
      <c r="K31" s="1801"/>
      <c r="L31" s="1802" t="e">
        <f t="shared" si="2"/>
        <v>#DIV/0!</v>
      </c>
      <c r="M31" s="1803"/>
      <c r="N31" s="1804"/>
      <c r="O31" s="1805">
        <f t="shared" si="3"/>
        <v>0</v>
      </c>
      <c r="P31" s="1806" t="e">
        <f t="shared" si="4"/>
        <v>#DIV/0!</v>
      </c>
      <c r="Q31" s="1807" t="e">
        <f t="shared" si="5"/>
        <v>#DIV/0!</v>
      </c>
    </row>
    <row r="32" spans="1:17" x14ac:dyDescent="0.2">
      <c r="A32" s="1808"/>
      <c r="B32" s="1811"/>
      <c r="C32" s="1812"/>
      <c r="D32" s="1795"/>
      <c r="E32" s="1796"/>
      <c r="F32" s="1797"/>
      <c r="G32" s="1798">
        <f t="shared" si="0"/>
        <v>0</v>
      </c>
      <c r="H32" s="1799"/>
      <c r="I32" s="1800" t="e">
        <f t="shared" si="1"/>
        <v>#DIV/0!</v>
      </c>
      <c r="J32" s="1801"/>
      <c r="K32" s="1801"/>
      <c r="L32" s="1802" t="e">
        <f t="shared" si="2"/>
        <v>#DIV/0!</v>
      </c>
      <c r="M32" s="1803"/>
      <c r="N32" s="1804"/>
      <c r="O32" s="1805">
        <f t="shared" si="3"/>
        <v>0</v>
      </c>
      <c r="P32" s="1806" t="e">
        <f t="shared" si="4"/>
        <v>#DIV/0!</v>
      </c>
      <c r="Q32" s="1807" t="e">
        <f t="shared" si="5"/>
        <v>#DIV/0!</v>
      </c>
    </row>
    <row r="33" spans="1:17" x14ac:dyDescent="0.2">
      <c r="A33" s="1808"/>
      <c r="B33" s="1811"/>
      <c r="C33" s="1812"/>
      <c r="D33" s="1813"/>
      <c r="E33" s="3048" t="s">
        <v>1880</v>
      </c>
      <c r="F33" s="3049"/>
      <c r="G33" s="1814">
        <f>SUM(G29:G32)</f>
        <v>0</v>
      </c>
      <c r="H33" s="1799"/>
      <c r="I33" s="1800"/>
      <c r="J33" s="1801"/>
      <c r="K33" s="1801"/>
      <c r="L33" s="1802"/>
      <c r="M33" s="1803"/>
      <c r="N33" s="1804"/>
      <c r="O33" s="1805"/>
      <c r="P33" s="1806"/>
      <c r="Q33" s="1807"/>
    </row>
    <row r="34" spans="1:17" x14ac:dyDescent="0.2">
      <c r="A34" s="1808"/>
      <c r="B34" s="1817"/>
      <c r="C34" s="1812"/>
      <c r="D34" s="1795"/>
      <c r="E34" s="1796"/>
      <c r="F34" s="1797"/>
      <c r="G34" s="1798">
        <f t="shared" si="0"/>
        <v>0</v>
      </c>
      <c r="H34" s="1799"/>
      <c r="I34" s="1800" t="e">
        <f t="shared" si="1"/>
        <v>#DIV/0!</v>
      </c>
      <c r="J34" s="1801"/>
      <c r="K34" s="1801"/>
      <c r="L34" s="1802" t="e">
        <f t="shared" si="2"/>
        <v>#DIV/0!</v>
      </c>
      <c r="M34" s="1803"/>
      <c r="N34" s="1804"/>
      <c r="O34" s="1805">
        <f t="shared" si="3"/>
        <v>0</v>
      </c>
      <c r="P34" s="1806" t="e">
        <f t="shared" si="4"/>
        <v>#DIV/0!</v>
      </c>
      <c r="Q34" s="1807" t="e">
        <f t="shared" si="5"/>
        <v>#DIV/0!</v>
      </c>
    </row>
    <row r="35" spans="1:17" x14ac:dyDescent="0.2">
      <c r="A35" s="1808"/>
      <c r="B35" s="1811"/>
      <c r="C35" s="1812"/>
      <c r="D35" s="1795"/>
      <c r="E35" s="1796"/>
      <c r="F35" s="1797"/>
      <c r="G35" s="1798">
        <f t="shared" si="0"/>
        <v>0</v>
      </c>
      <c r="H35" s="1799"/>
      <c r="I35" s="1800" t="e">
        <f t="shared" si="1"/>
        <v>#DIV/0!</v>
      </c>
      <c r="J35" s="1801"/>
      <c r="K35" s="1801"/>
      <c r="L35" s="1802" t="e">
        <f t="shared" si="2"/>
        <v>#DIV/0!</v>
      </c>
      <c r="M35" s="1803"/>
      <c r="N35" s="1804"/>
      <c r="O35" s="1805">
        <f t="shared" si="3"/>
        <v>0</v>
      </c>
      <c r="P35" s="1806" t="e">
        <f t="shared" si="4"/>
        <v>#DIV/0!</v>
      </c>
      <c r="Q35" s="1807" t="e">
        <f t="shared" si="5"/>
        <v>#DIV/0!</v>
      </c>
    </row>
    <row r="36" spans="1:17" x14ac:dyDescent="0.2">
      <c r="A36" s="1808"/>
      <c r="B36" s="1811"/>
      <c r="C36" s="1812"/>
      <c r="D36" s="1795"/>
      <c r="E36" s="1796"/>
      <c r="F36" s="1797"/>
      <c r="G36" s="1798">
        <f t="shared" si="0"/>
        <v>0</v>
      </c>
      <c r="H36" s="1799"/>
      <c r="I36" s="1800" t="e">
        <f t="shared" si="1"/>
        <v>#DIV/0!</v>
      </c>
      <c r="J36" s="1801"/>
      <c r="K36" s="1801"/>
      <c r="L36" s="1802" t="e">
        <f t="shared" si="2"/>
        <v>#DIV/0!</v>
      </c>
      <c r="M36" s="1803"/>
      <c r="N36" s="1804"/>
      <c r="O36" s="1805">
        <f t="shared" si="3"/>
        <v>0</v>
      </c>
      <c r="P36" s="1806" t="e">
        <f t="shared" si="4"/>
        <v>#DIV/0!</v>
      </c>
      <c r="Q36" s="1807" t="e">
        <f t="shared" si="5"/>
        <v>#DIV/0!</v>
      </c>
    </row>
    <row r="37" spans="1:17" x14ac:dyDescent="0.2">
      <c r="A37" s="1808"/>
      <c r="B37" s="1817"/>
      <c r="C37" s="1812"/>
      <c r="D37" s="1795"/>
      <c r="E37" s="1796"/>
      <c r="F37" s="1797"/>
      <c r="G37" s="1798">
        <f t="shared" si="0"/>
        <v>0</v>
      </c>
      <c r="H37" s="1799"/>
      <c r="I37" s="1800" t="e">
        <f t="shared" si="1"/>
        <v>#DIV/0!</v>
      </c>
      <c r="J37" s="1801"/>
      <c r="K37" s="1801"/>
      <c r="L37" s="1802" t="e">
        <f t="shared" si="2"/>
        <v>#DIV/0!</v>
      </c>
      <c r="M37" s="1803"/>
      <c r="N37" s="1804"/>
      <c r="O37" s="1805">
        <f t="shared" si="3"/>
        <v>0</v>
      </c>
      <c r="P37" s="1806" t="e">
        <f t="shared" si="4"/>
        <v>#DIV/0!</v>
      </c>
      <c r="Q37" s="1807" t="e">
        <f t="shared" si="5"/>
        <v>#DIV/0!</v>
      </c>
    </row>
    <row r="38" spans="1:17" x14ac:dyDescent="0.2">
      <c r="A38" s="1808"/>
      <c r="B38" s="1817"/>
      <c r="C38" s="1812"/>
      <c r="D38" s="1795"/>
      <c r="E38" s="3048" t="s">
        <v>1880</v>
      </c>
      <c r="F38" s="3049"/>
      <c r="G38" s="1814">
        <f>SUM(G34:G37)</f>
        <v>0</v>
      </c>
      <c r="H38" s="1799"/>
      <c r="I38" s="1800"/>
      <c r="J38" s="1801"/>
      <c r="K38" s="1801"/>
      <c r="L38" s="1802"/>
      <c r="M38" s="1803"/>
      <c r="N38" s="1804"/>
      <c r="O38" s="1805"/>
      <c r="P38" s="1806"/>
      <c r="Q38" s="1807"/>
    </row>
    <row r="39" spans="1:17" x14ac:dyDescent="0.2">
      <c r="A39" s="1808"/>
      <c r="B39" s="1817"/>
      <c r="C39" s="1812"/>
      <c r="D39" s="1795"/>
      <c r="E39" s="1796"/>
      <c r="F39" s="1797"/>
      <c r="G39" s="1798">
        <f t="shared" si="0"/>
        <v>0</v>
      </c>
      <c r="H39" s="1799"/>
      <c r="I39" s="1800" t="e">
        <f t="shared" si="1"/>
        <v>#DIV/0!</v>
      </c>
      <c r="J39" s="1801"/>
      <c r="K39" s="1801"/>
      <c r="L39" s="1802" t="e">
        <f t="shared" si="2"/>
        <v>#DIV/0!</v>
      </c>
      <c r="M39" s="1803"/>
      <c r="N39" s="1804"/>
      <c r="O39" s="1805">
        <f t="shared" si="3"/>
        <v>0</v>
      </c>
      <c r="P39" s="1806" t="e">
        <f t="shared" si="4"/>
        <v>#DIV/0!</v>
      </c>
      <c r="Q39" s="1807" t="e">
        <f t="shared" si="5"/>
        <v>#DIV/0!</v>
      </c>
    </row>
    <row r="40" spans="1:17" x14ac:dyDescent="0.2">
      <c r="A40" s="1808"/>
      <c r="B40" s="1811"/>
      <c r="C40" s="1812"/>
      <c r="D40" s="1795"/>
      <c r="E40" s="1796"/>
      <c r="F40" s="1797"/>
      <c r="G40" s="1798">
        <f t="shared" si="0"/>
        <v>0</v>
      </c>
      <c r="H40" s="1799"/>
      <c r="I40" s="1800" t="e">
        <f t="shared" si="1"/>
        <v>#DIV/0!</v>
      </c>
      <c r="J40" s="1801"/>
      <c r="K40" s="1801"/>
      <c r="L40" s="1802" t="e">
        <f t="shared" si="2"/>
        <v>#DIV/0!</v>
      </c>
      <c r="M40" s="1803"/>
      <c r="N40" s="1804"/>
      <c r="O40" s="1805">
        <f t="shared" si="3"/>
        <v>0</v>
      </c>
      <c r="P40" s="1806" t="e">
        <f t="shared" si="4"/>
        <v>#DIV/0!</v>
      </c>
      <c r="Q40" s="1807" t="e">
        <f t="shared" si="5"/>
        <v>#DIV/0!</v>
      </c>
    </row>
    <row r="41" spans="1:17" x14ac:dyDescent="0.2">
      <c r="A41" s="1808"/>
      <c r="B41" s="1811"/>
      <c r="C41" s="1812"/>
      <c r="D41" s="1795"/>
      <c r="E41" s="1796"/>
      <c r="F41" s="1797"/>
      <c r="G41" s="1798">
        <f t="shared" si="0"/>
        <v>0</v>
      </c>
      <c r="H41" s="1799"/>
      <c r="I41" s="1800" t="e">
        <f t="shared" si="1"/>
        <v>#DIV/0!</v>
      </c>
      <c r="J41" s="1801"/>
      <c r="K41" s="1801"/>
      <c r="L41" s="1802" t="e">
        <f t="shared" si="2"/>
        <v>#DIV/0!</v>
      </c>
      <c r="M41" s="1803"/>
      <c r="N41" s="1804"/>
      <c r="O41" s="1805">
        <f t="shared" si="3"/>
        <v>0</v>
      </c>
      <c r="P41" s="1806" t="e">
        <f t="shared" si="4"/>
        <v>#DIV/0!</v>
      </c>
      <c r="Q41" s="1807" t="e">
        <f t="shared" si="5"/>
        <v>#DIV/0!</v>
      </c>
    </row>
    <row r="42" spans="1:17" x14ac:dyDescent="0.2">
      <c r="A42" s="1808"/>
      <c r="B42" s="1811"/>
      <c r="C42" s="1812"/>
      <c r="D42" s="1795"/>
      <c r="E42" s="1796"/>
      <c r="F42" s="1797"/>
      <c r="G42" s="1798">
        <f>+E42*F42</f>
        <v>0</v>
      </c>
      <c r="H42" s="1799"/>
      <c r="I42" s="1800" t="e">
        <f t="shared" si="1"/>
        <v>#DIV/0!</v>
      </c>
      <c r="J42" s="1801"/>
      <c r="K42" s="1801"/>
      <c r="L42" s="1802" t="e">
        <f t="shared" si="2"/>
        <v>#DIV/0!</v>
      </c>
      <c r="M42" s="1803"/>
      <c r="N42" s="1804"/>
      <c r="O42" s="1805">
        <f t="shared" si="3"/>
        <v>0</v>
      </c>
      <c r="P42" s="1806" t="e">
        <f t="shared" si="4"/>
        <v>#DIV/0!</v>
      </c>
      <c r="Q42" s="1807" t="e">
        <f t="shared" si="5"/>
        <v>#DIV/0!</v>
      </c>
    </row>
    <row r="43" spans="1:17" ht="13.5" thickBot="1" x14ac:dyDescent="0.25">
      <c r="A43" s="1808"/>
      <c r="B43" s="1818"/>
      <c r="C43" s="1819"/>
      <c r="D43" s="1820"/>
      <c r="E43" s="3032" t="s">
        <v>1880</v>
      </c>
      <c r="F43" s="3033"/>
      <c r="G43" s="1821">
        <f>SUM(G39:G42)</f>
        <v>0</v>
      </c>
      <c r="H43" s="1822"/>
      <c r="I43" s="1823"/>
      <c r="J43" s="1824"/>
      <c r="K43" s="1824"/>
      <c r="L43" s="1823"/>
      <c r="M43" s="3034" t="s">
        <v>1806</v>
      </c>
      <c r="N43" s="3035"/>
      <c r="O43" s="1825">
        <f>SUM(O21:O42)</f>
        <v>0</v>
      </c>
      <c r="P43" s="1826" t="s">
        <v>354</v>
      </c>
      <c r="Q43" s="1827" t="e">
        <f>SUM(Q21:Q42)</f>
        <v>#DIV/0!</v>
      </c>
    </row>
    <row r="44" spans="1:17" ht="13.5" thickBot="1" x14ac:dyDescent="0.25">
      <c r="B44" s="1811"/>
      <c r="C44" s="1643"/>
      <c r="D44" s="1828"/>
      <c r="E44" s="1829"/>
      <c r="F44" s="1829"/>
      <c r="G44" s="1829"/>
      <c r="H44" s="1830"/>
      <c r="I44" s="1800"/>
      <c r="J44" s="1801"/>
      <c r="K44" s="1801"/>
      <c r="L44" s="1831"/>
      <c r="M44" s="1800"/>
      <c r="N44" s="1800"/>
      <c r="O44" s="1801"/>
      <c r="P44" s="1832" t="s">
        <v>224</v>
      </c>
      <c r="Q44" s="1833" t="e">
        <f>+Q43/O43</f>
        <v>#DIV/0!</v>
      </c>
    </row>
    <row r="45" spans="1:17" x14ac:dyDescent="0.2">
      <c r="B45" s="1811"/>
      <c r="C45" s="1643"/>
      <c r="D45" s="1828"/>
      <c r="E45" s="1829"/>
      <c r="F45" s="1829"/>
      <c r="G45" s="1829"/>
      <c r="H45" s="1830"/>
      <c r="I45" s="1800"/>
      <c r="J45" s="1801"/>
      <c r="K45" s="1801"/>
      <c r="L45" s="1831"/>
      <c r="M45" s="1800"/>
      <c r="N45" s="1800"/>
      <c r="O45" s="1801"/>
      <c r="P45" s="1801"/>
      <c r="Q45" s="1834"/>
    </row>
    <row r="46" spans="1:17" x14ac:dyDescent="0.2">
      <c r="B46" s="1811"/>
      <c r="C46" s="1643"/>
      <c r="D46" s="1828"/>
      <c r="E46" s="1829"/>
      <c r="F46" s="1829"/>
      <c r="G46" s="1829"/>
      <c r="H46" s="1830"/>
      <c r="I46" s="1800"/>
      <c r="J46" s="1801"/>
      <c r="K46" s="1801"/>
      <c r="L46" s="1831"/>
      <c r="M46" s="1800"/>
      <c r="N46" s="1800"/>
      <c r="O46" s="1801"/>
      <c r="P46" s="1801"/>
      <c r="Q46" s="1834"/>
    </row>
    <row r="47" spans="1:17" x14ac:dyDescent="0.2">
      <c r="B47" s="1811"/>
      <c r="C47" s="1643"/>
      <c r="D47" s="1828"/>
      <c r="E47" s="1829"/>
      <c r="F47" s="1829"/>
      <c r="G47" s="1829"/>
      <c r="H47" s="1830"/>
      <c r="I47" s="1800"/>
      <c r="J47" s="1801"/>
      <c r="K47" s="1801"/>
      <c r="L47" s="1831"/>
      <c r="M47" s="1800"/>
      <c r="N47" s="1800"/>
      <c r="O47" s="1801"/>
      <c r="P47" s="1801"/>
      <c r="Q47" s="1834"/>
    </row>
    <row r="48" spans="1:17" x14ac:dyDescent="0.2">
      <c r="B48" s="3036" t="s">
        <v>1582</v>
      </c>
      <c r="C48" s="3037"/>
      <c r="D48" s="3037"/>
      <c r="E48" s="3037"/>
      <c r="F48" s="1835"/>
      <c r="G48" s="1835"/>
      <c r="H48" s="1836"/>
      <c r="I48" s="529"/>
      <c r="J48" s="529"/>
      <c r="K48" s="529"/>
      <c r="L48" s="529"/>
      <c r="M48" s="529"/>
      <c r="N48" s="529"/>
      <c r="O48" s="529"/>
      <c r="P48" s="529"/>
      <c r="Q48" s="1837"/>
    </row>
    <row r="49" spans="1:17" x14ac:dyDescent="0.2">
      <c r="B49" s="3038" t="s">
        <v>1881</v>
      </c>
      <c r="C49" s="3039"/>
      <c r="D49" s="3039"/>
      <c r="E49" s="3039"/>
      <c r="F49" s="3039"/>
      <c r="G49" s="3039"/>
      <c r="H49" s="3039"/>
      <c r="I49" s="3039"/>
      <c r="J49" s="3039"/>
      <c r="K49" s="3039"/>
      <c r="L49" s="3039"/>
      <c r="M49" s="3039"/>
      <c r="N49" s="3039"/>
      <c r="O49" s="3039"/>
      <c r="P49" s="3039"/>
      <c r="Q49" s="3040"/>
    </row>
    <row r="50" spans="1:17" x14ac:dyDescent="0.2">
      <c r="B50" s="3038" t="s">
        <v>1882</v>
      </c>
      <c r="C50" s="3039"/>
      <c r="D50" s="3039"/>
      <c r="E50" s="3039"/>
      <c r="F50" s="3039"/>
      <c r="G50" s="3039"/>
      <c r="H50" s="3039"/>
      <c r="I50" s="3039"/>
      <c r="J50" s="3039"/>
      <c r="K50" s="3039"/>
      <c r="L50" s="3039"/>
      <c r="M50" s="3039"/>
      <c r="N50" s="3039"/>
      <c r="O50" s="3039"/>
      <c r="P50" s="3039"/>
      <c r="Q50" s="3040"/>
    </row>
    <row r="51" spans="1:17" x14ac:dyDescent="0.2">
      <c r="B51" s="3038" t="s">
        <v>1883</v>
      </c>
      <c r="C51" s="3039"/>
      <c r="D51" s="3039"/>
      <c r="E51" s="3039"/>
      <c r="F51" s="3039"/>
      <c r="G51" s="3039"/>
      <c r="H51" s="3039"/>
      <c r="I51" s="3039"/>
      <c r="J51" s="3039"/>
      <c r="K51" s="3039"/>
      <c r="L51" s="3039"/>
      <c r="M51" s="3039"/>
      <c r="N51" s="3039"/>
      <c r="O51" s="3039"/>
      <c r="P51" s="3039"/>
      <c r="Q51" s="3040"/>
    </row>
    <row r="52" spans="1:17" x14ac:dyDescent="0.2">
      <c r="B52" s="3029"/>
      <c r="C52" s="3030"/>
      <c r="D52" s="3030"/>
      <c r="E52" s="3030"/>
      <c r="F52" s="1838"/>
      <c r="G52" s="1838"/>
      <c r="H52" s="1838"/>
      <c r="I52" s="531"/>
      <c r="J52" s="531"/>
      <c r="K52" s="531"/>
      <c r="L52" s="531"/>
      <c r="M52" s="531"/>
      <c r="N52" s="531"/>
      <c r="O52" s="531"/>
      <c r="P52" s="531"/>
      <c r="Q52" s="1839"/>
    </row>
    <row r="53" spans="1:17" x14ac:dyDescent="0.2">
      <c r="B53" s="3029"/>
      <c r="C53" s="3030"/>
      <c r="D53" s="3030"/>
      <c r="E53" s="3030"/>
      <c r="F53" s="1838"/>
      <c r="G53" s="1838"/>
      <c r="H53" s="1838"/>
      <c r="I53" s="531"/>
      <c r="J53" s="531"/>
      <c r="K53" s="531"/>
      <c r="L53" s="531"/>
      <c r="M53" s="531"/>
      <c r="N53" s="531"/>
      <c r="O53" s="531"/>
      <c r="P53" s="531"/>
      <c r="Q53" s="1839"/>
    </row>
    <row r="54" spans="1:17" x14ac:dyDescent="0.2">
      <c r="B54" s="1840"/>
      <c r="C54" s="1841"/>
      <c r="D54" s="1842"/>
      <c r="E54" s="1843"/>
      <c r="F54" s="1843"/>
      <c r="G54" s="1843"/>
      <c r="H54" s="619"/>
      <c r="I54" s="620"/>
      <c r="J54" s="620"/>
      <c r="K54" s="620"/>
      <c r="L54" s="620"/>
      <c r="M54" s="620"/>
      <c r="N54" s="620"/>
      <c r="O54" s="620"/>
      <c r="P54" s="620"/>
      <c r="Q54" s="966"/>
    </row>
    <row r="55" spans="1:17" x14ac:dyDescent="0.2">
      <c r="B55" s="1844"/>
      <c r="C55" s="1845"/>
      <c r="D55" s="1846"/>
      <c r="E55" s="1847"/>
      <c r="F55" s="1847"/>
      <c r="G55" s="1847"/>
      <c r="H55" s="1848"/>
      <c r="I55" s="1849"/>
      <c r="J55" s="1849"/>
      <c r="K55" s="1849"/>
      <c r="L55" s="1849"/>
      <c r="M55" s="1849"/>
      <c r="N55" s="1849"/>
      <c r="O55" s="1849"/>
      <c r="P55" s="1849"/>
      <c r="Q55" s="1850"/>
    </row>
    <row r="56" spans="1:17" x14ac:dyDescent="0.2">
      <c r="B56" s="1634"/>
      <c r="C56" s="1636"/>
      <c r="D56" s="1846"/>
      <c r="E56" s="1847"/>
      <c r="F56" s="1847"/>
      <c r="G56" s="1847"/>
      <c r="H56" s="1848"/>
      <c r="I56" s="1849"/>
      <c r="J56" s="1849"/>
      <c r="K56" s="1849"/>
      <c r="L56" s="1849"/>
      <c r="M56" s="1849"/>
      <c r="N56" s="1849"/>
      <c r="O56" s="1849"/>
      <c r="P56" s="1849"/>
      <c r="Q56" s="1850"/>
    </row>
    <row r="57" spans="1:17" x14ac:dyDescent="0.2">
      <c r="B57" s="1634"/>
      <c r="C57" s="1636"/>
      <c r="D57" s="1846"/>
      <c r="E57" s="1847"/>
      <c r="F57" s="1847"/>
      <c r="G57" s="1847"/>
      <c r="H57" s="1849"/>
      <c r="I57" s="1849"/>
      <c r="J57" s="1849"/>
      <c r="K57" s="1849"/>
      <c r="L57" s="1849"/>
      <c r="M57" s="1849"/>
      <c r="N57" s="1849"/>
      <c r="O57" s="1849"/>
      <c r="P57" s="1849"/>
      <c r="Q57" s="1851"/>
    </row>
    <row r="58" spans="1:17" x14ac:dyDescent="0.2">
      <c r="B58" s="1634"/>
      <c r="C58" s="1636"/>
      <c r="D58" s="1852"/>
      <c r="E58" s="1853"/>
      <c r="F58" s="1853"/>
      <c r="G58" s="1853"/>
      <c r="H58" s="1852"/>
      <c r="I58" s="1849"/>
      <c r="J58" s="1849"/>
      <c r="K58" s="1849"/>
      <c r="L58" s="1849"/>
      <c r="M58" s="1849"/>
      <c r="N58" s="1849"/>
      <c r="O58" s="1849"/>
      <c r="P58" s="1849"/>
      <c r="Q58" s="1854"/>
    </row>
    <row r="59" spans="1:17" x14ac:dyDescent="0.2">
      <c r="B59" s="1634"/>
      <c r="C59" s="1636"/>
      <c r="D59" s="1845"/>
      <c r="E59" s="1845"/>
      <c r="F59" s="1845"/>
      <c r="G59" s="1845"/>
      <c r="H59" s="1852"/>
      <c r="I59" s="1849"/>
      <c r="J59" s="1849"/>
      <c r="K59" s="1849"/>
      <c r="L59" s="1849"/>
      <c r="M59" s="1849"/>
      <c r="N59" s="1849"/>
      <c r="O59" s="1849"/>
      <c r="P59" s="1849"/>
      <c r="Q59" s="1854"/>
    </row>
    <row r="60" spans="1:17" ht="13.5" thickBot="1" x14ac:dyDescent="0.25">
      <c r="B60" s="1855"/>
      <c r="C60" s="1856"/>
      <c r="D60" s="1857"/>
      <c r="E60" s="1857"/>
      <c r="F60" s="1857"/>
      <c r="G60" s="1857"/>
      <c r="H60" s="1858"/>
      <c r="I60" s="1858"/>
      <c r="J60" s="1858"/>
      <c r="K60" s="1858"/>
      <c r="L60" s="1858"/>
      <c r="M60" s="1858"/>
      <c r="N60" s="1858"/>
      <c r="O60" s="1858"/>
      <c r="P60" s="1858"/>
      <c r="Q60" s="1859"/>
    </row>
    <row r="64" spans="1:17" x14ac:dyDescent="0.2">
      <c r="A64" s="1860"/>
      <c r="B64" s="1662"/>
      <c r="C64" s="1662"/>
      <c r="D64" s="1861"/>
      <c r="E64" s="1861"/>
      <c r="F64" s="1861"/>
      <c r="G64" s="1861"/>
      <c r="H64" s="1861"/>
    </row>
    <row r="65" spans="1:8" s="1731" customFormat="1" x14ac:dyDescent="0.2">
      <c r="A65" s="1763"/>
      <c r="D65" s="1862"/>
      <c r="E65" s="1862"/>
      <c r="F65" s="1862"/>
      <c r="G65" s="1862"/>
      <c r="H65" s="1862"/>
    </row>
    <row r="66" spans="1:8" x14ac:dyDescent="0.2">
      <c r="D66" s="1861"/>
      <c r="E66" s="1861"/>
      <c r="F66" s="1861"/>
      <c r="G66" s="1861"/>
      <c r="H66" s="1861"/>
    </row>
    <row r="67" spans="1:8" x14ac:dyDescent="0.2">
      <c r="D67" s="1861"/>
      <c r="E67" s="1861"/>
      <c r="F67" s="1861"/>
      <c r="G67" s="1861"/>
      <c r="H67" s="1861"/>
    </row>
  </sheetData>
  <mergeCells count="25">
    <mergeCell ref="C19:C20"/>
    <mergeCell ref="D19:D20"/>
    <mergeCell ref="E19:G19"/>
    <mergeCell ref="H19:L19"/>
    <mergeCell ref="C1:D1"/>
    <mergeCell ref="B6:Q6"/>
    <mergeCell ref="B13:M13"/>
    <mergeCell ref="B16:Q16"/>
    <mergeCell ref="B17:E18"/>
    <mergeCell ref="B52:E52"/>
    <mergeCell ref="B53:E53"/>
    <mergeCell ref="A19:A20"/>
    <mergeCell ref="E43:F43"/>
    <mergeCell ref="M43:N43"/>
    <mergeCell ref="B48:E48"/>
    <mergeCell ref="B49:Q49"/>
    <mergeCell ref="B50:Q50"/>
    <mergeCell ref="B51:Q51"/>
    <mergeCell ref="M19:O19"/>
    <mergeCell ref="P19:P20"/>
    <mergeCell ref="Q19:Q20"/>
    <mergeCell ref="E28:F28"/>
    <mergeCell ref="E33:F33"/>
    <mergeCell ref="E38:F38"/>
    <mergeCell ref="B19:B20"/>
  </mergeCells>
  <pageMargins left="0.78740157499999996" right="0.78740157499999996" top="0.984251969" bottom="0.984251969" header="0.4921259845" footer="0.4921259845"/>
  <pageSetup paperSize="9"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8">
    <tabColor indexed="10"/>
  </sheetPr>
  <dimension ref="A1:H69"/>
  <sheetViews>
    <sheetView workbookViewId="0">
      <selection activeCell="B11" sqref="B11"/>
    </sheetView>
  </sheetViews>
  <sheetFormatPr baseColWidth="10" defaultRowHeight="12.75" x14ac:dyDescent="0.2"/>
  <cols>
    <col min="1" max="1" width="11.5703125" bestFit="1" customWidth="1"/>
    <col min="8" max="8" width="15.7109375" bestFit="1" customWidth="1"/>
  </cols>
  <sheetData>
    <row r="1" spans="1:8" ht="16.5" thickBot="1" x14ac:dyDescent="0.25">
      <c r="A1" s="331" t="s">
        <v>220</v>
      </c>
      <c r="B1" s="2449" t="s">
        <v>1671</v>
      </c>
      <c r="C1" s="2450"/>
      <c r="D1" s="2451" t="s">
        <v>221</v>
      </c>
      <c r="E1" s="2452"/>
      <c r="F1" s="2452"/>
      <c r="G1" s="2450"/>
      <c r="H1" s="332" t="s">
        <v>671</v>
      </c>
    </row>
    <row r="2" spans="1:8" ht="19.5" thickBot="1" x14ac:dyDescent="0.25">
      <c r="A2" s="816">
        <f>Q!P5</f>
        <v>2014001</v>
      </c>
      <c r="B2" s="2455" t="str">
        <f>CLIENT</f>
        <v>SPECIMEN ECF</v>
      </c>
      <c r="C2" s="2456"/>
      <c r="D2" s="2457" t="s">
        <v>226</v>
      </c>
      <c r="E2" s="2458"/>
      <c r="F2" s="2458"/>
      <c r="G2" s="2459"/>
      <c r="H2" s="333" t="s">
        <v>212</v>
      </c>
    </row>
    <row r="3" spans="1:8" ht="16.5" thickBot="1" x14ac:dyDescent="0.25">
      <c r="A3" s="334" t="s">
        <v>725</v>
      </c>
      <c r="B3" s="2449" t="s">
        <v>674</v>
      </c>
      <c r="C3" s="2450"/>
      <c r="D3" s="2451" t="s">
        <v>222</v>
      </c>
      <c r="E3" s="2452"/>
      <c r="F3" s="2452"/>
      <c r="G3" s="2450"/>
      <c r="H3" s="335" t="s">
        <v>1450</v>
      </c>
    </row>
    <row r="4" spans="1:8" ht="21" thickBot="1" x14ac:dyDescent="0.35">
      <c r="A4" s="817"/>
      <c r="B4" s="2466"/>
      <c r="C4" s="2467"/>
      <c r="D4" s="2453"/>
      <c r="E4" s="2454"/>
      <c r="F4" s="337"/>
      <c r="G4" s="337"/>
      <c r="H4" s="580">
        <f>+GA!O3</f>
        <v>41639</v>
      </c>
    </row>
    <row r="5" spans="1:8" x14ac:dyDescent="0.2">
      <c r="A5" s="2460" t="s">
        <v>1163</v>
      </c>
      <c r="B5" s="2461"/>
      <c r="C5" s="2461"/>
      <c r="D5" s="2461"/>
      <c r="E5" s="2461"/>
      <c r="F5" s="2461"/>
      <c r="G5" s="2461"/>
      <c r="H5" s="2462"/>
    </row>
    <row r="6" spans="1:8" x14ac:dyDescent="0.2">
      <c r="A6" s="2463"/>
      <c r="B6" s="2464"/>
      <c r="C6" s="2464"/>
      <c r="D6" s="2464"/>
      <c r="E6" s="2464"/>
      <c r="F6" s="2464"/>
      <c r="G6" s="2464"/>
      <c r="H6" s="2465"/>
    </row>
    <row r="7" spans="1:8" x14ac:dyDescent="0.2">
      <c r="A7" s="818"/>
      <c r="B7" s="2472"/>
      <c r="C7" s="2471"/>
      <c r="D7" s="2471"/>
      <c r="E7" s="2471"/>
      <c r="F7" s="2471"/>
      <c r="G7" s="2471"/>
      <c r="H7" s="819"/>
    </row>
    <row r="8" spans="1:8" x14ac:dyDescent="0.2">
      <c r="A8" s="818"/>
      <c r="B8" s="2472"/>
      <c r="C8" s="2471"/>
      <c r="D8" s="2471"/>
      <c r="E8" s="2471"/>
      <c r="F8" s="2471"/>
      <c r="G8" s="2471"/>
      <c r="H8" s="820"/>
    </row>
    <row r="9" spans="1:8" s="1924" customFormat="1" x14ac:dyDescent="0.2">
      <c r="A9" s="818"/>
      <c r="B9" s="1925"/>
      <c r="C9" s="2152"/>
      <c r="D9" s="2152"/>
      <c r="E9" s="2152"/>
      <c r="F9" s="2152"/>
      <c r="G9" s="2152"/>
      <c r="H9" s="820"/>
    </row>
    <row r="10" spans="1:8" s="1924" customFormat="1" x14ac:dyDescent="0.2">
      <c r="A10" s="818"/>
      <c r="B10" s="1925"/>
      <c r="C10" s="2152"/>
      <c r="D10" s="2152"/>
      <c r="E10" s="2152"/>
      <c r="F10" s="2152"/>
      <c r="G10" s="2152"/>
      <c r="H10" s="820"/>
    </row>
    <row r="11" spans="1:8" s="1924" customFormat="1" x14ac:dyDescent="0.2">
      <c r="A11" s="818"/>
      <c r="B11" s="1925">
        <f>+'Plan de mission'!M86</f>
        <v>0</v>
      </c>
      <c r="C11" s="2152"/>
      <c r="D11" s="2152"/>
      <c r="E11" s="2152"/>
      <c r="F11" s="2152"/>
      <c r="G11" s="2152"/>
      <c r="H11" s="820"/>
    </row>
    <row r="12" spans="1:8" s="1924" customFormat="1" x14ac:dyDescent="0.2">
      <c r="A12" s="818"/>
      <c r="B12" s="1925"/>
      <c r="C12" s="2152"/>
      <c r="D12" s="2152"/>
      <c r="E12" s="2152"/>
      <c r="F12" s="2152"/>
      <c r="G12" s="2152"/>
      <c r="H12" s="820"/>
    </row>
    <row r="13" spans="1:8" s="1924" customFormat="1" x14ac:dyDescent="0.2">
      <c r="A13" s="818"/>
      <c r="B13" s="1925"/>
      <c r="C13" s="2152"/>
      <c r="D13" s="2152"/>
      <c r="E13" s="2152"/>
      <c r="F13" s="2152"/>
      <c r="G13" s="2152"/>
      <c r="H13" s="820"/>
    </row>
    <row r="14" spans="1:8" x14ac:dyDescent="0.2">
      <c r="A14" s="821"/>
      <c r="B14" s="2472"/>
      <c r="C14" s="2471"/>
      <c r="D14" s="2471"/>
      <c r="E14" s="2471"/>
      <c r="F14" s="2471"/>
      <c r="G14" s="2471"/>
      <c r="H14" s="819"/>
    </row>
    <row r="15" spans="1:8" ht="12.75" customHeight="1" x14ac:dyDescent="0.2">
      <c r="A15" s="821"/>
      <c r="B15" s="2468" t="s">
        <v>1775</v>
      </c>
      <c r="C15" s="2469"/>
      <c r="D15" s="2469"/>
      <c r="E15" s="2469"/>
      <c r="F15" s="2469"/>
      <c r="G15" s="2469"/>
      <c r="H15" s="820"/>
    </row>
    <row r="16" spans="1:8" x14ac:dyDescent="0.2">
      <c r="A16" s="821"/>
      <c r="B16" s="2472"/>
      <c r="C16" s="2471"/>
      <c r="D16" s="2471"/>
      <c r="E16" s="2471"/>
      <c r="F16" s="2471"/>
      <c r="G16" s="2471"/>
      <c r="H16" s="819"/>
    </row>
    <row r="17" spans="1:8" x14ac:dyDescent="0.2">
      <c r="A17" s="821"/>
      <c r="B17" s="2472"/>
      <c r="C17" s="2471"/>
      <c r="D17" s="2471"/>
      <c r="E17" s="2471"/>
      <c r="F17" s="2471"/>
      <c r="G17" s="2471"/>
      <c r="H17" s="819"/>
    </row>
    <row r="18" spans="1:8" x14ac:dyDescent="0.2">
      <c r="A18" s="821"/>
      <c r="B18" s="2472"/>
      <c r="C18" s="2471"/>
      <c r="D18" s="2471"/>
      <c r="E18" s="2471"/>
      <c r="F18" s="2471"/>
      <c r="G18" s="2471"/>
      <c r="H18" s="819"/>
    </row>
    <row r="19" spans="1:8" x14ac:dyDescent="0.2">
      <c r="A19" s="821"/>
      <c r="B19" s="2472"/>
      <c r="C19" s="2471"/>
      <c r="D19" s="2471"/>
      <c r="E19" s="2471"/>
      <c r="F19" s="2471"/>
      <c r="G19" s="2471"/>
      <c r="H19" s="819"/>
    </row>
    <row r="20" spans="1:8" x14ac:dyDescent="0.2">
      <c r="A20" s="821"/>
      <c r="B20" s="2472"/>
      <c r="C20" s="2471"/>
      <c r="D20" s="2471"/>
      <c r="E20" s="2471"/>
      <c r="F20" s="2471"/>
      <c r="G20" s="2471"/>
      <c r="H20" s="819"/>
    </row>
    <row r="21" spans="1:8" x14ac:dyDescent="0.2">
      <c r="A21" s="821"/>
      <c r="B21" s="2472"/>
      <c r="C21" s="2471"/>
      <c r="D21" s="2471"/>
      <c r="E21" s="2471"/>
      <c r="F21" s="2471"/>
      <c r="G21" s="2471"/>
      <c r="H21" s="819"/>
    </row>
    <row r="22" spans="1:8" x14ac:dyDescent="0.2">
      <c r="A22" s="821"/>
      <c r="B22" s="2468" t="s">
        <v>1776</v>
      </c>
      <c r="C22" s="2469"/>
      <c r="D22" s="2469"/>
      <c r="E22" s="2469"/>
      <c r="F22" s="2469"/>
      <c r="G22" s="2469"/>
      <c r="H22" s="819"/>
    </row>
    <row r="23" spans="1:8" x14ac:dyDescent="0.2">
      <c r="A23" s="821"/>
      <c r="B23" s="2472"/>
      <c r="C23" s="2471"/>
      <c r="D23" s="2471"/>
      <c r="E23" s="2471"/>
      <c r="F23" s="2471"/>
      <c r="G23" s="2471"/>
      <c r="H23" s="819"/>
    </row>
    <row r="24" spans="1:8" x14ac:dyDescent="0.2">
      <c r="A24" s="821"/>
      <c r="B24" s="2569" t="s">
        <v>1784</v>
      </c>
      <c r="C24" s="2569"/>
      <c r="D24" s="2569"/>
      <c r="E24" s="2569"/>
      <c r="F24" s="2569"/>
      <c r="G24" s="2569"/>
      <c r="H24" s="819"/>
    </row>
    <row r="25" spans="1:8" x14ac:dyDescent="0.2">
      <c r="A25" s="821"/>
      <c r="B25" s="2569"/>
      <c r="C25" s="2569"/>
      <c r="D25" s="2569"/>
      <c r="E25" s="2569"/>
      <c r="F25" s="2569"/>
      <c r="G25" s="2569"/>
      <c r="H25" s="819"/>
    </row>
    <row r="26" spans="1:8" x14ac:dyDescent="0.2">
      <c r="A26" s="821"/>
      <c r="B26" s="2472"/>
      <c r="C26" s="2471"/>
      <c r="D26" s="2471"/>
      <c r="E26" s="2471"/>
      <c r="F26" s="2471"/>
      <c r="G26" s="2471"/>
      <c r="H26" s="819"/>
    </row>
    <row r="27" spans="1:8" x14ac:dyDescent="0.2">
      <c r="A27" s="821"/>
      <c r="B27" s="2569" t="s">
        <v>2018</v>
      </c>
      <c r="C27" s="3067"/>
      <c r="D27" s="3067"/>
      <c r="E27" s="3067"/>
      <c r="F27" s="3067"/>
      <c r="G27" s="3067"/>
      <c r="H27" s="819"/>
    </row>
    <row r="28" spans="1:8" x14ac:dyDescent="0.2">
      <c r="A28" s="821"/>
      <c r="B28" s="2569" t="s">
        <v>2019</v>
      </c>
      <c r="C28" s="3067"/>
      <c r="D28" s="3067"/>
      <c r="E28" s="3067"/>
      <c r="F28" s="3067"/>
      <c r="G28" s="3067"/>
      <c r="H28" s="819"/>
    </row>
    <row r="29" spans="1:8" x14ac:dyDescent="0.2">
      <c r="A29" s="821"/>
      <c r="B29" s="2472"/>
      <c r="C29" s="2471"/>
      <c r="D29" s="2471"/>
      <c r="E29" s="2471"/>
      <c r="F29" s="2471"/>
      <c r="G29" s="2471"/>
      <c r="H29" s="819"/>
    </row>
    <row r="30" spans="1:8" x14ac:dyDescent="0.2">
      <c r="A30" s="821"/>
      <c r="B30" s="2569" t="s">
        <v>2020</v>
      </c>
      <c r="C30" s="2569"/>
      <c r="D30" s="2569"/>
      <c r="E30" s="2569"/>
      <c r="F30" s="2569"/>
      <c r="G30" s="2569"/>
      <c r="H30" s="819"/>
    </row>
    <row r="31" spans="1:8" x14ac:dyDescent="0.2">
      <c r="A31" s="821"/>
      <c r="B31" s="2569"/>
      <c r="C31" s="2569"/>
      <c r="D31" s="2569"/>
      <c r="E31" s="2569"/>
      <c r="F31" s="2569"/>
      <c r="G31" s="2569"/>
      <c r="H31" s="819"/>
    </row>
    <row r="32" spans="1:8" s="1902" customFormat="1" x14ac:dyDescent="0.2">
      <c r="A32" s="821"/>
      <c r="B32" s="2472"/>
      <c r="C32" s="2472"/>
      <c r="D32" s="2472"/>
      <c r="E32" s="2472"/>
      <c r="F32" s="2472"/>
      <c r="G32" s="2472"/>
      <c r="H32" s="819"/>
    </row>
    <row r="33" spans="1:8" s="1902" customFormat="1" x14ac:dyDescent="0.2">
      <c r="A33" s="821"/>
      <c r="B33" s="2472"/>
      <c r="C33" s="2472"/>
      <c r="D33" s="2472"/>
      <c r="E33" s="2472"/>
      <c r="F33" s="2472"/>
      <c r="G33" s="2472"/>
      <c r="H33" s="819"/>
    </row>
    <row r="34" spans="1:8" s="1902" customFormat="1" x14ac:dyDescent="0.2">
      <c r="A34" s="821"/>
      <c r="B34" s="2472"/>
      <c r="C34" s="2472"/>
      <c r="D34" s="2472"/>
      <c r="E34" s="2472"/>
      <c r="F34" s="2472"/>
      <c r="G34" s="2472"/>
      <c r="H34" s="819"/>
    </row>
    <row r="35" spans="1:8" s="1902" customFormat="1" x14ac:dyDescent="0.2">
      <c r="A35" s="821"/>
      <c r="B35" s="2472"/>
      <c r="C35" s="2472"/>
      <c r="D35" s="2472"/>
      <c r="E35" s="2472"/>
      <c r="F35" s="2472"/>
      <c r="G35" s="2472"/>
      <c r="H35" s="819"/>
    </row>
    <row r="36" spans="1:8" x14ac:dyDescent="0.2">
      <c r="A36" s="821"/>
      <c r="B36" s="2472"/>
      <c r="C36" s="2471"/>
      <c r="D36" s="2471"/>
      <c r="E36" s="2471"/>
      <c r="F36" s="2471"/>
      <c r="G36" s="2471"/>
      <c r="H36" s="819"/>
    </row>
    <row r="37" spans="1:8" x14ac:dyDescent="0.2">
      <c r="A37" s="821"/>
      <c r="B37" s="2468" t="s">
        <v>228</v>
      </c>
      <c r="C37" s="2469"/>
      <c r="D37" s="2469"/>
      <c r="E37" s="2469"/>
      <c r="F37" s="2469"/>
      <c r="G37" s="2469"/>
      <c r="H37" s="819"/>
    </row>
    <row r="38" spans="1:8" x14ac:dyDescent="0.2">
      <c r="A38" s="821"/>
      <c r="B38" s="2569" t="s">
        <v>2021</v>
      </c>
      <c r="C38" s="2569"/>
      <c r="D38" s="2569"/>
      <c r="E38" s="2569"/>
      <c r="F38" s="2569"/>
      <c r="G38" s="2569"/>
      <c r="H38" s="819"/>
    </row>
    <row r="39" spans="1:8" x14ac:dyDescent="0.2">
      <c r="A39" s="821"/>
      <c r="B39" s="2569"/>
      <c r="C39" s="2569"/>
      <c r="D39" s="2569"/>
      <c r="E39" s="2569"/>
      <c r="F39" s="2569"/>
      <c r="G39" s="2569"/>
      <c r="H39" s="819"/>
    </row>
    <row r="40" spans="1:8" x14ac:dyDescent="0.2">
      <c r="A40" s="821"/>
      <c r="B40" s="2569"/>
      <c r="C40" s="2569"/>
      <c r="D40" s="2569"/>
      <c r="E40" s="2569"/>
      <c r="F40" s="2569"/>
      <c r="G40" s="2569"/>
      <c r="H40" s="819"/>
    </row>
    <row r="41" spans="1:8" x14ac:dyDescent="0.2">
      <c r="A41" s="821"/>
      <c r="B41" s="2472"/>
      <c r="C41" s="2471"/>
      <c r="D41" s="2471"/>
      <c r="E41" s="2471"/>
      <c r="F41" s="2471"/>
      <c r="G41" s="2471"/>
      <c r="H41" s="819"/>
    </row>
    <row r="42" spans="1:8" x14ac:dyDescent="0.2">
      <c r="A42" s="821"/>
      <c r="B42" s="2472"/>
      <c r="C42" s="2471"/>
      <c r="D42" s="2471"/>
      <c r="E42" s="2471"/>
      <c r="F42" s="2471"/>
      <c r="G42" s="2471"/>
      <c r="H42" s="819"/>
    </row>
    <row r="43" spans="1:8" x14ac:dyDescent="0.2">
      <c r="A43" s="821"/>
      <c r="B43" s="2472"/>
      <c r="C43" s="2471"/>
      <c r="D43" s="2471"/>
      <c r="E43" s="2471"/>
      <c r="F43" s="2471"/>
      <c r="G43" s="2471"/>
      <c r="H43" s="819"/>
    </row>
    <row r="44" spans="1:8" x14ac:dyDescent="0.2">
      <c r="A44" s="821"/>
      <c r="B44" s="2472"/>
      <c r="C44" s="2471"/>
      <c r="D44" s="2471"/>
      <c r="E44" s="2471"/>
      <c r="F44" s="2471"/>
      <c r="G44" s="2471"/>
      <c r="H44" s="819"/>
    </row>
    <row r="45" spans="1:8" x14ac:dyDescent="0.2">
      <c r="A45" s="821"/>
      <c r="B45" s="2472"/>
      <c r="C45" s="2471"/>
      <c r="D45" s="2471"/>
      <c r="E45" s="2471"/>
      <c r="F45" s="2471"/>
      <c r="G45" s="2471"/>
      <c r="H45" s="819"/>
    </row>
    <row r="46" spans="1:8" x14ac:dyDescent="0.2">
      <c r="A46" s="821"/>
      <c r="B46" s="2472"/>
      <c r="C46" s="2471"/>
      <c r="D46" s="2471"/>
      <c r="E46" s="2471"/>
      <c r="F46" s="2471"/>
      <c r="G46" s="2471"/>
      <c r="H46" s="819"/>
    </row>
    <row r="47" spans="1:8" x14ac:dyDescent="0.2">
      <c r="A47" s="821"/>
      <c r="B47" s="2472"/>
      <c r="C47" s="2471"/>
      <c r="D47" s="2471"/>
      <c r="E47" s="2471"/>
      <c r="F47" s="2471"/>
      <c r="G47" s="2471"/>
      <c r="H47" s="819"/>
    </row>
    <row r="48" spans="1:8" x14ac:dyDescent="0.2">
      <c r="A48" s="821"/>
      <c r="B48" s="2472"/>
      <c r="C48" s="2471"/>
      <c r="D48" s="2471"/>
      <c r="E48" s="2471"/>
      <c r="F48" s="2471"/>
      <c r="G48" s="2471"/>
      <c r="H48" s="819"/>
    </row>
    <row r="49" spans="1:8" x14ac:dyDescent="0.2">
      <c r="A49" s="821"/>
      <c r="B49" s="2472"/>
      <c r="C49" s="2471"/>
      <c r="D49" s="2471"/>
      <c r="E49" s="2471"/>
      <c r="F49" s="2471"/>
      <c r="G49" s="2471"/>
      <c r="H49" s="819"/>
    </row>
    <row r="50" spans="1:8" x14ac:dyDescent="0.2">
      <c r="A50" s="821"/>
      <c r="B50" s="2472"/>
      <c r="C50" s="2471"/>
      <c r="D50" s="2471"/>
      <c r="E50" s="2471"/>
      <c r="F50" s="2471"/>
      <c r="G50" s="2471"/>
      <c r="H50" s="819"/>
    </row>
    <row r="51" spans="1:8" x14ac:dyDescent="0.2">
      <c r="A51" s="821"/>
      <c r="B51" s="2472"/>
      <c r="C51" s="2471"/>
      <c r="D51" s="2471"/>
      <c r="E51" s="2471"/>
      <c r="F51" s="2471"/>
      <c r="G51" s="2471"/>
      <c r="H51" s="819"/>
    </row>
    <row r="52" spans="1:8" x14ac:dyDescent="0.2">
      <c r="A52" s="821"/>
      <c r="B52" s="2472"/>
      <c r="C52" s="2471"/>
      <c r="D52" s="2471"/>
      <c r="E52" s="2471"/>
      <c r="F52" s="2471"/>
      <c r="G52" s="2471"/>
      <c r="H52" s="819"/>
    </row>
    <row r="53" spans="1:8" x14ac:dyDescent="0.2">
      <c r="A53" s="821"/>
      <c r="B53" s="2472"/>
      <c r="C53" s="2471"/>
      <c r="D53" s="2471"/>
      <c r="E53" s="2471"/>
      <c r="F53" s="2471"/>
      <c r="G53" s="2471"/>
      <c r="H53" s="819"/>
    </row>
    <row r="54" spans="1:8" x14ac:dyDescent="0.2">
      <c r="A54" s="821"/>
      <c r="B54" s="2472"/>
      <c r="C54" s="2471"/>
      <c r="D54" s="2471"/>
      <c r="E54" s="2471"/>
      <c r="F54" s="2471"/>
      <c r="G54" s="2471"/>
      <c r="H54" s="819"/>
    </row>
    <row r="55" spans="1:8" x14ac:dyDescent="0.2">
      <c r="A55" s="821"/>
      <c r="B55" s="2472"/>
      <c r="C55" s="2471"/>
      <c r="D55" s="2471"/>
      <c r="E55" s="2471"/>
      <c r="F55" s="2471"/>
      <c r="G55" s="2471"/>
      <c r="H55" s="819"/>
    </row>
    <row r="56" spans="1:8" x14ac:dyDescent="0.2">
      <c r="A56" s="821"/>
      <c r="B56" s="2472"/>
      <c r="C56" s="2471"/>
      <c r="D56" s="2471"/>
      <c r="E56" s="2471"/>
      <c r="F56" s="2471"/>
      <c r="G56" s="2471"/>
      <c r="H56" s="819"/>
    </row>
    <row r="57" spans="1:8" x14ac:dyDescent="0.2">
      <c r="A57" s="821"/>
      <c r="B57" s="2472"/>
      <c r="C57" s="2471"/>
      <c r="D57" s="2471"/>
      <c r="E57" s="2471"/>
      <c r="F57" s="2471"/>
      <c r="G57" s="2471"/>
      <c r="H57" s="819"/>
    </row>
    <row r="58" spans="1:8" ht="13.5" thickBot="1" x14ac:dyDescent="0.25">
      <c r="A58" s="822"/>
      <c r="B58" s="2473"/>
      <c r="C58" s="2474"/>
      <c r="D58" s="2474"/>
      <c r="E58" s="2474"/>
      <c r="F58" s="2474"/>
      <c r="G58" s="2474"/>
      <c r="H58" s="823"/>
    </row>
    <row r="59" spans="1:8" x14ac:dyDescent="0.2">
      <c r="A59" s="11"/>
      <c r="B59" s="2"/>
      <c r="C59" s="2"/>
      <c r="D59" s="2"/>
      <c r="E59" s="11"/>
      <c r="F59" s="11"/>
      <c r="G59" s="11"/>
      <c r="H59" s="11"/>
    </row>
    <row r="60" spans="1:8" x14ac:dyDescent="0.2">
      <c r="A60" s="11"/>
      <c r="B60" s="2"/>
      <c r="C60" s="2"/>
      <c r="D60" s="2"/>
      <c r="E60" s="11"/>
      <c r="F60" s="11"/>
      <c r="G60" s="11"/>
      <c r="H60" s="11"/>
    </row>
    <row r="61" spans="1:8" x14ac:dyDescent="0.2">
      <c r="A61" s="11"/>
      <c r="B61" s="2"/>
      <c r="C61" s="2"/>
      <c r="D61" s="2"/>
      <c r="E61" s="11"/>
      <c r="F61" s="11"/>
      <c r="G61" s="11"/>
      <c r="H61" s="11"/>
    </row>
    <row r="62" spans="1:8" x14ac:dyDescent="0.2">
      <c r="A62" s="11"/>
      <c r="B62" s="2"/>
      <c r="C62" s="2"/>
      <c r="D62" s="2"/>
      <c r="E62" s="11"/>
      <c r="F62" s="11"/>
      <c r="G62" s="11"/>
      <c r="H62" s="11"/>
    </row>
    <row r="63" spans="1:8" x14ac:dyDescent="0.2">
      <c r="A63" s="11"/>
      <c r="B63" s="2"/>
      <c r="C63" s="2"/>
      <c r="D63" s="2"/>
      <c r="E63" s="11"/>
      <c r="F63" s="11"/>
      <c r="G63" s="11"/>
      <c r="H63" s="11"/>
    </row>
    <row r="64" spans="1:8" x14ac:dyDescent="0.2">
      <c r="A64" s="11"/>
      <c r="B64" s="2"/>
      <c r="C64" s="2"/>
      <c r="D64" s="2"/>
      <c r="E64" s="11"/>
      <c r="F64" s="11"/>
      <c r="G64" s="11"/>
      <c r="H64" s="11"/>
    </row>
    <row r="65" spans="1:8" x14ac:dyDescent="0.2">
      <c r="A65" s="11"/>
      <c r="B65" s="2"/>
      <c r="C65" s="2"/>
      <c r="D65" s="2"/>
      <c r="E65" s="11"/>
      <c r="F65" s="11"/>
      <c r="G65" s="11"/>
      <c r="H65" s="11"/>
    </row>
    <row r="66" spans="1:8" x14ac:dyDescent="0.2">
      <c r="A66" s="11"/>
      <c r="B66" s="2"/>
      <c r="C66" s="2"/>
      <c r="D66" s="2"/>
      <c r="E66" s="11"/>
      <c r="F66" s="11"/>
      <c r="G66" s="11"/>
      <c r="H66" s="11"/>
    </row>
    <row r="67" spans="1:8" x14ac:dyDescent="0.2">
      <c r="A67" s="11"/>
      <c r="B67" s="2"/>
      <c r="C67" s="2"/>
      <c r="D67" s="2"/>
      <c r="E67" s="11"/>
      <c r="F67" s="11"/>
      <c r="G67" s="11"/>
      <c r="H67" s="11"/>
    </row>
    <row r="68" spans="1:8" x14ac:dyDescent="0.2">
      <c r="A68" s="11"/>
      <c r="B68" s="2"/>
      <c r="C68" s="2"/>
      <c r="D68" s="2"/>
      <c r="E68" s="11"/>
      <c r="F68" s="11"/>
      <c r="G68" s="11"/>
      <c r="H68" s="11"/>
    </row>
    <row r="69" spans="1:8" x14ac:dyDescent="0.2">
      <c r="A69" s="11"/>
      <c r="B69" s="2"/>
      <c r="C69" s="2"/>
      <c r="D69" s="2"/>
      <c r="E69" s="11"/>
      <c r="F69" s="11"/>
      <c r="G69" s="11"/>
      <c r="H69" s="11"/>
    </row>
  </sheetData>
  <mergeCells count="52">
    <mergeCell ref="B56:G56"/>
    <mergeCell ref="B57:G57"/>
    <mergeCell ref="B58:G58"/>
    <mergeCell ref="B43:G43"/>
    <mergeCell ref="B44:G44"/>
    <mergeCell ref="B45:G45"/>
    <mergeCell ref="B46:G46"/>
    <mergeCell ref="B47:G47"/>
    <mergeCell ref="B48:G48"/>
    <mergeCell ref="B49:G49"/>
    <mergeCell ref="B50:G50"/>
    <mergeCell ref="B51:G51"/>
    <mergeCell ref="B52:G52"/>
    <mergeCell ref="B53:G53"/>
    <mergeCell ref="B54:G54"/>
    <mergeCell ref="B55:G55"/>
    <mergeCell ref="B41:G41"/>
    <mergeCell ref="B42:G42"/>
    <mergeCell ref="B26:G26"/>
    <mergeCell ref="B27:G27"/>
    <mergeCell ref="B28:G28"/>
    <mergeCell ref="B29:G29"/>
    <mergeCell ref="B36:G36"/>
    <mergeCell ref="B37:G37"/>
    <mergeCell ref="B32:G32"/>
    <mergeCell ref="B33:G33"/>
    <mergeCell ref="B34:G34"/>
    <mergeCell ref="B35:G35"/>
    <mergeCell ref="B30:G31"/>
    <mergeCell ref="B38:G40"/>
    <mergeCell ref="B22:G22"/>
    <mergeCell ref="B23:G23"/>
    <mergeCell ref="B16:G16"/>
    <mergeCell ref="B17:G17"/>
    <mergeCell ref="B18:G18"/>
    <mergeCell ref="B19:G19"/>
    <mergeCell ref="B24:G25"/>
    <mergeCell ref="B1:C1"/>
    <mergeCell ref="D1:G1"/>
    <mergeCell ref="D4:E4"/>
    <mergeCell ref="B3:C3"/>
    <mergeCell ref="B2:C2"/>
    <mergeCell ref="D3:G3"/>
    <mergeCell ref="D2:G2"/>
    <mergeCell ref="A5:H6"/>
    <mergeCell ref="B4:C4"/>
    <mergeCell ref="B20:G20"/>
    <mergeCell ref="B21:G21"/>
    <mergeCell ref="B7:G7"/>
    <mergeCell ref="B8:G8"/>
    <mergeCell ref="B14:G14"/>
    <mergeCell ref="B15:G15"/>
  </mergeCells>
  <phoneticPr fontId="51" type="noConversion"/>
  <printOptions horizontalCentered="1" verticalCentered="1"/>
  <pageMargins left="0.39370078740157483" right="0" top="0" bottom="0" header="0" footer="0"/>
  <pageSetup paperSize="9" orientation="portrait" blackAndWhite="1"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27"/>
  <sheetViews>
    <sheetView workbookViewId="0">
      <selection activeCell="I21" sqref="I21:I22"/>
    </sheetView>
  </sheetViews>
  <sheetFormatPr baseColWidth="10" defaultRowHeight="12.75" x14ac:dyDescent="0.2"/>
  <cols>
    <col min="1" max="8" width="11.42578125" style="1633"/>
    <col min="9" max="9" width="34.140625" style="1633" customWidth="1"/>
    <col min="10" max="264" width="11.42578125" style="1633"/>
    <col min="265" max="265" width="34.140625" style="1633" customWidth="1"/>
    <col min="266" max="520" width="11.42578125" style="1633"/>
    <col min="521" max="521" width="34.140625" style="1633" customWidth="1"/>
    <col min="522" max="776" width="11.42578125" style="1633"/>
    <col min="777" max="777" width="34.140625" style="1633" customWidth="1"/>
    <col min="778" max="1032" width="11.42578125" style="1633"/>
    <col min="1033" max="1033" width="34.140625" style="1633" customWidth="1"/>
    <col min="1034" max="1288" width="11.42578125" style="1633"/>
    <col min="1289" max="1289" width="34.140625" style="1633" customWidth="1"/>
    <col min="1290" max="1544" width="11.42578125" style="1633"/>
    <col min="1545" max="1545" width="34.140625" style="1633" customWidth="1"/>
    <col min="1546" max="1800" width="11.42578125" style="1633"/>
    <col min="1801" max="1801" width="34.140625" style="1633" customWidth="1"/>
    <col min="1802" max="2056" width="11.42578125" style="1633"/>
    <col min="2057" max="2057" width="34.140625" style="1633" customWidth="1"/>
    <col min="2058" max="2312" width="11.42578125" style="1633"/>
    <col min="2313" max="2313" width="34.140625" style="1633" customWidth="1"/>
    <col min="2314" max="2568" width="11.42578125" style="1633"/>
    <col min="2569" max="2569" width="34.140625" style="1633" customWidth="1"/>
    <col min="2570" max="2824" width="11.42578125" style="1633"/>
    <col min="2825" max="2825" width="34.140625" style="1633" customWidth="1"/>
    <col min="2826" max="3080" width="11.42578125" style="1633"/>
    <col min="3081" max="3081" width="34.140625" style="1633" customWidth="1"/>
    <col min="3082" max="3336" width="11.42578125" style="1633"/>
    <col min="3337" max="3337" width="34.140625" style="1633" customWidth="1"/>
    <col min="3338" max="3592" width="11.42578125" style="1633"/>
    <col min="3593" max="3593" width="34.140625" style="1633" customWidth="1"/>
    <col min="3594" max="3848" width="11.42578125" style="1633"/>
    <col min="3849" max="3849" width="34.140625" style="1633" customWidth="1"/>
    <col min="3850" max="4104" width="11.42578125" style="1633"/>
    <col min="4105" max="4105" width="34.140625" style="1633" customWidth="1"/>
    <col min="4106" max="4360" width="11.42578125" style="1633"/>
    <col min="4361" max="4361" width="34.140625" style="1633" customWidth="1"/>
    <col min="4362" max="4616" width="11.42578125" style="1633"/>
    <col min="4617" max="4617" width="34.140625" style="1633" customWidth="1"/>
    <col min="4618" max="4872" width="11.42578125" style="1633"/>
    <col min="4873" max="4873" width="34.140625" style="1633" customWidth="1"/>
    <col min="4874" max="5128" width="11.42578125" style="1633"/>
    <col min="5129" max="5129" width="34.140625" style="1633" customWidth="1"/>
    <col min="5130" max="5384" width="11.42578125" style="1633"/>
    <col min="5385" max="5385" width="34.140625" style="1633" customWidth="1"/>
    <col min="5386" max="5640" width="11.42578125" style="1633"/>
    <col min="5641" max="5641" width="34.140625" style="1633" customWidth="1"/>
    <col min="5642" max="5896" width="11.42578125" style="1633"/>
    <col min="5897" max="5897" width="34.140625" style="1633" customWidth="1"/>
    <col min="5898" max="6152" width="11.42578125" style="1633"/>
    <col min="6153" max="6153" width="34.140625" style="1633" customWidth="1"/>
    <col min="6154" max="6408" width="11.42578125" style="1633"/>
    <col min="6409" max="6409" width="34.140625" style="1633" customWidth="1"/>
    <col min="6410" max="6664" width="11.42578125" style="1633"/>
    <col min="6665" max="6665" width="34.140625" style="1633" customWidth="1"/>
    <col min="6666" max="6920" width="11.42578125" style="1633"/>
    <col min="6921" max="6921" width="34.140625" style="1633" customWidth="1"/>
    <col min="6922" max="7176" width="11.42578125" style="1633"/>
    <col min="7177" max="7177" width="34.140625" style="1633" customWidth="1"/>
    <col min="7178" max="7432" width="11.42578125" style="1633"/>
    <col min="7433" max="7433" width="34.140625" style="1633" customWidth="1"/>
    <col min="7434" max="7688" width="11.42578125" style="1633"/>
    <col min="7689" max="7689" width="34.140625" style="1633" customWidth="1"/>
    <col min="7690" max="7944" width="11.42578125" style="1633"/>
    <col min="7945" max="7945" width="34.140625" style="1633" customWidth="1"/>
    <col min="7946" max="8200" width="11.42578125" style="1633"/>
    <col min="8201" max="8201" width="34.140625" style="1633" customWidth="1"/>
    <col min="8202" max="8456" width="11.42578125" style="1633"/>
    <col min="8457" max="8457" width="34.140625" style="1633" customWidth="1"/>
    <col min="8458" max="8712" width="11.42578125" style="1633"/>
    <col min="8713" max="8713" width="34.140625" style="1633" customWidth="1"/>
    <col min="8714" max="8968" width="11.42578125" style="1633"/>
    <col min="8969" max="8969" width="34.140625" style="1633" customWidth="1"/>
    <col min="8970" max="9224" width="11.42578125" style="1633"/>
    <col min="9225" max="9225" width="34.140625" style="1633" customWidth="1"/>
    <col min="9226" max="9480" width="11.42578125" style="1633"/>
    <col min="9481" max="9481" width="34.140625" style="1633" customWidth="1"/>
    <col min="9482" max="9736" width="11.42578125" style="1633"/>
    <col min="9737" max="9737" width="34.140625" style="1633" customWidth="1"/>
    <col min="9738" max="9992" width="11.42578125" style="1633"/>
    <col min="9993" max="9993" width="34.140625" style="1633" customWidth="1"/>
    <col min="9994" max="10248" width="11.42578125" style="1633"/>
    <col min="10249" max="10249" width="34.140625" style="1633" customWidth="1"/>
    <col min="10250" max="10504" width="11.42578125" style="1633"/>
    <col min="10505" max="10505" width="34.140625" style="1633" customWidth="1"/>
    <col min="10506" max="10760" width="11.42578125" style="1633"/>
    <col min="10761" max="10761" width="34.140625" style="1633" customWidth="1"/>
    <col min="10762" max="11016" width="11.42578125" style="1633"/>
    <col min="11017" max="11017" width="34.140625" style="1633" customWidth="1"/>
    <col min="11018" max="11272" width="11.42578125" style="1633"/>
    <col min="11273" max="11273" width="34.140625" style="1633" customWidth="1"/>
    <col min="11274" max="11528" width="11.42578125" style="1633"/>
    <col min="11529" max="11529" width="34.140625" style="1633" customWidth="1"/>
    <col min="11530" max="11784" width="11.42578125" style="1633"/>
    <col min="11785" max="11785" width="34.140625" style="1633" customWidth="1"/>
    <col min="11786" max="12040" width="11.42578125" style="1633"/>
    <col min="12041" max="12041" width="34.140625" style="1633" customWidth="1"/>
    <col min="12042" max="12296" width="11.42578125" style="1633"/>
    <col min="12297" max="12297" width="34.140625" style="1633" customWidth="1"/>
    <col min="12298" max="12552" width="11.42578125" style="1633"/>
    <col min="12553" max="12553" width="34.140625" style="1633" customWidth="1"/>
    <col min="12554" max="12808" width="11.42578125" style="1633"/>
    <col min="12809" max="12809" width="34.140625" style="1633" customWidth="1"/>
    <col min="12810" max="13064" width="11.42578125" style="1633"/>
    <col min="13065" max="13065" width="34.140625" style="1633" customWidth="1"/>
    <col min="13066" max="13320" width="11.42578125" style="1633"/>
    <col min="13321" max="13321" width="34.140625" style="1633" customWidth="1"/>
    <col min="13322" max="13576" width="11.42578125" style="1633"/>
    <col min="13577" max="13577" width="34.140625" style="1633" customWidth="1"/>
    <col min="13578" max="13832" width="11.42578125" style="1633"/>
    <col min="13833" max="13833" width="34.140625" style="1633" customWidth="1"/>
    <col min="13834" max="14088" width="11.42578125" style="1633"/>
    <col min="14089" max="14089" width="34.140625" style="1633" customWidth="1"/>
    <col min="14090" max="14344" width="11.42578125" style="1633"/>
    <col min="14345" max="14345" width="34.140625" style="1633" customWidth="1"/>
    <col min="14346" max="14600" width="11.42578125" style="1633"/>
    <col min="14601" max="14601" width="34.140625" style="1633" customWidth="1"/>
    <col min="14602" max="14856" width="11.42578125" style="1633"/>
    <col min="14857" max="14857" width="34.140625" style="1633" customWidth="1"/>
    <col min="14858" max="15112" width="11.42578125" style="1633"/>
    <col min="15113" max="15113" width="34.140625" style="1633" customWidth="1"/>
    <col min="15114" max="15368" width="11.42578125" style="1633"/>
    <col min="15369" max="15369" width="34.140625" style="1633" customWidth="1"/>
    <col min="15370" max="15624" width="11.42578125" style="1633"/>
    <col min="15625" max="15625" width="34.140625" style="1633" customWidth="1"/>
    <col min="15626" max="15880" width="11.42578125" style="1633"/>
    <col min="15881" max="15881" width="34.140625" style="1633" customWidth="1"/>
    <col min="15882" max="16136" width="11.42578125" style="1633"/>
    <col min="16137" max="16137" width="34.140625" style="1633" customWidth="1"/>
    <col min="16138" max="16384" width="11.42578125" style="1633"/>
  </cols>
  <sheetData>
    <row r="1" spans="1:9" ht="13.5" thickBot="1" x14ac:dyDescent="0.25">
      <c r="A1" s="1628" t="s">
        <v>1671</v>
      </c>
      <c r="B1" s="2767" t="str">
        <f>+Q!G5</f>
        <v>SPECIMEN ECF</v>
      </c>
      <c r="C1" s="2767"/>
      <c r="D1" s="1629"/>
      <c r="E1" s="1629"/>
      <c r="F1" s="1629"/>
      <c r="G1" s="1629"/>
      <c r="H1" s="2006"/>
      <c r="I1" s="2007"/>
    </row>
    <row r="2" spans="1:9" ht="13.5" thickBot="1" x14ac:dyDescent="0.25">
      <c r="A2" s="1634"/>
      <c r="B2" s="1635"/>
      <c r="C2" s="1635"/>
      <c r="D2" s="1636"/>
      <c r="E2" s="1637"/>
      <c r="F2" s="1639"/>
      <c r="G2" s="1636"/>
      <c r="H2" s="1981" t="s">
        <v>1933</v>
      </c>
      <c r="I2" s="1777"/>
    </row>
    <row r="3" spans="1:9" ht="13.5" thickBot="1" x14ac:dyDescent="0.25">
      <c r="A3" s="1634"/>
      <c r="B3" s="1636" t="s">
        <v>724</v>
      </c>
      <c r="C3" s="2768">
        <f>+GA!O3</f>
        <v>41639</v>
      </c>
      <c r="D3" s="2768"/>
      <c r="E3" s="2768"/>
      <c r="F3" s="1639"/>
      <c r="G3" s="1636"/>
      <c r="H3" s="1641" t="s">
        <v>711</v>
      </c>
      <c r="I3" s="1777"/>
    </row>
    <row r="4" spans="1:9" ht="13.5" thickBot="1" x14ac:dyDescent="0.25">
      <c r="A4" s="1864" t="s">
        <v>1457</v>
      </c>
      <c r="B4" s="1982"/>
      <c r="C4" s="1819" t="s">
        <v>725</v>
      </c>
      <c r="D4" s="1866"/>
      <c r="E4" s="1867"/>
      <c r="F4" s="1867"/>
      <c r="G4" s="1867"/>
      <c r="H4" s="2008"/>
      <c r="I4" s="2009"/>
    </row>
    <row r="5" spans="1:9" ht="16.5" thickBot="1" x14ac:dyDescent="0.3">
      <c r="A5" s="2770" t="s">
        <v>1934</v>
      </c>
      <c r="B5" s="2771"/>
      <c r="C5" s="2771"/>
      <c r="D5" s="2771"/>
      <c r="E5" s="2771"/>
      <c r="F5" s="2771"/>
      <c r="G5" s="2771"/>
      <c r="H5" s="2771"/>
      <c r="I5" s="2772"/>
    </row>
    <row r="6" spans="1:9" x14ac:dyDescent="0.2">
      <c r="A6" s="1692"/>
      <c r="B6" s="1631"/>
      <c r="C6" s="1631"/>
      <c r="D6" s="1631"/>
      <c r="E6" s="1631"/>
      <c r="F6" s="1631"/>
      <c r="G6" s="1631"/>
      <c r="H6" s="1631"/>
      <c r="I6" s="1632"/>
    </row>
    <row r="7" spans="1:9" x14ac:dyDescent="0.2">
      <c r="A7" s="1649"/>
      <c r="B7" s="1639"/>
      <c r="C7" s="1639"/>
      <c r="D7" s="1639"/>
      <c r="E7" s="1639"/>
      <c r="F7" s="1639"/>
      <c r="G7" s="1639"/>
      <c r="H7" s="1639"/>
      <c r="I7" s="1640"/>
    </row>
    <row r="8" spans="1:9" x14ac:dyDescent="0.2">
      <c r="A8" s="1983" t="s">
        <v>1793</v>
      </c>
      <c r="B8" s="1639"/>
      <c r="C8" s="1639"/>
      <c r="D8" s="1639"/>
      <c r="E8" s="1639"/>
      <c r="F8" s="1639"/>
      <c r="G8" s="1639"/>
      <c r="H8" s="1639"/>
      <c r="I8" s="1640"/>
    </row>
    <row r="9" spans="1:9" x14ac:dyDescent="0.2">
      <c r="A9" s="1649" t="s">
        <v>1935</v>
      </c>
      <c r="B9" s="1639"/>
      <c r="C9" s="1639"/>
      <c r="D9" s="1639"/>
      <c r="E9" s="1639"/>
      <c r="F9" s="1639"/>
      <c r="G9" s="1639"/>
      <c r="H9" s="1639"/>
      <c r="I9" s="1640"/>
    </row>
    <row r="10" spans="1:9" x14ac:dyDescent="0.2">
      <c r="A10" s="1649" t="s">
        <v>1936</v>
      </c>
      <c r="B10" s="1639"/>
      <c r="C10" s="1639"/>
      <c r="D10" s="1639"/>
      <c r="E10" s="1639"/>
      <c r="F10" s="1639"/>
      <c r="G10" s="1639"/>
      <c r="H10" s="1639"/>
      <c r="I10" s="1640"/>
    </row>
    <row r="11" spans="1:9" x14ac:dyDescent="0.2">
      <c r="A11" s="1649"/>
      <c r="B11" s="1639"/>
      <c r="C11" s="1639"/>
      <c r="D11" s="1639"/>
      <c r="E11" s="1639"/>
      <c r="F11" s="1639"/>
      <c r="G11" s="1639"/>
      <c r="H11" s="1639"/>
      <c r="I11" s="1640"/>
    </row>
    <row r="12" spans="1:9" x14ac:dyDescent="0.2">
      <c r="A12" s="1649"/>
      <c r="B12" s="1639"/>
      <c r="C12" s="1639"/>
      <c r="D12" s="1639"/>
      <c r="E12" s="1639"/>
      <c r="F12" s="1639"/>
      <c r="G12" s="1639"/>
      <c r="H12" s="1639"/>
      <c r="I12" s="1640"/>
    </row>
    <row r="13" spans="1:9" x14ac:dyDescent="0.2">
      <c r="A13" s="1983" t="s">
        <v>558</v>
      </c>
      <c r="B13" s="1639"/>
      <c r="C13" s="1639"/>
      <c r="D13" s="1639"/>
      <c r="E13" s="1639"/>
      <c r="F13" s="1639"/>
      <c r="G13" s="1639"/>
      <c r="H13" s="1639"/>
      <c r="I13" s="1640"/>
    </row>
    <row r="14" spans="1:9" x14ac:dyDescent="0.2">
      <c r="A14" s="1678" t="s">
        <v>1937</v>
      </c>
      <c r="B14" s="1639"/>
      <c r="C14" s="1639"/>
      <c r="D14" s="1639"/>
      <c r="E14" s="1639"/>
      <c r="F14" s="1639"/>
      <c r="G14" s="1639"/>
      <c r="H14" s="1639"/>
      <c r="I14" s="1640"/>
    </row>
    <row r="15" spans="1:9" x14ac:dyDescent="0.2">
      <c r="A15" s="1649"/>
      <c r="B15" s="1639"/>
      <c r="C15" s="1639"/>
      <c r="D15" s="1639"/>
      <c r="E15" s="1639"/>
      <c r="F15" s="1639"/>
      <c r="G15" s="1639"/>
      <c r="H15" s="1639"/>
      <c r="I15" s="1640"/>
    </row>
    <row r="16" spans="1:9" x14ac:dyDescent="0.2">
      <c r="A16" s="1779"/>
      <c r="B16" s="1639"/>
      <c r="C16" s="1639"/>
      <c r="D16" s="1639"/>
      <c r="E16" s="1639"/>
      <c r="F16" s="1639"/>
      <c r="G16" s="1639"/>
      <c r="H16" s="1639"/>
      <c r="I16" s="1640"/>
    </row>
    <row r="17" spans="1:11" x14ac:dyDescent="0.2">
      <c r="A17" s="3070" t="s">
        <v>1938</v>
      </c>
      <c r="B17" s="3071"/>
      <c r="C17" s="3071"/>
      <c r="D17" s="3071"/>
      <c r="E17" s="3071"/>
      <c r="F17" s="3072"/>
      <c r="G17" s="3073" t="s">
        <v>1939</v>
      </c>
      <c r="H17" s="3072"/>
      <c r="I17" s="3074" t="s">
        <v>196</v>
      </c>
    </row>
    <row r="18" spans="1:11" s="1992" customFormat="1" ht="25.5" x14ac:dyDescent="0.2">
      <c r="A18" s="1984" t="s">
        <v>1940</v>
      </c>
      <c r="B18" s="3076" t="s">
        <v>566</v>
      </c>
      <c r="C18" s="3076"/>
      <c r="D18" s="1985" t="s">
        <v>1941</v>
      </c>
      <c r="E18" s="1986" t="s">
        <v>1942</v>
      </c>
      <c r="F18" s="1987" t="s">
        <v>1943</v>
      </c>
      <c r="G18" s="1988" t="s">
        <v>435</v>
      </c>
      <c r="H18" s="1989" t="s">
        <v>1575</v>
      </c>
      <c r="I18" s="3075"/>
      <c r="J18" s="1990"/>
      <c r="K18" s="1991"/>
    </row>
    <row r="19" spans="1:11" s="1731" customFormat="1" x14ac:dyDescent="0.2">
      <c r="A19" s="2101"/>
      <c r="B19" s="3083"/>
      <c r="C19" s="3084"/>
      <c r="D19" s="2102"/>
      <c r="E19" s="2103"/>
      <c r="F19" s="2104"/>
      <c r="G19" s="2105"/>
      <c r="H19" s="2106"/>
      <c r="I19" s="2107"/>
    </row>
    <row r="20" spans="1:11" s="1731" customFormat="1" ht="33.75" x14ac:dyDescent="0.2">
      <c r="A20" s="2108"/>
      <c r="B20" s="2109"/>
      <c r="C20" s="2110"/>
      <c r="D20" s="2111"/>
      <c r="E20" s="2112"/>
      <c r="F20" s="2113" t="s">
        <v>1944</v>
      </c>
      <c r="G20" s="2114"/>
      <c r="H20" s="2115"/>
      <c r="I20" s="2116"/>
    </row>
    <row r="21" spans="1:11" s="1731" customFormat="1" x14ac:dyDescent="0.2">
      <c r="A21" s="2117"/>
      <c r="B21" s="3085"/>
      <c r="C21" s="3086"/>
      <c r="D21" s="2118"/>
      <c r="E21" s="2119"/>
      <c r="F21" s="2120"/>
      <c r="G21" s="2121"/>
      <c r="H21" s="2122"/>
      <c r="I21" s="3068"/>
    </row>
    <row r="22" spans="1:11" s="1731" customFormat="1" ht="33.75" x14ac:dyDescent="0.2">
      <c r="A22" s="2108"/>
      <c r="B22" s="2110"/>
      <c r="C22" s="2123"/>
      <c r="D22" s="2124"/>
      <c r="E22" s="2125"/>
      <c r="F22" s="2113" t="s">
        <v>1944</v>
      </c>
      <c r="G22" s="2114"/>
      <c r="H22" s="2115"/>
      <c r="I22" s="3069"/>
    </row>
    <row r="23" spans="1:11" x14ac:dyDescent="0.2">
      <c r="A23" s="3077" t="s">
        <v>1945</v>
      </c>
      <c r="B23" s="3078"/>
      <c r="C23" s="3078"/>
      <c r="D23" s="3078"/>
      <c r="E23" s="2004">
        <f>SUM(E19:E22)</f>
        <v>0</v>
      </c>
      <c r="F23" s="1993"/>
      <c r="G23" s="1994"/>
      <c r="H23" s="1995"/>
      <c r="I23" s="1996"/>
    </row>
    <row r="24" spans="1:11" x14ac:dyDescent="0.2">
      <c r="A24" s="3079" t="s">
        <v>1946</v>
      </c>
      <c r="B24" s="3080"/>
      <c r="C24" s="3080"/>
      <c r="D24" s="3080"/>
      <c r="E24" s="1997"/>
      <c r="F24" s="1998"/>
      <c r="G24" s="1999"/>
      <c r="H24" s="1639"/>
      <c r="I24" s="1640"/>
    </row>
    <row r="25" spans="1:11" s="2003" customFormat="1" x14ac:dyDescent="0.2">
      <c r="A25" s="3081" t="s">
        <v>1947</v>
      </c>
      <c r="B25" s="3082"/>
      <c r="C25" s="3082"/>
      <c r="D25" s="3082"/>
      <c r="E25" s="2005" t="e">
        <f>+E23/E24</f>
        <v>#DIV/0!</v>
      </c>
      <c r="F25" s="2000"/>
      <c r="G25" s="2001"/>
      <c r="H25" s="1871"/>
      <c r="I25" s="2002"/>
    </row>
    <row r="26" spans="1:11" x14ac:dyDescent="0.2">
      <c r="A26" s="1649"/>
      <c r="B26" s="1639"/>
      <c r="C26" s="1639"/>
      <c r="D26" s="1639"/>
      <c r="E26" s="1639"/>
      <c r="F26" s="1639"/>
      <c r="G26" s="1639"/>
      <c r="H26" s="1639"/>
      <c r="I26" s="1640"/>
    </row>
    <row r="27" spans="1:11" ht="13.5" thickBot="1" x14ac:dyDescent="0.25">
      <c r="A27" s="1675"/>
      <c r="B27" s="1676"/>
      <c r="C27" s="1676"/>
      <c r="D27" s="1676"/>
      <c r="E27" s="1676"/>
      <c r="F27" s="1676"/>
      <c r="G27" s="1676"/>
      <c r="H27" s="1676"/>
      <c r="I27" s="1677"/>
    </row>
  </sheetData>
  <mergeCells count="13">
    <mergeCell ref="A23:D23"/>
    <mergeCell ref="A24:D24"/>
    <mergeCell ref="A25:D25"/>
    <mergeCell ref="B19:C19"/>
    <mergeCell ref="B21:C21"/>
    <mergeCell ref="I21:I22"/>
    <mergeCell ref="B1:C1"/>
    <mergeCell ref="C3:E3"/>
    <mergeCell ref="A5:I5"/>
    <mergeCell ref="A17:F17"/>
    <mergeCell ref="G17:H17"/>
    <mergeCell ref="I17:I18"/>
    <mergeCell ref="B18:C18"/>
  </mergeCells>
  <pageMargins left="0.78740157499999996" right="0.78740157499999996" top="0.984251969" bottom="0.984251969" header="0.4921259845" footer="0.4921259845"/>
  <pageSetup paperSize="9" orientation="landscape"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9">
    <tabColor indexed="10"/>
  </sheetPr>
  <dimension ref="A1:R64"/>
  <sheetViews>
    <sheetView workbookViewId="0">
      <selection activeCell="N18" sqref="N18"/>
    </sheetView>
  </sheetViews>
  <sheetFormatPr baseColWidth="10" defaultRowHeight="12.75" x14ac:dyDescent="0.2"/>
  <cols>
    <col min="1" max="1" width="10.28515625" customWidth="1"/>
    <col min="2" max="2" width="8.28515625" customWidth="1"/>
    <col min="3" max="3" width="1.7109375" customWidth="1"/>
    <col min="4" max="4" width="9.140625" customWidth="1"/>
    <col min="5" max="5" width="14.7109375" bestFit="1" customWidth="1"/>
    <col min="6" max="6" width="15.140625" bestFit="1" customWidth="1"/>
    <col min="7" max="7" width="9.42578125" bestFit="1" customWidth="1"/>
    <col min="8" max="8" width="12" customWidth="1"/>
    <col min="9" max="9" width="13.5703125" bestFit="1" customWidth="1"/>
    <col min="10" max="10" width="3.140625" customWidth="1"/>
  </cols>
  <sheetData>
    <row r="1" spans="1:18" ht="13.5" thickBot="1" x14ac:dyDescent="0.25">
      <c r="A1" s="209" t="s">
        <v>1671</v>
      </c>
      <c r="B1" s="2263" t="str">
        <f>CLIENT</f>
        <v>SPECIMEN ECF</v>
      </c>
      <c r="C1" s="2263"/>
      <c r="D1" s="2263"/>
      <c r="E1" s="355"/>
      <c r="F1" s="355"/>
      <c r="G1" s="355"/>
      <c r="H1" s="355"/>
      <c r="I1" s="355"/>
      <c r="J1" s="356"/>
    </row>
    <row r="2" spans="1:18" ht="13.5" thickBot="1" x14ac:dyDescent="0.25">
      <c r="A2" s="208"/>
      <c r="B2" s="218"/>
      <c r="C2" s="218"/>
      <c r="D2" s="218"/>
      <c r="E2" s="186"/>
      <c r="F2" s="346"/>
      <c r="G2" s="186"/>
      <c r="H2" s="537"/>
      <c r="I2" s="224" t="s">
        <v>654</v>
      </c>
      <c r="J2" s="357"/>
    </row>
    <row r="3" spans="1:18" ht="13.5" thickBot="1" x14ac:dyDescent="0.25">
      <c r="A3" s="208"/>
      <c r="B3" s="186" t="s">
        <v>724</v>
      </c>
      <c r="C3" s="186"/>
      <c r="D3" s="2264">
        <f>+GA!O3</f>
        <v>41639</v>
      </c>
      <c r="E3" s="2264"/>
      <c r="F3" s="2264"/>
      <c r="G3" s="186"/>
      <c r="H3" s="537"/>
      <c r="I3" s="313" t="s">
        <v>711</v>
      </c>
      <c r="J3" s="358"/>
    </row>
    <row r="4" spans="1:18" ht="13.5" thickBot="1" x14ac:dyDescent="0.25">
      <c r="A4" s="276" t="s">
        <v>1457</v>
      </c>
      <c r="B4" s="538"/>
      <c r="C4" s="538"/>
      <c r="D4" s="278" t="s">
        <v>725</v>
      </c>
      <c r="E4" s="280"/>
      <c r="F4" s="277"/>
      <c r="G4" s="277"/>
      <c r="H4" s="277"/>
      <c r="I4" s="277"/>
      <c r="J4" s="359"/>
    </row>
    <row r="5" spans="1:18" s="542" customFormat="1" ht="12" customHeight="1" x14ac:dyDescent="0.2">
      <c r="A5" s="2780" t="s">
        <v>1594</v>
      </c>
      <c r="B5" s="2781"/>
      <c r="C5" s="2781"/>
      <c r="D5" s="2781"/>
      <c r="E5" s="2781"/>
      <c r="F5" s="2781"/>
      <c r="G5" s="2781"/>
      <c r="H5" s="2781"/>
      <c r="I5" s="2781"/>
      <c r="J5" s="2782"/>
      <c r="K5" s="539"/>
      <c r="L5" s="539"/>
      <c r="M5" s="539"/>
      <c r="N5" s="539"/>
      <c r="O5" s="539"/>
      <c r="P5" s="539"/>
      <c r="Q5" s="540"/>
      <c r="R5" s="541"/>
    </row>
    <row r="6" spans="1:18" s="542" customFormat="1" ht="12" customHeight="1" x14ac:dyDescent="0.2">
      <c r="A6" s="2783"/>
      <c r="B6" s="2784"/>
      <c r="C6" s="2784"/>
      <c r="D6" s="2784"/>
      <c r="E6" s="2784"/>
      <c r="F6" s="2784"/>
      <c r="G6" s="2784"/>
      <c r="H6" s="2784"/>
      <c r="I6" s="2784"/>
      <c r="J6" s="2785"/>
      <c r="K6" s="541"/>
      <c r="L6" s="541"/>
      <c r="M6" s="541"/>
      <c r="N6" s="541"/>
      <c r="O6" s="541"/>
      <c r="P6" s="541"/>
      <c r="Q6" s="541"/>
      <c r="R6" s="541"/>
    </row>
    <row r="7" spans="1:18" s="542" customFormat="1" ht="12" customHeight="1" x14ac:dyDescent="0.25">
      <c r="A7" s="900"/>
      <c r="B7" s="345"/>
      <c r="C7" s="345"/>
      <c r="D7" s="345"/>
      <c r="E7" s="345"/>
      <c r="F7" s="345"/>
      <c r="G7" s="345"/>
      <c r="H7" s="345"/>
      <c r="I7" s="345"/>
      <c r="J7" s="902"/>
      <c r="K7" s="543"/>
      <c r="L7" s="543"/>
      <c r="M7" s="543"/>
      <c r="N7" s="543"/>
      <c r="O7" s="543"/>
      <c r="P7" s="543"/>
      <c r="Q7" s="543"/>
      <c r="R7" s="541"/>
    </row>
    <row r="8" spans="1:18" s="542" customFormat="1" ht="12" customHeight="1" x14ac:dyDescent="0.25">
      <c r="A8" s="2783"/>
      <c r="B8" s="2784"/>
      <c r="C8" s="2784"/>
      <c r="D8" s="2784"/>
      <c r="E8" s="2784"/>
      <c r="F8" s="2784"/>
      <c r="G8" s="2784"/>
      <c r="H8" s="2784"/>
      <c r="I8" s="2784"/>
      <c r="J8" s="2785"/>
      <c r="K8" s="543"/>
      <c r="L8" s="543"/>
      <c r="M8" s="543"/>
      <c r="N8" s="543"/>
      <c r="O8" s="543"/>
      <c r="P8" s="543"/>
      <c r="Q8" s="543"/>
      <c r="R8" s="541"/>
    </row>
    <row r="9" spans="1:18" ht="15.75" x14ac:dyDescent="0.25">
      <c r="A9" s="941"/>
      <c r="B9" s="521"/>
      <c r="C9" s="521"/>
      <c r="D9" s="521"/>
      <c r="E9" s="544">
        <v>218100</v>
      </c>
      <c r="F9" s="544">
        <v>218200</v>
      </c>
      <c r="G9" s="621"/>
      <c r="H9" s="621" t="s">
        <v>609</v>
      </c>
      <c r="I9" s="522"/>
      <c r="J9" s="942"/>
    </row>
    <row r="10" spans="1:18" ht="13.5" x14ac:dyDescent="0.25">
      <c r="A10" s="976"/>
      <c r="B10" s="622"/>
      <c r="C10" s="622"/>
      <c r="D10" s="622"/>
      <c r="E10" s="3089"/>
      <c r="F10" s="522"/>
      <c r="G10" s="522"/>
      <c r="H10" s="522"/>
      <c r="I10" s="522"/>
      <c r="J10" s="942"/>
    </row>
    <row r="11" spans="1:18" ht="13.5" x14ac:dyDescent="0.25">
      <c r="A11" s="976"/>
      <c r="B11" s="622"/>
      <c r="C11" s="622"/>
      <c r="D11" s="622"/>
      <c r="E11" s="3089"/>
      <c r="F11" s="522"/>
      <c r="G11" s="522"/>
      <c r="H11" s="522"/>
      <c r="I11" s="522"/>
      <c r="J11" s="942"/>
    </row>
    <row r="12" spans="1:18" ht="13.5" x14ac:dyDescent="0.25">
      <c r="A12" s="3090" t="s">
        <v>1595</v>
      </c>
      <c r="B12" s="3091"/>
      <c r="C12" s="521"/>
      <c r="D12" s="622"/>
      <c r="E12" s="546"/>
      <c r="F12" s="546"/>
      <c r="G12" s="623"/>
      <c r="H12" s="627">
        <f>SUM(E12:G12)</f>
        <v>0</v>
      </c>
      <c r="I12" s="547" t="s">
        <v>1596</v>
      </c>
      <c r="J12" s="942"/>
    </row>
    <row r="13" spans="1:18" ht="13.5" x14ac:dyDescent="0.25">
      <c r="A13" s="3087"/>
      <c r="B13" s="3088"/>
      <c r="C13" s="521"/>
      <c r="D13" s="622"/>
      <c r="E13" s="624"/>
      <c r="F13" s="625"/>
      <c r="G13" s="624"/>
      <c r="H13" s="624"/>
      <c r="I13" s="624"/>
      <c r="J13" s="942"/>
    </row>
    <row r="14" spans="1:18" ht="13.5" x14ac:dyDescent="0.25">
      <c r="A14" s="3087" t="s">
        <v>1597</v>
      </c>
      <c r="B14" s="3088"/>
      <c r="C14" s="521"/>
      <c r="D14" s="622"/>
      <c r="E14" s="547"/>
      <c r="F14" s="547"/>
      <c r="G14" s="624"/>
      <c r="H14" s="627">
        <f>SUM(E14:G14)</f>
        <v>0</v>
      </c>
      <c r="I14" s="624"/>
      <c r="J14" s="942"/>
    </row>
    <row r="15" spans="1:18" ht="13.5" x14ac:dyDescent="0.25">
      <c r="A15" s="3087"/>
      <c r="B15" s="3088"/>
      <c r="C15" s="521"/>
      <c r="D15" s="622"/>
      <c r="E15" s="624"/>
      <c r="F15" s="624"/>
      <c r="G15" s="624"/>
      <c r="H15" s="624"/>
      <c r="I15" s="624"/>
      <c r="J15" s="942"/>
    </row>
    <row r="16" spans="1:18" ht="13.5" x14ac:dyDescent="0.25">
      <c r="A16" s="3095" t="s">
        <v>1598</v>
      </c>
      <c r="B16" s="3096"/>
      <c r="C16" s="521"/>
      <c r="D16" s="622"/>
      <c r="E16" s="548"/>
      <c r="F16" s="548"/>
      <c r="G16" s="624"/>
      <c r="H16" s="628">
        <f>SUM(E16:G16)</f>
        <v>0</v>
      </c>
      <c r="I16" s="624"/>
      <c r="J16" s="942"/>
    </row>
    <row r="17" spans="1:10" ht="13.5" x14ac:dyDescent="0.25">
      <c r="A17" s="3097"/>
      <c r="B17" s="3098"/>
      <c r="C17" s="521"/>
      <c r="D17" s="622"/>
      <c r="E17" s="624"/>
      <c r="F17" s="626"/>
      <c r="G17" s="624"/>
      <c r="H17" s="624"/>
      <c r="I17" s="624"/>
      <c r="J17" s="942"/>
    </row>
    <row r="18" spans="1:10" ht="13.5" x14ac:dyDescent="0.25">
      <c r="A18" s="3087" t="s">
        <v>1599</v>
      </c>
      <c r="B18" s="3088"/>
      <c r="C18" s="521"/>
      <c r="D18" s="622"/>
      <c r="E18" s="629">
        <f>E14-E16</f>
        <v>0</v>
      </c>
      <c r="F18" s="629">
        <f>F14-F16</f>
        <v>0</v>
      </c>
      <c r="G18" s="624"/>
      <c r="H18" s="629">
        <f>H14-H16</f>
        <v>0</v>
      </c>
      <c r="I18" s="547" t="s">
        <v>1600</v>
      </c>
      <c r="J18" s="942"/>
    </row>
    <row r="19" spans="1:10" ht="13.5" x14ac:dyDescent="0.25">
      <c r="A19" s="3087"/>
      <c r="B19" s="3088"/>
      <c r="C19" s="521"/>
      <c r="D19" s="622"/>
      <c r="E19" s="624"/>
      <c r="F19" s="624"/>
      <c r="G19" s="624"/>
      <c r="H19" s="624"/>
      <c r="I19" s="624"/>
      <c r="J19" s="942"/>
    </row>
    <row r="20" spans="1:10" ht="13.5" x14ac:dyDescent="0.25">
      <c r="A20" s="3090" t="s">
        <v>1601</v>
      </c>
      <c r="B20" s="3091"/>
      <c r="C20" s="521"/>
      <c r="D20" s="622"/>
      <c r="E20" s="627">
        <f>E12-E18</f>
        <v>0</v>
      </c>
      <c r="F20" s="627">
        <f>F12-F18</f>
        <v>0</v>
      </c>
      <c r="G20" s="623"/>
      <c r="H20" s="627">
        <f>H12-H18</f>
        <v>0</v>
      </c>
      <c r="I20" s="623"/>
      <c r="J20" s="942"/>
    </row>
    <row r="21" spans="1:10" ht="13.5" x14ac:dyDescent="0.25">
      <c r="A21" s="945"/>
      <c r="B21" s="522"/>
      <c r="C21" s="521"/>
      <c r="D21" s="622"/>
      <c r="E21" s="624"/>
      <c r="F21" s="624"/>
      <c r="G21" s="624"/>
      <c r="H21" s="624"/>
      <c r="I21" s="624"/>
      <c r="J21" s="942"/>
    </row>
    <row r="22" spans="1:10" ht="13.5" x14ac:dyDescent="0.25">
      <c r="A22" s="945"/>
      <c r="B22" s="521"/>
      <c r="C22" s="521"/>
      <c r="D22" s="622"/>
      <c r="E22" s="522"/>
      <c r="F22" s="609"/>
      <c r="G22" s="522"/>
      <c r="H22" s="522"/>
      <c r="I22" s="522"/>
      <c r="J22" s="942"/>
    </row>
    <row r="23" spans="1:10" ht="13.5" x14ac:dyDescent="0.25">
      <c r="A23" s="941"/>
      <c r="B23" s="521"/>
      <c r="C23" s="521"/>
      <c r="D23" s="622"/>
      <c r="E23" s="521"/>
      <c r="F23" s="521"/>
      <c r="G23" s="522"/>
      <c r="H23" s="522"/>
      <c r="I23" s="522"/>
      <c r="J23" s="942"/>
    </row>
    <row r="24" spans="1:10" x14ac:dyDescent="0.2">
      <c r="A24" s="977"/>
      <c r="B24" s="549"/>
      <c r="C24" s="549"/>
      <c r="D24" s="550"/>
      <c r="E24" s="550"/>
      <c r="F24" s="551"/>
      <c r="G24" s="551"/>
      <c r="H24" s="551"/>
      <c r="I24" s="551"/>
      <c r="J24" s="358"/>
    </row>
    <row r="25" spans="1:10" x14ac:dyDescent="0.2">
      <c r="A25" s="977"/>
      <c r="B25" s="549"/>
      <c r="C25" s="549"/>
      <c r="D25" s="550"/>
      <c r="E25" s="550"/>
      <c r="F25" s="551"/>
      <c r="G25" s="551"/>
      <c r="H25" s="551"/>
      <c r="I25" s="551"/>
      <c r="J25" s="358"/>
    </row>
    <row r="26" spans="1:10" x14ac:dyDescent="0.2">
      <c r="A26" s="977"/>
      <c r="B26" s="549"/>
      <c r="C26" s="549"/>
      <c r="D26" s="550"/>
      <c r="E26" s="550"/>
      <c r="F26" s="551"/>
      <c r="G26" s="551"/>
      <c r="H26" s="551"/>
      <c r="I26" s="551"/>
      <c r="J26" s="358"/>
    </row>
    <row r="27" spans="1:10" x14ac:dyDescent="0.2">
      <c r="A27" s="977"/>
      <c r="B27" s="549"/>
      <c r="C27" s="549"/>
      <c r="D27" s="550"/>
      <c r="E27" s="550"/>
      <c r="F27" s="551"/>
      <c r="G27" s="551"/>
      <c r="H27" s="551"/>
      <c r="I27" s="551"/>
      <c r="J27" s="358"/>
    </row>
    <row r="28" spans="1:10" ht="15.75" x14ac:dyDescent="0.25">
      <c r="A28" s="977"/>
      <c r="B28" s="549"/>
      <c r="C28" s="549"/>
      <c r="D28" s="186" t="s">
        <v>1602</v>
      </c>
      <c r="E28" s="978">
        <f ca="1">YEAR(NOW())</f>
        <v>2023</v>
      </c>
      <c r="F28" s="186" t="s">
        <v>1603</v>
      </c>
      <c r="G28" s="978" t="str">
        <f>IF(H20&gt;0,"une PV","une MV")</f>
        <v>une MV</v>
      </c>
      <c r="H28" s="345" t="s">
        <v>1551</v>
      </c>
      <c r="I28" s="979">
        <f>H20</f>
        <v>0</v>
      </c>
      <c r="J28" s="358"/>
    </row>
    <row r="29" spans="1:10" x14ac:dyDescent="0.2">
      <c r="A29" s="208"/>
      <c r="B29" s="549"/>
      <c r="C29" s="549"/>
      <c r="D29" s="186"/>
      <c r="E29" s="186"/>
      <c r="F29" s="186"/>
      <c r="G29" s="186"/>
      <c r="H29" s="186"/>
      <c r="I29" s="186"/>
      <c r="J29" s="358"/>
    </row>
    <row r="30" spans="1:10" x14ac:dyDescent="0.2">
      <c r="A30" s="977"/>
      <c r="B30" s="549"/>
      <c r="C30" s="552"/>
      <c r="D30" s="553"/>
      <c r="E30" s="410"/>
      <c r="F30" s="554"/>
      <c r="G30" s="554"/>
      <c r="H30" s="554"/>
      <c r="I30" s="554"/>
      <c r="J30" s="358"/>
    </row>
    <row r="31" spans="1:10" x14ac:dyDescent="0.2">
      <c r="A31" s="980"/>
      <c r="B31" s="470"/>
      <c r="C31" s="470"/>
      <c r="D31" s="470"/>
      <c r="E31" s="470"/>
      <c r="F31" s="554"/>
      <c r="G31" s="554"/>
      <c r="H31" s="554"/>
      <c r="I31" s="554"/>
      <c r="J31" s="358"/>
    </row>
    <row r="32" spans="1:10" ht="13.5" x14ac:dyDescent="0.25">
      <c r="A32" s="945" t="s">
        <v>1582</v>
      </c>
      <c r="B32" s="521"/>
      <c r="C32" s="521"/>
      <c r="D32" s="622"/>
      <c r="E32" s="521"/>
      <c r="F32" s="521"/>
      <c r="G32" s="522"/>
      <c r="H32" s="522"/>
      <c r="I32" s="522"/>
      <c r="J32" s="942"/>
    </row>
    <row r="33" spans="1:10" ht="13.5" x14ac:dyDescent="0.25">
      <c r="A33" s="950"/>
      <c r="B33" s="519"/>
      <c r="C33" s="519"/>
      <c r="D33" s="545"/>
      <c r="E33" s="519"/>
      <c r="F33" s="519"/>
      <c r="G33" s="520"/>
      <c r="H33" s="520"/>
      <c r="I33" s="520"/>
      <c r="J33" s="947"/>
    </row>
    <row r="34" spans="1:10" ht="13.5" x14ac:dyDescent="0.25">
      <c r="A34" s="950"/>
      <c r="B34" s="519"/>
      <c r="C34" s="519"/>
      <c r="D34" s="545"/>
      <c r="E34" s="519"/>
      <c r="F34" s="519"/>
      <c r="G34" s="520"/>
      <c r="H34" s="520"/>
      <c r="I34" s="520"/>
      <c r="J34" s="947"/>
    </row>
    <row r="35" spans="1:10" ht="13.5" customHeight="1" x14ac:dyDescent="0.2">
      <c r="A35" s="3092"/>
      <c r="B35" s="3093"/>
      <c r="C35" s="3093"/>
      <c r="D35" s="3093"/>
      <c r="E35" s="3093"/>
      <c r="F35" s="3093"/>
      <c r="G35" s="3093"/>
      <c r="H35" s="3093"/>
      <c r="I35" s="3093"/>
      <c r="J35" s="3094"/>
    </row>
    <row r="36" spans="1:10" ht="13.5" x14ac:dyDescent="0.25">
      <c r="A36" s="950"/>
      <c r="B36" s="519"/>
      <c r="C36" s="519"/>
      <c r="D36" s="545"/>
      <c r="E36" s="519"/>
      <c r="F36" s="519"/>
      <c r="G36" s="520"/>
      <c r="H36" s="520"/>
      <c r="I36" s="520"/>
      <c r="J36" s="947"/>
    </row>
    <row r="37" spans="1:10" ht="13.5" x14ac:dyDescent="0.25">
      <c r="A37" s="950"/>
      <c r="B37" s="519"/>
      <c r="C37" s="519"/>
      <c r="D37" s="545"/>
      <c r="E37" s="519"/>
      <c r="F37" s="519"/>
      <c r="G37" s="520"/>
      <c r="H37" s="520"/>
      <c r="I37" s="520"/>
      <c r="J37" s="947"/>
    </row>
    <row r="38" spans="1:10" ht="13.5" x14ac:dyDescent="0.25">
      <c r="A38" s="950"/>
      <c r="B38" s="519"/>
      <c r="C38" s="519"/>
      <c r="D38" s="545"/>
      <c r="E38" s="519"/>
      <c r="F38" s="519"/>
      <c r="G38" s="520"/>
      <c r="H38" s="520"/>
      <c r="I38" s="520"/>
      <c r="J38" s="947"/>
    </row>
    <row r="39" spans="1:10" ht="13.5" x14ac:dyDescent="0.25">
      <c r="A39" s="950"/>
      <c r="B39" s="519"/>
      <c r="C39" s="519"/>
      <c r="D39" s="545"/>
      <c r="E39" s="519"/>
      <c r="F39" s="519"/>
      <c r="G39" s="520"/>
      <c r="H39" s="520"/>
      <c r="I39" s="520"/>
      <c r="J39" s="947"/>
    </row>
    <row r="40" spans="1:10" ht="13.5" thickBot="1" x14ac:dyDescent="0.25">
      <c r="A40" s="276"/>
      <c r="B40" s="277"/>
      <c r="C40" s="277"/>
      <c r="D40" s="277"/>
      <c r="E40" s="277"/>
      <c r="F40" s="277"/>
      <c r="G40" s="277"/>
      <c r="H40" s="277"/>
      <c r="I40" s="277"/>
      <c r="J40" s="359"/>
    </row>
    <row r="41" spans="1:10" x14ac:dyDescent="0.2">
      <c r="A41" s="186"/>
      <c r="B41" s="186"/>
      <c r="C41" s="186"/>
      <c r="D41" s="186"/>
      <c r="E41" s="186"/>
      <c r="F41" s="186"/>
      <c r="G41" s="186"/>
      <c r="H41" s="186"/>
      <c r="I41" s="186"/>
      <c r="J41" s="186"/>
    </row>
    <row r="42" spans="1:10" x14ac:dyDescent="0.2">
      <c r="A42" s="186"/>
      <c r="B42" s="186"/>
      <c r="C42" s="186"/>
      <c r="D42" s="186"/>
      <c r="E42" s="186"/>
      <c r="F42" s="186"/>
      <c r="G42" s="186"/>
      <c r="H42" s="186"/>
      <c r="I42" s="186"/>
      <c r="J42" s="186"/>
    </row>
    <row r="43" spans="1:10" x14ac:dyDescent="0.2">
      <c r="A43" s="186"/>
      <c r="B43" s="186"/>
      <c r="C43" s="186"/>
      <c r="D43" s="186"/>
      <c r="E43" s="186"/>
      <c r="F43" s="186"/>
      <c r="G43" s="186"/>
      <c r="H43" s="186"/>
      <c r="I43" s="186"/>
      <c r="J43" s="186"/>
    </row>
    <row r="44" spans="1:10" s="501" customFormat="1" x14ac:dyDescent="0.2">
      <c r="A44" s="186"/>
      <c r="B44" s="186"/>
      <c r="C44" s="186"/>
      <c r="D44" s="186"/>
      <c r="E44" s="186"/>
      <c r="F44" s="186"/>
      <c r="G44" s="186"/>
      <c r="H44" s="186"/>
      <c r="I44" s="186"/>
      <c r="J44" s="186"/>
    </row>
    <row r="45" spans="1:10" s="501" customFormat="1" x14ac:dyDescent="0.2">
      <c r="A45" s="186"/>
      <c r="B45" s="186"/>
      <c r="C45" s="186"/>
      <c r="D45" s="186"/>
      <c r="E45" s="186"/>
      <c r="F45" s="186"/>
      <c r="G45" s="186"/>
      <c r="H45" s="186"/>
      <c r="I45" s="186"/>
      <c r="J45" s="186"/>
    </row>
    <row r="46" spans="1:10" s="501" customFormat="1" x14ac:dyDescent="0.2">
      <c r="A46" s="542"/>
      <c r="B46" s="542"/>
      <c r="C46" s="542"/>
      <c r="D46" s="542"/>
      <c r="E46" s="542"/>
      <c r="F46" s="542"/>
      <c r="G46" s="542"/>
      <c r="H46" s="542"/>
      <c r="I46" s="542"/>
      <c r="J46" s="542"/>
    </row>
    <row r="47" spans="1:10" s="501" customFormat="1" x14ac:dyDescent="0.2">
      <c r="A47" s="542"/>
      <c r="B47" s="542"/>
      <c r="C47" s="542"/>
      <c r="D47" s="542"/>
      <c r="E47" s="542"/>
      <c r="F47" s="542"/>
      <c r="G47" s="542"/>
      <c r="H47" s="542"/>
      <c r="I47" s="542"/>
      <c r="J47" s="542"/>
    </row>
    <row r="48" spans="1:10" s="501" customFormat="1" x14ac:dyDescent="0.2">
      <c r="A48" s="542"/>
      <c r="B48" s="542"/>
      <c r="C48" s="542"/>
      <c r="D48" s="542"/>
      <c r="E48" s="542"/>
      <c r="F48" s="542"/>
      <c r="G48" s="542"/>
      <c r="H48" s="542"/>
      <c r="I48" s="542"/>
      <c r="J48" s="542"/>
    </row>
    <row r="49" spans="1:10" s="501" customFormat="1" x14ac:dyDescent="0.2">
      <c r="A49" s="542"/>
      <c r="B49" s="542"/>
      <c r="C49" s="542"/>
      <c r="D49" s="542"/>
      <c r="E49" s="542"/>
      <c r="F49" s="542"/>
      <c r="G49" s="542"/>
      <c r="H49" s="542"/>
      <c r="I49" s="542"/>
      <c r="J49" s="542"/>
    </row>
    <row r="50" spans="1:10" s="501" customFormat="1" x14ac:dyDescent="0.2">
      <c r="A50" s="542"/>
      <c r="B50" s="542"/>
      <c r="C50" s="542"/>
      <c r="D50" s="542"/>
      <c r="E50" s="542"/>
      <c r="F50" s="542"/>
      <c r="G50" s="542"/>
      <c r="H50" s="542"/>
      <c r="I50" s="542"/>
      <c r="J50" s="542"/>
    </row>
    <row r="51" spans="1:10" s="501" customFormat="1" x14ac:dyDescent="0.2">
      <c r="A51" s="542"/>
      <c r="B51" s="542"/>
      <c r="C51" s="542"/>
      <c r="D51" s="542"/>
      <c r="E51" s="542"/>
      <c r="F51" s="542"/>
      <c r="G51" s="542"/>
      <c r="H51" s="542"/>
      <c r="I51" s="542"/>
      <c r="J51" s="542"/>
    </row>
    <row r="52" spans="1:10" s="501" customFormat="1" x14ac:dyDescent="0.2">
      <c r="A52" s="542"/>
      <c r="B52" s="542"/>
      <c r="C52" s="542"/>
      <c r="D52" s="542"/>
      <c r="E52" s="542"/>
      <c r="F52" s="542"/>
      <c r="G52" s="542"/>
      <c r="H52" s="542"/>
      <c r="I52" s="542"/>
      <c r="J52" s="542"/>
    </row>
    <row r="53" spans="1:10" s="501" customFormat="1" x14ac:dyDescent="0.2">
      <c r="A53" s="542"/>
      <c r="B53" s="542"/>
      <c r="C53" s="542"/>
      <c r="D53" s="542"/>
      <c r="E53" s="542"/>
      <c r="F53" s="542"/>
      <c r="G53" s="542"/>
      <c r="H53" s="542"/>
      <c r="I53" s="542"/>
      <c r="J53" s="542"/>
    </row>
    <row r="54" spans="1:10" s="501" customFormat="1" x14ac:dyDescent="0.2">
      <c r="A54" s="542"/>
      <c r="B54" s="542"/>
      <c r="C54" s="542"/>
      <c r="D54" s="542"/>
      <c r="E54" s="542"/>
      <c r="F54" s="542"/>
      <c r="G54" s="542"/>
      <c r="H54" s="542"/>
      <c r="I54" s="542"/>
      <c r="J54" s="542"/>
    </row>
    <row r="55" spans="1:10" s="501" customFormat="1" x14ac:dyDescent="0.2">
      <c r="A55" s="542"/>
      <c r="B55" s="542"/>
      <c r="C55" s="542"/>
      <c r="D55" s="542"/>
      <c r="E55" s="542"/>
      <c r="F55" s="542"/>
      <c r="G55" s="542"/>
      <c r="H55" s="542"/>
      <c r="I55" s="542"/>
      <c r="J55" s="542"/>
    </row>
    <row r="56" spans="1:10" s="501" customFormat="1" x14ac:dyDescent="0.2">
      <c r="A56" s="542"/>
      <c r="B56" s="542"/>
      <c r="C56" s="542"/>
      <c r="D56" s="542"/>
      <c r="E56" s="542"/>
      <c r="F56" s="542"/>
      <c r="G56" s="542"/>
      <c r="H56" s="542"/>
      <c r="I56" s="542"/>
      <c r="J56" s="542"/>
    </row>
    <row r="57" spans="1:10" s="501" customFormat="1" x14ac:dyDescent="0.2">
      <c r="A57" s="542"/>
      <c r="B57" s="542"/>
      <c r="C57" s="542"/>
      <c r="D57" s="542"/>
      <c r="E57" s="542"/>
      <c r="F57" s="542"/>
      <c r="G57" s="542"/>
      <c r="H57" s="542"/>
      <c r="I57" s="542"/>
      <c r="J57" s="542"/>
    </row>
    <row r="58" spans="1:10" s="501" customFormat="1" x14ac:dyDescent="0.2">
      <c r="A58" s="542"/>
      <c r="B58" s="542"/>
      <c r="C58" s="542"/>
      <c r="D58" s="542"/>
      <c r="E58" s="542"/>
      <c r="F58" s="542"/>
      <c r="G58" s="542"/>
      <c r="H58" s="542"/>
      <c r="I58" s="542"/>
      <c r="J58" s="542"/>
    </row>
    <row r="59" spans="1:10" s="501" customFormat="1" x14ac:dyDescent="0.2">
      <c r="A59" s="542"/>
      <c r="B59" s="542"/>
      <c r="C59" s="542"/>
      <c r="D59" s="542"/>
      <c r="E59" s="542"/>
      <c r="F59" s="542"/>
      <c r="G59" s="542"/>
      <c r="H59" s="542"/>
      <c r="I59" s="542"/>
      <c r="J59" s="542"/>
    </row>
    <row r="60" spans="1:10" s="501" customFormat="1" x14ac:dyDescent="0.2">
      <c r="A60" s="542"/>
      <c r="B60" s="542"/>
      <c r="C60" s="542"/>
      <c r="D60" s="542"/>
      <c r="E60" s="542"/>
      <c r="F60" s="542"/>
      <c r="G60" s="542"/>
      <c r="H60" s="542"/>
      <c r="I60" s="542"/>
      <c r="J60" s="542"/>
    </row>
    <row r="61" spans="1:10" s="501" customFormat="1" x14ac:dyDescent="0.2">
      <c r="A61" s="542"/>
      <c r="B61" s="542"/>
      <c r="C61" s="542"/>
      <c r="D61" s="542"/>
      <c r="E61" s="542"/>
      <c r="F61" s="542"/>
      <c r="G61" s="542"/>
      <c r="H61" s="542"/>
      <c r="I61" s="542"/>
      <c r="J61" s="542"/>
    </row>
    <row r="62" spans="1:10" s="501" customFormat="1" x14ac:dyDescent="0.2"/>
    <row r="63" spans="1:10" s="501" customFormat="1" x14ac:dyDescent="0.2"/>
    <row r="64" spans="1:10" s="501" customFormat="1" x14ac:dyDescent="0.2"/>
  </sheetData>
  <mergeCells count="15">
    <mergeCell ref="A19:B19"/>
    <mergeCell ref="A20:B20"/>
    <mergeCell ref="A35:J35"/>
    <mergeCell ref="A15:B15"/>
    <mergeCell ref="A16:B16"/>
    <mergeCell ref="A17:B17"/>
    <mergeCell ref="A18:B18"/>
    <mergeCell ref="A13:B13"/>
    <mergeCell ref="A14:B14"/>
    <mergeCell ref="B1:D1"/>
    <mergeCell ref="D3:F3"/>
    <mergeCell ref="A5:J6"/>
    <mergeCell ref="A8:J8"/>
    <mergeCell ref="E10:E11"/>
    <mergeCell ref="A12:B12"/>
  </mergeCells>
  <phoneticPr fontId="0" type="noConversion"/>
  <pageMargins left="0.78740157499999996" right="0.78740157499999996" top="0.984251969" bottom="0.984251969" header="0.4921259845" footer="0.4921259845"/>
  <pageSetup paperSize="9" scale="77" orientation="portrait"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0">
    <tabColor indexed="10"/>
  </sheetPr>
  <dimension ref="A1:H66"/>
  <sheetViews>
    <sheetView workbookViewId="0">
      <selection activeCell="B11" sqref="B11"/>
    </sheetView>
  </sheetViews>
  <sheetFormatPr baseColWidth="10" defaultRowHeight="12.75" x14ac:dyDescent="0.2"/>
  <cols>
    <col min="1" max="1" width="11.5703125" bestFit="1" customWidth="1"/>
    <col min="8" max="8" width="15.7109375" bestFit="1" customWidth="1"/>
  </cols>
  <sheetData>
    <row r="1" spans="1:8" ht="16.5" thickBot="1" x14ac:dyDescent="0.25">
      <c r="A1" s="331" t="s">
        <v>220</v>
      </c>
      <c r="B1" s="2449" t="s">
        <v>1671</v>
      </c>
      <c r="C1" s="2450"/>
      <c r="D1" s="2451" t="s">
        <v>221</v>
      </c>
      <c r="E1" s="2452"/>
      <c r="F1" s="2452"/>
      <c r="G1" s="2450"/>
      <c r="H1" s="332" t="s">
        <v>671</v>
      </c>
    </row>
    <row r="2" spans="1:8" ht="19.5" thickBot="1" x14ac:dyDescent="0.25">
      <c r="A2" s="816">
        <f>Q!P5</f>
        <v>2014001</v>
      </c>
      <c r="B2" s="2455" t="str">
        <f>CLIENT</f>
        <v>SPECIMEN ECF</v>
      </c>
      <c r="C2" s="2456"/>
      <c r="D2" s="2457" t="s">
        <v>1200</v>
      </c>
      <c r="E2" s="2458"/>
      <c r="F2" s="2458"/>
      <c r="G2" s="2459"/>
      <c r="H2" s="333" t="s">
        <v>213</v>
      </c>
    </row>
    <row r="3" spans="1:8" ht="16.5" thickBot="1" x14ac:dyDescent="0.25">
      <c r="A3" s="334" t="s">
        <v>725</v>
      </c>
      <c r="B3" s="2449" t="s">
        <v>674</v>
      </c>
      <c r="C3" s="2450"/>
      <c r="D3" s="2451" t="s">
        <v>222</v>
      </c>
      <c r="E3" s="2452"/>
      <c r="F3" s="2452"/>
      <c r="G3" s="2450"/>
      <c r="H3" s="335" t="s">
        <v>1450</v>
      </c>
    </row>
    <row r="4" spans="1:8" ht="21" thickBot="1" x14ac:dyDescent="0.35">
      <c r="A4" s="817"/>
      <c r="B4" s="2466"/>
      <c r="C4" s="2467"/>
      <c r="D4" s="2453"/>
      <c r="E4" s="2454"/>
      <c r="F4" s="337"/>
      <c r="G4" s="337"/>
      <c r="H4" s="580">
        <f>+GA!O3</f>
        <v>41639</v>
      </c>
    </row>
    <row r="5" spans="1:8" x14ac:dyDescent="0.2">
      <c r="A5" s="2460" t="s">
        <v>1163</v>
      </c>
      <c r="B5" s="2461"/>
      <c r="C5" s="2461"/>
      <c r="D5" s="2461"/>
      <c r="E5" s="2461"/>
      <c r="F5" s="2461"/>
      <c r="G5" s="2461"/>
      <c r="H5" s="2462"/>
    </row>
    <row r="6" spans="1:8" x14ac:dyDescent="0.2">
      <c r="A6" s="2463"/>
      <c r="B6" s="2464"/>
      <c r="C6" s="2464"/>
      <c r="D6" s="2464"/>
      <c r="E6" s="2464"/>
      <c r="F6" s="2464"/>
      <c r="G6" s="2464"/>
      <c r="H6" s="2465"/>
    </row>
    <row r="7" spans="1:8" x14ac:dyDescent="0.2">
      <c r="A7" s="818"/>
      <c r="B7" s="2472"/>
      <c r="C7" s="2471"/>
      <c r="D7" s="2471"/>
      <c r="E7" s="2471"/>
      <c r="F7" s="2471"/>
      <c r="G7" s="2471"/>
      <c r="H7" s="819"/>
    </row>
    <row r="8" spans="1:8" s="1924" customFormat="1" x14ac:dyDescent="0.2">
      <c r="A8" s="818"/>
      <c r="B8" s="1925"/>
      <c r="C8" s="2152"/>
      <c r="D8" s="2152"/>
      <c r="E8" s="2152"/>
      <c r="F8" s="2152"/>
      <c r="G8" s="2152"/>
      <c r="H8" s="819"/>
    </row>
    <row r="9" spans="1:8" s="1924" customFormat="1" x14ac:dyDescent="0.2">
      <c r="A9" s="818"/>
      <c r="B9" s="1925"/>
      <c r="C9" s="2152"/>
      <c r="D9" s="2152"/>
      <c r="E9" s="2152"/>
      <c r="F9" s="2152"/>
      <c r="G9" s="2152"/>
      <c r="H9" s="819"/>
    </row>
    <row r="10" spans="1:8" s="1924" customFormat="1" x14ac:dyDescent="0.2">
      <c r="A10" s="818"/>
      <c r="B10" s="1925">
        <f>+'Plan de mission'!M87</f>
        <v>0</v>
      </c>
      <c r="C10" s="2152"/>
      <c r="D10" s="2152"/>
      <c r="E10" s="2152"/>
      <c r="F10" s="2152"/>
      <c r="G10" s="2152"/>
      <c r="H10" s="819"/>
    </row>
    <row r="11" spans="1:8" s="1924" customFormat="1" x14ac:dyDescent="0.2">
      <c r="A11" s="818"/>
      <c r="B11" s="1925"/>
      <c r="C11" s="2152"/>
      <c r="D11" s="2152"/>
      <c r="E11" s="2152"/>
      <c r="F11" s="2152"/>
      <c r="G11" s="2152"/>
      <c r="H11" s="819"/>
    </row>
    <row r="12" spans="1:8" s="1924" customFormat="1" x14ac:dyDescent="0.2">
      <c r="A12" s="818"/>
      <c r="B12" s="1925"/>
      <c r="C12" s="2152"/>
      <c r="D12" s="2152"/>
      <c r="E12" s="2152"/>
      <c r="F12" s="2152"/>
      <c r="G12" s="2152"/>
      <c r="H12" s="819"/>
    </row>
    <row r="13" spans="1:8" x14ac:dyDescent="0.2">
      <c r="A13" s="818"/>
      <c r="B13" s="2472"/>
      <c r="C13" s="2471"/>
      <c r="D13" s="2471"/>
      <c r="E13" s="2471"/>
      <c r="F13" s="2471"/>
      <c r="G13" s="2471"/>
      <c r="H13" s="820"/>
    </row>
    <row r="14" spans="1:8" x14ac:dyDescent="0.2">
      <c r="A14" s="821"/>
      <c r="B14" s="2472"/>
      <c r="C14" s="2471"/>
      <c r="D14" s="2471"/>
      <c r="E14" s="2471"/>
      <c r="F14" s="2471"/>
      <c r="G14" s="2471"/>
      <c r="H14" s="819"/>
    </row>
    <row r="15" spans="1:8" ht="12.75" customHeight="1" x14ac:dyDescent="0.2">
      <c r="A15" s="821"/>
      <c r="B15" s="2468" t="s">
        <v>1775</v>
      </c>
      <c r="C15" s="2469"/>
      <c r="D15" s="2469"/>
      <c r="E15" s="2469"/>
      <c r="F15" s="2469"/>
      <c r="G15" s="2469"/>
      <c r="H15" s="820"/>
    </row>
    <row r="16" spans="1:8" x14ac:dyDescent="0.2">
      <c r="A16" s="821"/>
      <c r="B16" s="2472"/>
      <c r="C16" s="2471"/>
      <c r="D16" s="2471"/>
      <c r="E16" s="2471"/>
      <c r="F16" s="2471"/>
      <c r="G16" s="2471"/>
      <c r="H16" s="819"/>
    </row>
    <row r="17" spans="1:8" x14ac:dyDescent="0.2">
      <c r="A17" s="821"/>
      <c r="B17" s="2472"/>
      <c r="C17" s="2471"/>
      <c r="D17" s="2471"/>
      <c r="E17" s="2471"/>
      <c r="F17" s="2471"/>
      <c r="G17" s="2471"/>
      <c r="H17" s="819"/>
    </row>
    <row r="18" spans="1:8" x14ac:dyDescent="0.2">
      <c r="A18" s="821"/>
      <c r="B18" s="2472"/>
      <c r="C18" s="2471"/>
      <c r="D18" s="2471"/>
      <c r="E18" s="2471"/>
      <c r="F18" s="2471"/>
      <c r="G18" s="2471"/>
      <c r="H18" s="819"/>
    </row>
    <row r="19" spans="1:8" x14ac:dyDescent="0.2">
      <c r="A19" s="821"/>
      <c r="B19" s="2472"/>
      <c r="C19" s="2471"/>
      <c r="D19" s="2471"/>
      <c r="E19" s="2471"/>
      <c r="F19" s="2471"/>
      <c r="G19" s="2471"/>
      <c r="H19" s="819"/>
    </row>
    <row r="20" spans="1:8" x14ac:dyDescent="0.2">
      <c r="A20" s="821"/>
      <c r="B20" s="2472"/>
      <c r="C20" s="2471"/>
      <c r="D20" s="2471"/>
      <c r="E20" s="2471"/>
      <c r="F20" s="2471"/>
      <c r="G20" s="2471"/>
      <c r="H20" s="819"/>
    </row>
    <row r="21" spans="1:8" x14ac:dyDescent="0.2">
      <c r="A21" s="821"/>
      <c r="B21" s="2472"/>
      <c r="C21" s="2471"/>
      <c r="D21" s="2471"/>
      <c r="E21" s="2471"/>
      <c r="F21" s="2471"/>
      <c r="G21" s="2471"/>
      <c r="H21" s="819"/>
    </row>
    <row r="22" spans="1:8" x14ac:dyDescent="0.2">
      <c r="A22" s="821"/>
      <c r="B22" s="2468" t="s">
        <v>1776</v>
      </c>
      <c r="C22" s="2469"/>
      <c r="D22" s="2469"/>
      <c r="E22" s="2469"/>
      <c r="F22" s="2469"/>
      <c r="G22" s="2469"/>
      <c r="H22" s="819"/>
    </row>
    <row r="23" spans="1:8" x14ac:dyDescent="0.2">
      <c r="A23" s="821"/>
      <c r="B23" s="2472"/>
      <c r="C23" s="2471"/>
      <c r="D23" s="2471"/>
      <c r="E23" s="2471"/>
      <c r="F23" s="2471"/>
      <c r="G23" s="2471"/>
      <c r="H23" s="819"/>
    </row>
    <row r="24" spans="1:8" x14ac:dyDescent="0.2">
      <c r="A24" s="821"/>
      <c r="B24" s="2569" t="s">
        <v>2022</v>
      </c>
      <c r="C24" s="3067"/>
      <c r="D24" s="3067"/>
      <c r="E24" s="3067"/>
      <c r="F24" s="3067"/>
      <c r="G24" s="3067"/>
      <c r="H24" s="819"/>
    </row>
    <row r="25" spans="1:8" x14ac:dyDescent="0.2">
      <c r="A25" s="821"/>
      <c r="B25" s="2472"/>
      <c r="C25" s="2471"/>
      <c r="D25" s="2471"/>
      <c r="E25" s="2471"/>
      <c r="F25" s="2471"/>
      <c r="G25" s="2471"/>
      <c r="H25" s="819"/>
    </row>
    <row r="26" spans="1:8" x14ac:dyDescent="0.2">
      <c r="A26" s="821"/>
      <c r="B26" s="2569" t="s">
        <v>2023</v>
      </c>
      <c r="C26" s="2569"/>
      <c r="D26" s="2569"/>
      <c r="E26" s="2569"/>
      <c r="F26" s="2569"/>
      <c r="G26" s="2569"/>
      <c r="H26" s="819"/>
    </row>
    <row r="27" spans="1:8" x14ac:dyDescent="0.2">
      <c r="A27" s="821"/>
      <c r="B27" s="2569"/>
      <c r="C27" s="2569"/>
      <c r="D27" s="2569"/>
      <c r="E27" s="2569"/>
      <c r="F27" s="2569"/>
      <c r="G27" s="2569"/>
      <c r="H27" s="819"/>
    </row>
    <row r="28" spans="1:8" x14ac:dyDescent="0.2">
      <c r="A28" s="821"/>
      <c r="B28" s="2472"/>
      <c r="C28" s="2471"/>
      <c r="D28" s="2471"/>
      <c r="E28" s="2471"/>
      <c r="F28" s="2471"/>
      <c r="G28" s="2471"/>
      <c r="H28" s="819"/>
    </row>
    <row r="29" spans="1:8" x14ac:dyDescent="0.2">
      <c r="A29" s="821"/>
      <c r="B29" s="2472"/>
      <c r="C29" s="2471"/>
      <c r="D29" s="2471"/>
      <c r="E29" s="2471"/>
      <c r="F29" s="2471"/>
      <c r="G29" s="2471"/>
      <c r="H29" s="819"/>
    </row>
    <row r="30" spans="1:8" x14ac:dyDescent="0.2">
      <c r="A30" s="821"/>
      <c r="B30" s="2472"/>
      <c r="C30" s="2471"/>
      <c r="D30" s="2471"/>
      <c r="E30" s="2471"/>
      <c r="F30" s="2471"/>
      <c r="G30" s="2471"/>
      <c r="H30" s="819"/>
    </row>
    <row r="31" spans="1:8" x14ac:dyDescent="0.2">
      <c r="A31" s="821"/>
      <c r="B31" s="2472"/>
      <c r="C31" s="2471"/>
      <c r="D31" s="2471"/>
      <c r="E31" s="2471"/>
      <c r="F31" s="2471"/>
      <c r="G31" s="2471"/>
      <c r="H31" s="819"/>
    </row>
    <row r="32" spans="1:8" x14ac:dyDescent="0.2">
      <c r="A32" s="821"/>
      <c r="B32" s="2472"/>
      <c r="C32" s="2471"/>
      <c r="D32" s="2471"/>
      <c r="E32" s="2471"/>
      <c r="F32" s="2471"/>
      <c r="G32" s="2471"/>
      <c r="H32" s="819"/>
    </row>
    <row r="33" spans="1:8" x14ac:dyDescent="0.2">
      <c r="A33" s="821"/>
      <c r="B33" s="2472"/>
      <c r="C33" s="2471"/>
      <c r="D33" s="2471"/>
      <c r="E33" s="2471"/>
      <c r="F33" s="2471"/>
      <c r="G33" s="2471"/>
      <c r="H33" s="819"/>
    </row>
    <row r="34" spans="1:8" x14ac:dyDescent="0.2">
      <c r="A34" s="821"/>
      <c r="B34" s="2468" t="s">
        <v>228</v>
      </c>
      <c r="C34" s="2469"/>
      <c r="D34" s="2469"/>
      <c r="E34" s="2469"/>
      <c r="F34" s="2469"/>
      <c r="G34" s="2469"/>
      <c r="H34" s="819"/>
    </row>
    <row r="35" spans="1:8" x14ac:dyDescent="0.2">
      <c r="A35" s="821"/>
      <c r="B35" s="2472"/>
      <c r="C35" s="2471"/>
      <c r="D35" s="2471"/>
      <c r="E35" s="2471"/>
      <c r="F35" s="2471"/>
      <c r="G35" s="2471"/>
      <c r="H35" s="819"/>
    </row>
    <row r="36" spans="1:8" x14ac:dyDescent="0.2">
      <c r="A36" s="821"/>
      <c r="B36" s="2472"/>
      <c r="C36" s="2471"/>
      <c r="D36" s="2471"/>
      <c r="E36" s="2471"/>
      <c r="F36" s="2471"/>
      <c r="G36" s="2471"/>
      <c r="H36" s="819"/>
    </row>
    <row r="37" spans="1:8" x14ac:dyDescent="0.2">
      <c r="A37" s="821"/>
      <c r="B37" s="2472"/>
      <c r="C37" s="2471"/>
      <c r="D37" s="2471"/>
      <c r="E37" s="2471"/>
      <c r="F37" s="2471"/>
      <c r="G37" s="2471"/>
      <c r="H37" s="819"/>
    </row>
    <row r="38" spans="1:8" x14ac:dyDescent="0.2">
      <c r="A38" s="821"/>
      <c r="B38" s="2472"/>
      <c r="C38" s="2471"/>
      <c r="D38" s="2471"/>
      <c r="E38" s="2471"/>
      <c r="F38" s="2471"/>
      <c r="G38" s="2471"/>
      <c r="H38" s="819"/>
    </row>
    <row r="39" spans="1:8" x14ac:dyDescent="0.2">
      <c r="A39" s="821"/>
      <c r="B39" s="2472"/>
      <c r="C39" s="2471"/>
      <c r="D39" s="2471"/>
      <c r="E39" s="2471"/>
      <c r="F39" s="2471"/>
      <c r="G39" s="2471"/>
      <c r="H39" s="819"/>
    </row>
    <row r="40" spans="1:8" x14ac:dyDescent="0.2">
      <c r="A40" s="821"/>
      <c r="B40" s="2472"/>
      <c r="C40" s="2471"/>
      <c r="D40" s="2471"/>
      <c r="E40" s="2471"/>
      <c r="F40" s="2471"/>
      <c r="G40" s="2471"/>
      <c r="H40" s="819"/>
    </row>
    <row r="41" spans="1:8" x14ac:dyDescent="0.2">
      <c r="A41" s="821"/>
      <c r="B41" s="2472"/>
      <c r="C41" s="2471"/>
      <c r="D41" s="2471"/>
      <c r="E41" s="2471"/>
      <c r="F41" s="2471"/>
      <c r="G41" s="2471"/>
      <c r="H41" s="819"/>
    </row>
    <row r="42" spans="1:8" x14ac:dyDescent="0.2">
      <c r="A42" s="821"/>
      <c r="B42" s="2472"/>
      <c r="C42" s="2471"/>
      <c r="D42" s="2471"/>
      <c r="E42" s="2471"/>
      <c r="F42" s="2471"/>
      <c r="G42" s="2471"/>
      <c r="H42" s="819"/>
    </row>
    <row r="43" spans="1:8" x14ac:dyDescent="0.2">
      <c r="A43" s="821"/>
      <c r="B43" s="2472"/>
      <c r="C43" s="2471"/>
      <c r="D43" s="2471"/>
      <c r="E43" s="2471"/>
      <c r="F43" s="2471"/>
      <c r="G43" s="2471"/>
      <c r="H43" s="819"/>
    </row>
    <row r="44" spans="1:8" x14ac:dyDescent="0.2">
      <c r="A44" s="821"/>
      <c r="B44" s="2472"/>
      <c r="C44" s="2471"/>
      <c r="D44" s="2471"/>
      <c r="E44" s="2471"/>
      <c r="F44" s="2471"/>
      <c r="G44" s="2471"/>
      <c r="H44" s="819"/>
    </row>
    <row r="45" spans="1:8" x14ac:dyDescent="0.2">
      <c r="A45" s="821"/>
      <c r="B45" s="2472"/>
      <c r="C45" s="2471"/>
      <c r="D45" s="2471"/>
      <c r="E45" s="2471"/>
      <c r="F45" s="2471"/>
      <c r="G45" s="2471"/>
      <c r="H45" s="819"/>
    </row>
    <row r="46" spans="1:8" x14ac:dyDescent="0.2">
      <c r="A46" s="821"/>
      <c r="B46" s="2472"/>
      <c r="C46" s="2471"/>
      <c r="D46" s="2471"/>
      <c r="E46" s="2471"/>
      <c r="F46" s="2471"/>
      <c r="G46" s="2471"/>
      <c r="H46" s="819"/>
    </row>
    <row r="47" spans="1:8" x14ac:dyDescent="0.2">
      <c r="A47" s="821"/>
      <c r="B47" s="2472"/>
      <c r="C47" s="2471"/>
      <c r="D47" s="2471"/>
      <c r="E47" s="2471"/>
      <c r="F47" s="2471"/>
      <c r="G47" s="2471"/>
      <c r="H47" s="819"/>
    </row>
    <row r="48" spans="1:8" x14ac:dyDescent="0.2">
      <c r="A48" s="821"/>
      <c r="B48" s="2472"/>
      <c r="C48" s="2471"/>
      <c r="D48" s="2471"/>
      <c r="E48" s="2471"/>
      <c r="F48" s="2471"/>
      <c r="G48" s="2471"/>
      <c r="H48" s="819"/>
    </row>
    <row r="49" spans="1:8" x14ac:dyDescent="0.2">
      <c r="A49" s="821"/>
      <c r="B49" s="2472"/>
      <c r="C49" s="2471"/>
      <c r="D49" s="2471"/>
      <c r="E49" s="2471"/>
      <c r="F49" s="2471"/>
      <c r="G49" s="2471"/>
      <c r="H49" s="819"/>
    </row>
    <row r="50" spans="1:8" x14ac:dyDescent="0.2">
      <c r="A50" s="821"/>
      <c r="B50" s="2472"/>
      <c r="C50" s="2471"/>
      <c r="D50" s="2471"/>
      <c r="E50" s="2471"/>
      <c r="F50" s="2471"/>
      <c r="G50" s="2471"/>
      <c r="H50" s="819"/>
    </row>
    <row r="51" spans="1:8" x14ac:dyDescent="0.2">
      <c r="A51" s="821"/>
      <c r="B51" s="2472"/>
      <c r="C51" s="2471"/>
      <c r="D51" s="2471"/>
      <c r="E51" s="2471"/>
      <c r="F51" s="2471"/>
      <c r="G51" s="2471"/>
      <c r="H51" s="819"/>
    </row>
    <row r="52" spans="1:8" x14ac:dyDescent="0.2">
      <c r="A52" s="821"/>
      <c r="B52" s="2472"/>
      <c r="C52" s="2471"/>
      <c r="D52" s="2471"/>
      <c r="E52" s="2471"/>
      <c r="F52" s="2471"/>
      <c r="G52" s="2471"/>
      <c r="H52" s="819"/>
    </row>
    <row r="53" spans="1:8" x14ac:dyDescent="0.2">
      <c r="A53" s="821"/>
      <c r="B53" s="2472"/>
      <c r="C53" s="2471"/>
      <c r="D53" s="2471"/>
      <c r="E53" s="2471"/>
      <c r="F53" s="2471"/>
      <c r="G53" s="2471"/>
      <c r="H53" s="819"/>
    </row>
    <row r="54" spans="1:8" x14ac:dyDescent="0.2">
      <c r="A54" s="821"/>
      <c r="B54" s="2472"/>
      <c r="C54" s="2471"/>
      <c r="D54" s="2471"/>
      <c r="E54" s="2471"/>
      <c r="F54" s="2471"/>
      <c r="G54" s="2471"/>
      <c r="H54" s="819"/>
    </row>
    <row r="55" spans="1:8" ht="13.5" thickBot="1" x14ac:dyDescent="0.25">
      <c r="A55" s="822"/>
      <c r="B55" s="2473"/>
      <c r="C55" s="2474"/>
      <c r="D55" s="2474"/>
      <c r="E55" s="2474"/>
      <c r="F55" s="2474"/>
      <c r="G55" s="2474"/>
      <c r="H55" s="823"/>
    </row>
    <row r="56" spans="1:8" x14ac:dyDescent="0.2">
      <c r="A56" s="11"/>
      <c r="B56" s="2"/>
      <c r="C56" s="2"/>
      <c r="D56" s="2"/>
      <c r="E56" s="11"/>
      <c r="F56" s="11"/>
      <c r="G56" s="11"/>
      <c r="H56" s="11"/>
    </row>
    <row r="57" spans="1:8" x14ac:dyDescent="0.2">
      <c r="A57" s="11"/>
      <c r="B57" s="2"/>
      <c r="C57" s="2"/>
      <c r="D57" s="2"/>
      <c r="E57" s="11"/>
      <c r="F57" s="11"/>
      <c r="G57" s="11"/>
      <c r="H57" s="11"/>
    </row>
    <row r="58" spans="1:8" x14ac:dyDescent="0.2">
      <c r="A58" s="11"/>
      <c r="B58" s="2"/>
      <c r="C58" s="2"/>
      <c r="D58" s="2"/>
      <c r="E58" s="11"/>
      <c r="F58" s="11"/>
      <c r="G58" s="11"/>
      <c r="H58" s="11"/>
    </row>
    <row r="59" spans="1:8" x14ac:dyDescent="0.2">
      <c r="A59" s="11"/>
      <c r="B59" s="2"/>
      <c r="C59" s="2"/>
      <c r="D59" s="2"/>
      <c r="E59" s="11"/>
      <c r="F59" s="11"/>
      <c r="G59" s="11"/>
      <c r="H59" s="11"/>
    </row>
    <row r="60" spans="1:8" x14ac:dyDescent="0.2">
      <c r="A60" s="11"/>
      <c r="B60" s="2"/>
      <c r="C60" s="2"/>
      <c r="D60" s="2"/>
      <c r="E60" s="11"/>
      <c r="F60" s="11"/>
      <c r="G60" s="11"/>
      <c r="H60" s="11"/>
    </row>
    <row r="61" spans="1:8" x14ac:dyDescent="0.2">
      <c r="A61" s="11"/>
      <c r="B61" s="2"/>
      <c r="C61" s="2"/>
      <c r="D61" s="2"/>
      <c r="E61" s="11"/>
      <c r="F61" s="11"/>
      <c r="G61" s="11"/>
      <c r="H61" s="11"/>
    </row>
    <row r="62" spans="1:8" x14ac:dyDescent="0.2">
      <c r="A62" s="11"/>
      <c r="B62" s="2"/>
      <c r="C62" s="2"/>
      <c r="D62" s="2"/>
      <c r="E62" s="11"/>
      <c r="F62" s="11"/>
      <c r="G62" s="11"/>
      <c r="H62" s="11"/>
    </row>
    <row r="63" spans="1:8" x14ac:dyDescent="0.2">
      <c r="A63" s="11"/>
      <c r="B63" s="2"/>
      <c r="C63" s="2"/>
      <c r="D63" s="2"/>
      <c r="E63" s="11"/>
      <c r="F63" s="11"/>
      <c r="G63" s="11"/>
      <c r="H63" s="11"/>
    </row>
    <row r="64" spans="1:8" x14ac:dyDescent="0.2">
      <c r="A64" s="11"/>
      <c r="B64" s="2"/>
      <c r="C64" s="2"/>
      <c r="D64" s="2"/>
      <c r="E64" s="11"/>
      <c r="F64" s="11"/>
      <c r="G64" s="11"/>
      <c r="H64" s="11"/>
    </row>
    <row r="65" spans="1:8" x14ac:dyDescent="0.2">
      <c r="A65" s="11"/>
      <c r="B65" s="2"/>
      <c r="C65" s="2"/>
      <c r="D65" s="2"/>
      <c r="E65" s="11"/>
      <c r="F65" s="11"/>
      <c r="G65" s="11"/>
      <c r="H65" s="11"/>
    </row>
    <row r="66" spans="1:8" x14ac:dyDescent="0.2">
      <c r="A66" s="11"/>
      <c r="B66" s="2"/>
      <c r="C66" s="2"/>
      <c r="D66" s="2"/>
      <c r="E66" s="11"/>
      <c r="F66" s="11"/>
      <c r="G66" s="11"/>
      <c r="H66" s="11"/>
    </row>
  </sheetData>
  <mergeCells count="52">
    <mergeCell ref="A5:H6"/>
    <mergeCell ref="B4:C4"/>
    <mergeCell ref="B1:C1"/>
    <mergeCell ref="D1:G1"/>
    <mergeCell ref="D4:E4"/>
    <mergeCell ref="B3:C3"/>
    <mergeCell ref="B2:C2"/>
    <mergeCell ref="D3:G3"/>
    <mergeCell ref="D2:G2"/>
    <mergeCell ref="B22:G22"/>
    <mergeCell ref="B23:G23"/>
    <mergeCell ref="B7:G7"/>
    <mergeCell ref="B13:G13"/>
    <mergeCell ref="B14:G14"/>
    <mergeCell ref="B15:G15"/>
    <mergeCell ref="B16:G16"/>
    <mergeCell ref="B17:G17"/>
    <mergeCell ref="B18:G18"/>
    <mergeCell ref="B19:G19"/>
    <mergeCell ref="B20:G20"/>
    <mergeCell ref="B21:G21"/>
    <mergeCell ref="B34:G34"/>
    <mergeCell ref="B35:G35"/>
    <mergeCell ref="B24:G24"/>
    <mergeCell ref="B25:G25"/>
    <mergeCell ref="B28:G28"/>
    <mergeCell ref="B29:G29"/>
    <mergeCell ref="B30:G30"/>
    <mergeCell ref="B31:G31"/>
    <mergeCell ref="B32:G32"/>
    <mergeCell ref="B33:G33"/>
    <mergeCell ref="B26:G27"/>
    <mergeCell ref="B46:G46"/>
    <mergeCell ref="B47:G47"/>
    <mergeCell ref="B36:G36"/>
    <mergeCell ref="B37:G37"/>
    <mergeCell ref="B38:G38"/>
    <mergeCell ref="B39:G39"/>
    <mergeCell ref="B40:G40"/>
    <mergeCell ref="B41:G41"/>
    <mergeCell ref="B42:G42"/>
    <mergeCell ref="B43:G43"/>
    <mergeCell ref="B44:G44"/>
    <mergeCell ref="B45:G45"/>
    <mergeCell ref="B54:G54"/>
    <mergeCell ref="B55:G55"/>
    <mergeCell ref="B48:G48"/>
    <mergeCell ref="B49:G49"/>
    <mergeCell ref="B50:G50"/>
    <mergeCell ref="B51:G51"/>
    <mergeCell ref="B52:G52"/>
    <mergeCell ref="B53:G53"/>
  </mergeCells>
  <phoneticPr fontId="51" type="noConversion"/>
  <printOptions horizontalCentered="1" verticalCentered="1"/>
  <pageMargins left="0" right="0" top="0" bottom="0" header="0" footer="0"/>
  <pageSetup paperSize="9" orientation="portrait" blackAndWhite="1"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1">
    <tabColor indexed="10"/>
  </sheetPr>
  <dimension ref="A1:G32"/>
  <sheetViews>
    <sheetView workbookViewId="0">
      <selection activeCell="A17" sqref="A17:F17"/>
    </sheetView>
  </sheetViews>
  <sheetFormatPr baseColWidth="10" defaultRowHeight="12.75" x14ac:dyDescent="0.2"/>
  <cols>
    <col min="4" max="7" width="14.7109375" customWidth="1"/>
  </cols>
  <sheetData>
    <row r="1" spans="1:7" ht="13.5" thickBot="1" x14ac:dyDescent="0.25">
      <c r="A1" s="209" t="s">
        <v>1671</v>
      </c>
      <c r="B1" s="2263" t="str">
        <f>CLIENT</f>
        <v>SPECIMEN ECF</v>
      </c>
      <c r="C1" s="2263"/>
      <c r="D1" s="355"/>
      <c r="E1" s="355"/>
      <c r="F1" s="355"/>
      <c r="G1" s="356"/>
    </row>
    <row r="2" spans="1:7" ht="13.5" thickBot="1" x14ac:dyDescent="0.25">
      <c r="A2" s="208"/>
      <c r="B2" s="218"/>
      <c r="C2" s="218"/>
      <c r="D2" s="186"/>
      <c r="E2" s="346"/>
      <c r="F2" s="224" t="s">
        <v>344</v>
      </c>
      <c r="G2" s="357"/>
    </row>
    <row r="3" spans="1:7" ht="13.5" thickBot="1" x14ac:dyDescent="0.25">
      <c r="A3" s="208"/>
      <c r="B3" s="186" t="s">
        <v>724</v>
      </c>
      <c r="C3" s="2264">
        <f>+GA!O3</f>
        <v>41639</v>
      </c>
      <c r="D3" s="2264"/>
      <c r="E3" s="2264"/>
      <c r="F3" s="224" t="s">
        <v>711</v>
      </c>
      <c r="G3" s="358"/>
    </row>
    <row r="4" spans="1:7" ht="13.5" thickBot="1" x14ac:dyDescent="0.25">
      <c r="A4" s="276" t="s">
        <v>1457</v>
      </c>
      <c r="B4" s="279"/>
      <c r="C4" s="278" t="s">
        <v>725</v>
      </c>
      <c r="D4" s="280"/>
      <c r="E4" s="277"/>
      <c r="F4" s="277"/>
      <c r="G4" s="359"/>
    </row>
    <row r="5" spans="1:7" x14ac:dyDescent="0.2">
      <c r="A5" s="2555" t="s">
        <v>755</v>
      </c>
      <c r="B5" s="2502"/>
      <c r="C5" s="2502"/>
      <c r="D5" s="2502"/>
      <c r="E5" s="2502"/>
      <c r="F5" s="2502"/>
      <c r="G5" s="2480"/>
    </row>
    <row r="6" spans="1:7" x14ac:dyDescent="0.2">
      <c r="A6" s="208"/>
      <c r="B6" s="186"/>
      <c r="C6" s="186"/>
      <c r="D6" s="186"/>
      <c r="E6" s="186"/>
      <c r="F6" s="186"/>
      <c r="G6" s="358"/>
    </row>
    <row r="7" spans="1:7" x14ac:dyDescent="0.2">
      <c r="A7" s="208"/>
      <c r="B7" s="347" t="s">
        <v>349</v>
      </c>
      <c r="C7" s="186"/>
      <c r="D7" s="345"/>
      <c r="E7" s="345"/>
      <c r="F7" s="345"/>
      <c r="G7" s="981" t="s">
        <v>713</v>
      </c>
    </row>
    <row r="8" spans="1:7" x14ac:dyDescent="0.2">
      <c r="A8" s="3103" t="s">
        <v>345</v>
      </c>
      <c r="B8" s="3022"/>
      <c r="C8" s="3022"/>
      <c r="D8" s="3022"/>
      <c r="E8" s="3022"/>
      <c r="F8" s="3022"/>
      <c r="G8" s="982">
        <v>0</v>
      </c>
    </row>
    <row r="9" spans="1:7" x14ac:dyDescent="0.2">
      <c r="A9" s="3103" t="s">
        <v>346</v>
      </c>
      <c r="B9" s="3022"/>
      <c r="C9" s="3022"/>
      <c r="D9" s="3022"/>
      <c r="E9" s="3022"/>
      <c r="F9" s="3022"/>
      <c r="G9" s="983">
        <v>0</v>
      </c>
    </row>
    <row r="10" spans="1:7" x14ac:dyDescent="0.2">
      <c r="A10" s="3103" t="s">
        <v>347</v>
      </c>
      <c r="B10" s="3022"/>
      <c r="C10" s="3022"/>
      <c r="D10" s="3022"/>
      <c r="E10" s="3022"/>
      <c r="F10" s="3022"/>
      <c r="G10" s="983">
        <f>'controle coherences 1'!G43</f>
        <v>0</v>
      </c>
    </row>
    <row r="11" spans="1:7" x14ac:dyDescent="0.2">
      <c r="A11" s="3104" t="s">
        <v>348</v>
      </c>
      <c r="B11" s="2605"/>
      <c r="C11" s="2605"/>
      <c r="D11" s="2605"/>
      <c r="E11" s="2605"/>
      <c r="F11" s="2605"/>
      <c r="G11" s="983">
        <f>'controle coherences 1'!G44</f>
        <v>0</v>
      </c>
    </row>
    <row r="12" spans="1:7" x14ac:dyDescent="0.2">
      <c r="A12" s="3100" t="s">
        <v>350</v>
      </c>
      <c r="B12" s="3101"/>
      <c r="C12" s="3101"/>
      <c r="D12" s="3101"/>
      <c r="E12" s="3101"/>
      <c r="F12" s="3101"/>
      <c r="G12" s="984">
        <f>SUM(G8:G11)</f>
        <v>0</v>
      </c>
    </row>
    <row r="13" spans="1:7" x14ac:dyDescent="0.2">
      <c r="A13" s="3100" t="s">
        <v>351</v>
      </c>
      <c r="B13" s="3101"/>
      <c r="C13" s="3101"/>
      <c r="D13" s="3101"/>
      <c r="E13" s="3101"/>
      <c r="F13" s="3101"/>
      <c r="G13" s="983">
        <f>'controle coherences 1'!G47</f>
        <v>0</v>
      </c>
    </row>
    <row r="14" spans="1:7" x14ac:dyDescent="0.2">
      <c r="A14" s="3100" t="s">
        <v>352</v>
      </c>
      <c r="B14" s="3101"/>
      <c r="C14" s="3101"/>
      <c r="D14" s="3101"/>
      <c r="E14" s="3101"/>
      <c r="F14" s="3101"/>
      <c r="G14" s="983">
        <f>'controle coherences 1'!G48</f>
        <v>0</v>
      </c>
    </row>
    <row r="15" spans="1:7" ht="13.5" thickBot="1" x14ac:dyDescent="0.25">
      <c r="A15" s="3100" t="s">
        <v>353</v>
      </c>
      <c r="B15" s="3101"/>
      <c r="C15" s="3101"/>
      <c r="D15" s="3101"/>
      <c r="E15" s="3101"/>
      <c r="F15" s="3101"/>
      <c r="G15" s="985">
        <f>G12+G13-G14</f>
        <v>0</v>
      </c>
    </row>
    <row r="16" spans="1:7" ht="14.25" thickTop="1" thickBot="1" x14ac:dyDescent="0.25">
      <c r="A16" s="3100" t="s">
        <v>355</v>
      </c>
      <c r="B16" s="3022"/>
      <c r="C16" s="3022"/>
      <c r="D16" s="3022"/>
      <c r="E16" s="3022"/>
      <c r="F16" s="3022"/>
      <c r="G16" s="986">
        <v>0</v>
      </c>
    </row>
    <row r="17" spans="1:7" ht="14.25" thickTop="1" thickBot="1" x14ac:dyDescent="0.25">
      <c r="A17" s="3100" t="s">
        <v>356</v>
      </c>
      <c r="B17" s="3022"/>
      <c r="C17" s="3022"/>
      <c r="D17" s="3022"/>
      <c r="E17" s="3022"/>
      <c r="F17" s="3022"/>
      <c r="G17" s="986">
        <f>'controle coherences 1'!G52</f>
        <v>0</v>
      </c>
    </row>
    <row r="18" spans="1:7" ht="13.5" thickTop="1" x14ac:dyDescent="0.2">
      <c r="A18" s="3102" t="str">
        <f>IF(G15-G16+G17-G15=0,"","JUSTIFICATION DES DIFFERENCES EVENTUELLES")</f>
        <v/>
      </c>
      <c r="B18" s="2502"/>
      <c r="C18" s="2502"/>
      <c r="D18" s="2502"/>
      <c r="E18" s="2502"/>
      <c r="F18" s="2502"/>
      <c r="G18" s="987"/>
    </row>
    <row r="19" spans="1:7" x14ac:dyDescent="0.2">
      <c r="A19" s="3099" t="s">
        <v>223</v>
      </c>
      <c r="B19" s="2177"/>
      <c r="C19" s="2177"/>
      <c r="D19" s="2502"/>
      <c r="E19" s="2502"/>
      <c r="F19" s="2709"/>
      <c r="G19" s="987">
        <f>+G15-G16</f>
        <v>0</v>
      </c>
    </row>
    <row r="20" spans="1:7" x14ac:dyDescent="0.2">
      <c r="A20" s="3099"/>
      <c r="B20" s="2177"/>
      <c r="C20" s="2177"/>
      <c r="D20" s="2502"/>
      <c r="E20" s="2502"/>
      <c r="F20" s="2709"/>
      <c r="G20" s="987">
        <v>0</v>
      </c>
    </row>
    <row r="21" spans="1:7" x14ac:dyDescent="0.2">
      <c r="A21" s="3099"/>
      <c r="B21" s="2177"/>
      <c r="C21" s="2177"/>
      <c r="D21" s="2502"/>
      <c r="E21" s="2502"/>
      <c r="F21" s="2709"/>
      <c r="G21" s="987">
        <v>0</v>
      </c>
    </row>
    <row r="22" spans="1:7" x14ac:dyDescent="0.2">
      <c r="A22" s="3099"/>
      <c r="B22" s="2177"/>
      <c r="C22" s="2177"/>
      <c r="D22" s="2502"/>
      <c r="E22" s="2502"/>
      <c r="F22" s="2709"/>
      <c r="G22" s="987">
        <v>0</v>
      </c>
    </row>
    <row r="23" spans="1:7" x14ac:dyDescent="0.2">
      <c r="A23" s="3099"/>
      <c r="B23" s="2177"/>
      <c r="C23" s="2177"/>
      <c r="D23" s="2502"/>
      <c r="E23" s="2502"/>
      <c r="F23" s="2709"/>
      <c r="G23" s="987">
        <v>0</v>
      </c>
    </row>
    <row r="24" spans="1:7" x14ac:dyDescent="0.2">
      <c r="A24" s="3099"/>
      <c r="B24" s="2177"/>
      <c r="C24" s="2177"/>
      <c r="D24" s="2502"/>
      <c r="E24" s="2502"/>
      <c r="F24" s="2709"/>
      <c r="G24" s="987">
        <v>0</v>
      </c>
    </row>
    <row r="25" spans="1:7" x14ac:dyDescent="0.2">
      <c r="A25" s="3099"/>
      <c r="B25" s="2177"/>
      <c r="C25" s="2177"/>
      <c r="D25" s="2502"/>
      <c r="E25" s="2502"/>
      <c r="F25" s="2709"/>
      <c r="G25" s="987">
        <v>0</v>
      </c>
    </row>
    <row r="26" spans="1:7" x14ac:dyDescent="0.2">
      <c r="A26" s="988" t="s">
        <v>1309</v>
      </c>
      <c r="B26" s="186"/>
      <c r="C26" s="186"/>
      <c r="D26" s="186"/>
      <c r="E26" s="186"/>
      <c r="F26" s="186"/>
      <c r="G26" s="358"/>
    </row>
    <row r="27" spans="1:7" x14ac:dyDescent="0.2">
      <c r="A27" s="3105" t="s">
        <v>1994</v>
      </c>
      <c r="B27" s="2558"/>
      <c r="C27" s="2558"/>
      <c r="D27" s="2558"/>
      <c r="E27" s="2558"/>
      <c r="F27" s="2558"/>
      <c r="G27" s="3106"/>
    </row>
    <row r="28" spans="1:7" x14ac:dyDescent="0.2">
      <c r="A28" s="3105"/>
      <c r="B28" s="2558"/>
      <c r="C28" s="2558"/>
      <c r="D28" s="2558"/>
      <c r="E28" s="2558"/>
      <c r="F28" s="2558"/>
      <c r="G28" s="3106"/>
    </row>
    <row r="29" spans="1:7" x14ac:dyDescent="0.2">
      <c r="A29" s="3105"/>
      <c r="B29" s="2558"/>
      <c r="C29" s="2558"/>
      <c r="D29" s="2558"/>
      <c r="E29" s="2558"/>
      <c r="F29" s="2558"/>
      <c r="G29" s="3106"/>
    </row>
    <row r="30" spans="1:7" x14ac:dyDescent="0.2">
      <c r="A30" s="3105"/>
      <c r="B30" s="2558"/>
      <c r="C30" s="2558"/>
      <c r="D30" s="2558"/>
      <c r="E30" s="2558"/>
      <c r="F30" s="2558"/>
      <c r="G30" s="3106"/>
    </row>
    <row r="31" spans="1:7" x14ac:dyDescent="0.2">
      <c r="A31" s="3105"/>
      <c r="B31" s="2558"/>
      <c r="C31" s="2558"/>
      <c r="D31" s="2558"/>
      <c r="E31" s="2558"/>
      <c r="F31" s="2558"/>
      <c r="G31" s="3106"/>
    </row>
    <row r="32" spans="1:7" ht="13.5" thickBot="1" x14ac:dyDescent="0.25">
      <c r="A32" s="3107"/>
      <c r="B32" s="3108"/>
      <c r="C32" s="3108"/>
      <c r="D32" s="3108"/>
      <c r="E32" s="3108"/>
      <c r="F32" s="3108"/>
      <c r="G32" s="3109"/>
    </row>
  </sheetData>
  <mergeCells count="22">
    <mergeCell ref="A27:G32"/>
    <mergeCell ref="A21:F21"/>
    <mergeCell ref="A22:F22"/>
    <mergeCell ref="A23:F23"/>
    <mergeCell ref="A24:F24"/>
    <mergeCell ref="A25:F25"/>
    <mergeCell ref="C3:E3"/>
    <mergeCell ref="B1:C1"/>
    <mergeCell ref="A5:G5"/>
    <mergeCell ref="A8:F8"/>
    <mergeCell ref="A19:F19"/>
    <mergeCell ref="A12:F12"/>
    <mergeCell ref="A13:F13"/>
    <mergeCell ref="A14:F14"/>
    <mergeCell ref="A9:F9"/>
    <mergeCell ref="A10:F10"/>
    <mergeCell ref="A11:F11"/>
    <mergeCell ref="A20:F20"/>
    <mergeCell ref="A16:F16"/>
    <mergeCell ref="A15:F15"/>
    <mergeCell ref="A17:F17"/>
    <mergeCell ref="A18:F18"/>
  </mergeCells>
  <phoneticPr fontId="51" type="noConversion"/>
  <printOptions horizontalCentered="1" verticalCentered="1" gridLines="1" gridLinesSet="0"/>
  <pageMargins left="0" right="0" top="0" bottom="0" header="0" footer="0"/>
  <pageSetup paperSize="9" orientation="portrait" horizontalDpi="300" verticalDpi="300"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6">
    <tabColor indexed="10"/>
  </sheetPr>
  <dimension ref="A1:G36"/>
  <sheetViews>
    <sheetView workbookViewId="0">
      <selection activeCell="A18" sqref="A18:D18"/>
    </sheetView>
  </sheetViews>
  <sheetFormatPr baseColWidth="10" defaultRowHeight="12.75" x14ac:dyDescent="0.2"/>
  <cols>
    <col min="7" max="7" width="12.42578125" customWidth="1"/>
  </cols>
  <sheetData>
    <row r="1" spans="1:7" ht="13.5" thickBot="1" x14ac:dyDescent="0.25">
      <c r="A1" s="209" t="s">
        <v>1671</v>
      </c>
      <c r="B1" s="2263" t="str">
        <f>CLIENT</f>
        <v>SPECIMEN ECF</v>
      </c>
      <c r="C1" s="2263"/>
      <c r="D1" s="355"/>
      <c r="E1" s="355"/>
      <c r="F1" s="355"/>
      <c r="G1" s="356"/>
    </row>
    <row r="2" spans="1:7" ht="13.5" thickBot="1" x14ac:dyDescent="0.25">
      <c r="A2" s="208"/>
      <c r="B2" s="218"/>
      <c r="C2" s="218"/>
      <c r="D2" s="186"/>
      <c r="E2" s="346"/>
      <c r="F2" s="224" t="s">
        <v>174</v>
      </c>
      <c r="G2" s="357"/>
    </row>
    <row r="3" spans="1:7" ht="13.5" thickBot="1" x14ac:dyDescent="0.25">
      <c r="A3" s="208"/>
      <c r="B3" s="186" t="s">
        <v>724</v>
      </c>
      <c r="C3" s="2264">
        <f>+GA!O3</f>
        <v>41639</v>
      </c>
      <c r="D3" s="2264"/>
      <c r="E3" s="2264"/>
      <c r="F3" s="224" t="s">
        <v>711</v>
      </c>
      <c r="G3" s="358"/>
    </row>
    <row r="4" spans="1:7" ht="13.5" thickBot="1" x14ac:dyDescent="0.25">
      <c r="A4" s="276" t="s">
        <v>1457</v>
      </c>
      <c r="B4" s="279"/>
      <c r="C4" s="278" t="s">
        <v>725</v>
      </c>
      <c r="D4" s="280"/>
      <c r="E4" s="277"/>
      <c r="F4" s="277"/>
      <c r="G4" s="359"/>
    </row>
    <row r="5" spans="1:7" ht="18.75" thickBot="1" x14ac:dyDescent="0.3">
      <c r="A5" s="3113" t="s">
        <v>175</v>
      </c>
      <c r="B5" s="3114"/>
      <c r="C5" s="3114"/>
      <c r="D5" s="3114"/>
      <c r="E5" s="3114"/>
      <c r="F5" s="3114"/>
      <c r="G5" s="3115"/>
    </row>
    <row r="6" spans="1:7" x14ac:dyDescent="0.2">
      <c r="A6" s="3116" t="s">
        <v>660</v>
      </c>
      <c r="B6" s="3117"/>
      <c r="C6" s="3117"/>
      <c r="D6" s="3118"/>
      <c r="E6" s="484" t="s">
        <v>176</v>
      </c>
      <c r="F6" s="484" t="s">
        <v>177</v>
      </c>
      <c r="G6" s="989" t="s">
        <v>178</v>
      </c>
    </row>
    <row r="7" spans="1:7" x14ac:dyDescent="0.2">
      <c r="A7" s="3119"/>
      <c r="B7" s="3120"/>
      <c r="C7" s="3120"/>
      <c r="D7" s="3121"/>
      <c r="E7" s="485" t="s">
        <v>179</v>
      </c>
      <c r="F7" s="485" t="s">
        <v>180</v>
      </c>
      <c r="G7" s="990" t="s">
        <v>584</v>
      </c>
    </row>
    <row r="8" spans="1:7" x14ac:dyDescent="0.2">
      <c r="A8" s="3110"/>
      <c r="B8" s="3111"/>
      <c r="C8" s="3111"/>
      <c r="D8" s="3112"/>
      <c r="E8" s="482"/>
      <c r="F8" s="483"/>
      <c r="G8" s="991">
        <f>E8*F8/26</f>
        <v>0</v>
      </c>
    </row>
    <row r="9" spans="1:7" x14ac:dyDescent="0.2">
      <c r="A9" s="3110"/>
      <c r="B9" s="3111"/>
      <c r="C9" s="3111"/>
      <c r="D9" s="3112"/>
      <c r="E9" s="482"/>
      <c r="F9" s="483"/>
      <c r="G9" s="991">
        <f t="shared" ref="G9:G21" si="0">E9*F9/26</f>
        <v>0</v>
      </c>
    </row>
    <row r="10" spans="1:7" x14ac:dyDescent="0.2">
      <c r="A10" s="3110"/>
      <c r="B10" s="3111"/>
      <c r="C10" s="3111"/>
      <c r="D10" s="3112"/>
      <c r="E10" s="482"/>
      <c r="F10" s="483"/>
      <c r="G10" s="991">
        <f t="shared" si="0"/>
        <v>0</v>
      </c>
    </row>
    <row r="11" spans="1:7" x14ac:dyDescent="0.2">
      <c r="A11" s="3110"/>
      <c r="B11" s="3111"/>
      <c r="C11" s="3111"/>
      <c r="D11" s="3112"/>
      <c r="E11" s="482"/>
      <c r="F11" s="483"/>
      <c r="G11" s="991">
        <f t="shared" si="0"/>
        <v>0</v>
      </c>
    </row>
    <row r="12" spans="1:7" x14ac:dyDescent="0.2">
      <c r="A12" s="3110"/>
      <c r="B12" s="3111"/>
      <c r="C12" s="3111"/>
      <c r="D12" s="3112"/>
      <c r="E12" s="482"/>
      <c r="F12" s="483"/>
      <c r="G12" s="991">
        <f t="shared" si="0"/>
        <v>0</v>
      </c>
    </row>
    <row r="13" spans="1:7" x14ac:dyDescent="0.2">
      <c r="A13" s="3110"/>
      <c r="B13" s="3111"/>
      <c r="C13" s="3111"/>
      <c r="D13" s="3112"/>
      <c r="E13" s="482"/>
      <c r="F13" s="483"/>
      <c r="G13" s="991">
        <f t="shared" si="0"/>
        <v>0</v>
      </c>
    </row>
    <row r="14" spans="1:7" x14ac:dyDescent="0.2">
      <c r="A14" s="3110"/>
      <c r="B14" s="3111"/>
      <c r="C14" s="3111"/>
      <c r="D14" s="3112"/>
      <c r="E14" s="482"/>
      <c r="F14" s="483"/>
      <c r="G14" s="991">
        <f t="shared" si="0"/>
        <v>0</v>
      </c>
    </row>
    <row r="15" spans="1:7" x14ac:dyDescent="0.2">
      <c r="A15" s="3110"/>
      <c r="B15" s="3111"/>
      <c r="C15" s="3111"/>
      <c r="D15" s="3112"/>
      <c r="E15" s="482"/>
      <c r="F15" s="483"/>
      <c r="G15" s="991">
        <f t="shared" si="0"/>
        <v>0</v>
      </c>
    </row>
    <row r="16" spans="1:7" x14ac:dyDescent="0.2">
      <c r="A16" s="3110"/>
      <c r="B16" s="3111"/>
      <c r="C16" s="3111"/>
      <c r="D16" s="3112"/>
      <c r="E16" s="482"/>
      <c r="F16" s="483"/>
      <c r="G16" s="991">
        <f t="shared" si="0"/>
        <v>0</v>
      </c>
    </row>
    <row r="17" spans="1:7" x14ac:dyDescent="0.2">
      <c r="A17" s="3110"/>
      <c r="B17" s="3111"/>
      <c r="C17" s="3111"/>
      <c r="D17" s="3112"/>
      <c r="E17" s="482"/>
      <c r="F17" s="483"/>
      <c r="G17" s="991">
        <f t="shared" si="0"/>
        <v>0</v>
      </c>
    </row>
    <row r="18" spans="1:7" x14ac:dyDescent="0.2">
      <c r="A18" s="3110"/>
      <c r="B18" s="3111"/>
      <c r="C18" s="3111"/>
      <c r="D18" s="3112"/>
      <c r="E18" s="482"/>
      <c r="F18" s="483"/>
      <c r="G18" s="991">
        <f t="shared" si="0"/>
        <v>0</v>
      </c>
    </row>
    <row r="19" spans="1:7" x14ac:dyDescent="0.2">
      <c r="A19" s="3110"/>
      <c r="B19" s="3111"/>
      <c r="C19" s="3111"/>
      <c r="D19" s="3112"/>
      <c r="E19" s="482"/>
      <c r="F19" s="483"/>
      <c r="G19" s="991">
        <f t="shared" si="0"/>
        <v>0</v>
      </c>
    </row>
    <row r="20" spans="1:7" x14ac:dyDescent="0.2">
      <c r="A20" s="3110"/>
      <c r="B20" s="3111"/>
      <c r="C20" s="3111"/>
      <c r="D20" s="3112"/>
      <c r="E20" s="482"/>
      <c r="F20" s="483"/>
      <c r="G20" s="991">
        <f t="shared" si="0"/>
        <v>0</v>
      </c>
    </row>
    <row r="21" spans="1:7" x14ac:dyDescent="0.2">
      <c r="A21" s="3110"/>
      <c r="B21" s="3111"/>
      <c r="C21" s="3111"/>
      <c r="D21" s="3112"/>
      <c r="E21" s="482"/>
      <c r="F21" s="483"/>
      <c r="G21" s="991">
        <f t="shared" si="0"/>
        <v>0</v>
      </c>
    </row>
    <row r="22" spans="1:7" x14ac:dyDescent="0.2">
      <c r="A22" s="967"/>
      <c r="B22" s="395"/>
      <c r="C22" s="395"/>
      <c r="D22" s="396" t="s">
        <v>181</v>
      </c>
      <c r="E22" s="397"/>
      <c r="F22" s="397"/>
      <c r="G22" s="992">
        <f>SUM(G8:G21)</f>
        <v>0</v>
      </c>
    </row>
    <row r="23" spans="1:7" x14ac:dyDescent="0.2">
      <c r="A23" s="993" t="s">
        <v>593</v>
      </c>
      <c r="B23" s="535"/>
      <c r="C23" s="398"/>
      <c r="D23" s="395"/>
      <c r="E23" s="397"/>
      <c r="F23" s="397"/>
      <c r="G23" s="994"/>
    </row>
    <row r="24" spans="1:7" x14ac:dyDescent="0.2">
      <c r="A24" s="995"/>
      <c r="B24" s="396" t="s">
        <v>594</v>
      </c>
      <c r="C24" s="398"/>
      <c r="D24" s="395"/>
      <c r="E24" s="397"/>
      <c r="F24" s="397"/>
      <c r="G24" s="994"/>
    </row>
    <row r="25" spans="1:7" x14ac:dyDescent="0.2">
      <c r="A25" s="995"/>
      <c r="B25" s="399" t="s">
        <v>595</v>
      </c>
      <c r="C25" s="396" t="s">
        <v>596</v>
      </c>
      <c r="D25" s="400">
        <v>0</v>
      </c>
      <c r="E25" s="401" t="s">
        <v>596</v>
      </c>
      <c r="F25" s="630">
        <f>IF(D26=0,,(D25/D26)*100)</f>
        <v>0</v>
      </c>
      <c r="G25" s="996" t="s">
        <v>224</v>
      </c>
    </row>
    <row r="26" spans="1:7" x14ac:dyDescent="0.2">
      <c r="A26" s="995"/>
      <c r="B26" s="396" t="s">
        <v>597</v>
      </c>
      <c r="C26" s="398"/>
      <c r="D26" s="402">
        <v>0</v>
      </c>
      <c r="E26" s="395"/>
      <c r="F26" s="403"/>
      <c r="G26" s="994"/>
    </row>
    <row r="27" spans="1:7" x14ac:dyDescent="0.2">
      <c r="A27" s="993" t="s">
        <v>598</v>
      </c>
      <c r="B27" s="535"/>
      <c r="C27" s="398"/>
      <c r="D27" s="395"/>
      <c r="E27" s="397"/>
      <c r="F27" s="397"/>
      <c r="G27" s="994"/>
    </row>
    <row r="28" spans="1:7" x14ac:dyDescent="0.2">
      <c r="A28" s="995"/>
      <c r="B28" s="396" t="s">
        <v>599</v>
      </c>
      <c r="C28" s="398"/>
      <c r="D28" s="395"/>
      <c r="E28" s="397"/>
      <c r="F28" s="397"/>
      <c r="G28" s="994"/>
    </row>
    <row r="29" spans="1:7" x14ac:dyDescent="0.2">
      <c r="A29" s="995"/>
      <c r="B29" s="399" t="s">
        <v>595</v>
      </c>
      <c r="C29" s="396" t="s">
        <v>596</v>
      </c>
      <c r="D29" s="400">
        <v>0</v>
      </c>
      <c r="E29" s="401" t="s">
        <v>596</v>
      </c>
      <c r="F29" s="630">
        <f>IF(D30=0,,(D29/D30)*100)</f>
        <v>0</v>
      </c>
      <c r="G29" s="996" t="s">
        <v>224</v>
      </c>
    </row>
    <row r="30" spans="1:7" x14ac:dyDescent="0.2">
      <c r="A30" s="995"/>
      <c r="B30" s="396" t="s">
        <v>597</v>
      </c>
      <c r="C30" s="398"/>
      <c r="D30" s="402">
        <v>0</v>
      </c>
      <c r="E30" s="395"/>
      <c r="F30" s="403"/>
      <c r="G30" s="994"/>
    </row>
    <row r="31" spans="1:7" x14ac:dyDescent="0.2">
      <c r="A31" s="967"/>
      <c r="B31" s="395"/>
      <c r="C31" s="404" t="s">
        <v>600</v>
      </c>
      <c r="D31" s="535"/>
      <c r="E31" s="405">
        <f>F25</f>
        <v>0</v>
      </c>
      <c r="F31" s="397" t="s">
        <v>224</v>
      </c>
      <c r="G31" s="997">
        <f>G22*E31%</f>
        <v>0</v>
      </c>
    </row>
    <row r="32" spans="1:7" x14ac:dyDescent="0.2">
      <c r="A32" s="208"/>
      <c r="B32" s="186"/>
      <c r="C32" s="404" t="s">
        <v>601</v>
      </c>
      <c r="D32" s="535"/>
      <c r="E32" s="405">
        <f>F29</f>
        <v>0</v>
      </c>
      <c r="F32" s="397" t="s">
        <v>224</v>
      </c>
      <c r="G32" s="997">
        <f>G22*E32%</f>
        <v>0</v>
      </c>
    </row>
    <row r="33" spans="1:7" ht="13.5" thickBot="1" x14ac:dyDescent="0.25">
      <c r="A33" s="208"/>
      <c r="B33" s="186"/>
      <c r="C33" s="404" t="s">
        <v>602</v>
      </c>
      <c r="D33" s="535"/>
      <c r="E33" s="397"/>
      <c r="F33" s="397"/>
      <c r="G33" s="998">
        <f>SUM(G22:G32)</f>
        <v>0</v>
      </c>
    </row>
    <row r="34" spans="1:7" ht="13.5" thickTop="1" x14ac:dyDescent="0.2">
      <c r="A34" s="208"/>
      <c r="B34" s="186"/>
      <c r="C34" s="398"/>
      <c r="D34" s="396" t="s">
        <v>603</v>
      </c>
      <c r="E34" s="398" t="s">
        <v>604</v>
      </c>
      <c r="F34" s="397"/>
      <c r="G34" s="999"/>
    </row>
    <row r="35" spans="1:7" x14ac:dyDescent="0.2">
      <c r="A35" s="208"/>
      <c r="B35" s="186"/>
      <c r="C35" s="395"/>
      <c r="D35" s="395"/>
      <c r="E35" s="398" t="s">
        <v>605</v>
      </c>
      <c r="F35" s="397"/>
      <c r="G35" s="999"/>
    </row>
    <row r="36" spans="1:7" ht="13.5" thickBot="1" x14ac:dyDescent="0.25">
      <c r="A36" s="971"/>
      <c r="B36" s="972"/>
      <c r="C36" s="973"/>
      <c r="D36" s="973"/>
      <c r="E36" s="974"/>
      <c r="F36" s="974"/>
      <c r="G36" s="975"/>
    </row>
  </sheetData>
  <mergeCells count="18">
    <mergeCell ref="A13:D13"/>
    <mergeCell ref="A14:D14"/>
    <mergeCell ref="A15:D15"/>
    <mergeCell ref="A16:D16"/>
    <mergeCell ref="A21:D21"/>
    <mergeCell ref="A17:D17"/>
    <mergeCell ref="A18:D18"/>
    <mergeCell ref="A19:D19"/>
    <mergeCell ref="A20:D20"/>
    <mergeCell ref="A10:D10"/>
    <mergeCell ref="A11:D11"/>
    <mergeCell ref="A12:D12"/>
    <mergeCell ref="B1:C1"/>
    <mergeCell ref="C3:E3"/>
    <mergeCell ref="A5:G5"/>
    <mergeCell ref="A8:D8"/>
    <mergeCell ref="A6:D7"/>
    <mergeCell ref="A9:D9"/>
  </mergeCells>
  <phoneticPr fontId="51" type="noConversion"/>
  <printOptions horizontalCentered="1" verticalCentered="1"/>
  <pageMargins left="0.78740157480314965" right="0" top="0" bottom="0" header="0" footer="0"/>
  <pageSetup paperSize="9"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48"/>
  <sheetViews>
    <sheetView workbookViewId="0">
      <selection activeCell="C41" sqref="C41"/>
    </sheetView>
  </sheetViews>
  <sheetFormatPr baseColWidth="10" defaultRowHeight="12.75" x14ac:dyDescent="0.2"/>
  <cols>
    <col min="1" max="6" width="11.42578125" style="1633"/>
    <col min="7" max="7" width="12.42578125" style="1633" customWidth="1"/>
    <col min="8" max="262" width="11.42578125" style="1633"/>
    <col min="263" max="263" width="12.42578125" style="1633" customWidth="1"/>
    <col min="264" max="518" width="11.42578125" style="1633"/>
    <col min="519" max="519" width="12.42578125" style="1633" customWidth="1"/>
    <col min="520" max="774" width="11.42578125" style="1633"/>
    <col min="775" max="775" width="12.42578125" style="1633" customWidth="1"/>
    <col min="776" max="1030" width="11.42578125" style="1633"/>
    <col min="1031" max="1031" width="12.42578125" style="1633" customWidth="1"/>
    <col min="1032" max="1286" width="11.42578125" style="1633"/>
    <col min="1287" max="1287" width="12.42578125" style="1633" customWidth="1"/>
    <col min="1288" max="1542" width="11.42578125" style="1633"/>
    <col min="1543" max="1543" width="12.42578125" style="1633" customWidth="1"/>
    <col min="1544" max="1798" width="11.42578125" style="1633"/>
    <col min="1799" max="1799" width="12.42578125" style="1633" customWidth="1"/>
    <col min="1800" max="2054" width="11.42578125" style="1633"/>
    <col min="2055" max="2055" width="12.42578125" style="1633" customWidth="1"/>
    <col min="2056" max="2310" width="11.42578125" style="1633"/>
    <col min="2311" max="2311" width="12.42578125" style="1633" customWidth="1"/>
    <col min="2312" max="2566" width="11.42578125" style="1633"/>
    <col min="2567" max="2567" width="12.42578125" style="1633" customWidth="1"/>
    <col min="2568" max="2822" width="11.42578125" style="1633"/>
    <col min="2823" max="2823" width="12.42578125" style="1633" customWidth="1"/>
    <col min="2824" max="3078" width="11.42578125" style="1633"/>
    <col min="3079" max="3079" width="12.42578125" style="1633" customWidth="1"/>
    <col min="3080" max="3334" width="11.42578125" style="1633"/>
    <col min="3335" max="3335" width="12.42578125" style="1633" customWidth="1"/>
    <col min="3336" max="3590" width="11.42578125" style="1633"/>
    <col min="3591" max="3591" width="12.42578125" style="1633" customWidth="1"/>
    <col min="3592" max="3846" width="11.42578125" style="1633"/>
    <col min="3847" max="3847" width="12.42578125" style="1633" customWidth="1"/>
    <col min="3848" max="4102" width="11.42578125" style="1633"/>
    <col min="4103" max="4103" width="12.42578125" style="1633" customWidth="1"/>
    <col min="4104" max="4358" width="11.42578125" style="1633"/>
    <col min="4359" max="4359" width="12.42578125" style="1633" customWidth="1"/>
    <col min="4360" max="4614" width="11.42578125" style="1633"/>
    <col min="4615" max="4615" width="12.42578125" style="1633" customWidth="1"/>
    <col min="4616" max="4870" width="11.42578125" style="1633"/>
    <col min="4871" max="4871" width="12.42578125" style="1633" customWidth="1"/>
    <col min="4872" max="5126" width="11.42578125" style="1633"/>
    <col min="5127" max="5127" width="12.42578125" style="1633" customWidth="1"/>
    <col min="5128" max="5382" width="11.42578125" style="1633"/>
    <col min="5383" max="5383" width="12.42578125" style="1633" customWidth="1"/>
    <col min="5384" max="5638" width="11.42578125" style="1633"/>
    <col min="5639" max="5639" width="12.42578125" style="1633" customWidth="1"/>
    <col min="5640" max="5894" width="11.42578125" style="1633"/>
    <col min="5895" max="5895" width="12.42578125" style="1633" customWidth="1"/>
    <col min="5896" max="6150" width="11.42578125" style="1633"/>
    <col min="6151" max="6151" width="12.42578125" style="1633" customWidth="1"/>
    <col min="6152" max="6406" width="11.42578125" style="1633"/>
    <col min="6407" max="6407" width="12.42578125" style="1633" customWidth="1"/>
    <col min="6408" max="6662" width="11.42578125" style="1633"/>
    <col min="6663" max="6663" width="12.42578125" style="1633" customWidth="1"/>
    <col min="6664" max="6918" width="11.42578125" style="1633"/>
    <col min="6919" max="6919" width="12.42578125" style="1633" customWidth="1"/>
    <col min="6920" max="7174" width="11.42578125" style="1633"/>
    <col min="7175" max="7175" width="12.42578125" style="1633" customWidth="1"/>
    <col min="7176" max="7430" width="11.42578125" style="1633"/>
    <col min="7431" max="7431" width="12.42578125" style="1633" customWidth="1"/>
    <col min="7432" max="7686" width="11.42578125" style="1633"/>
    <col min="7687" max="7687" width="12.42578125" style="1633" customWidth="1"/>
    <col min="7688" max="7942" width="11.42578125" style="1633"/>
    <col min="7943" max="7943" width="12.42578125" style="1633" customWidth="1"/>
    <col min="7944" max="8198" width="11.42578125" style="1633"/>
    <col min="8199" max="8199" width="12.42578125" style="1633" customWidth="1"/>
    <col min="8200" max="8454" width="11.42578125" style="1633"/>
    <col min="8455" max="8455" width="12.42578125" style="1633" customWidth="1"/>
    <col min="8456" max="8710" width="11.42578125" style="1633"/>
    <col min="8711" max="8711" width="12.42578125" style="1633" customWidth="1"/>
    <col min="8712" max="8966" width="11.42578125" style="1633"/>
    <col min="8967" max="8967" width="12.42578125" style="1633" customWidth="1"/>
    <col min="8968" max="9222" width="11.42578125" style="1633"/>
    <col min="9223" max="9223" width="12.42578125" style="1633" customWidth="1"/>
    <col min="9224" max="9478" width="11.42578125" style="1633"/>
    <col min="9479" max="9479" width="12.42578125" style="1633" customWidth="1"/>
    <col min="9480" max="9734" width="11.42578125" style="1633"/>
    <col min="9735" max="9735" width="12.42578125" style="1633" customWidth="1"/>
    <col min="9736" max="9990" width="11.42578125" style="1633"/>
    <col min="9991" max="9991" width="12.42578125" style="1633" customWidth="1"/>
    <col min="9992" max="10246" width="11.42578125" style="1633"/>
    <col min="10247" max="10247" width="12.42578125" style="1633" customWidth="1"/>
    <col min="10248" max="10502" width="11.42578125" style="1633"/>
    <col min="10503" max="10503" width="12.42578125" style="1633" customWidth="1"/>
    <col min="10504" max="10758" width="11.42578125" style="1633"/>
    <col min="10759" max="10759" width="12.42578125" style="1633" customWidth="1"/>
    <col min="10760" max="11014" width="11.42578125" style="1633"/>
    <col min="11015" max="11015" width="12.42578125" style="1633" customWidth="1"/>
    <col min="11016" max="11270" width="11.42578125" style="1633"/>
    <col min="11271" max="11271" width="12.42578125" style="1633" customWidth="1"/>
    <col min="11272" max="11526" width="11.42578125" style="1633"/>
    <col min="11527" max="11527" width="12.42578125" style="1633" customWidth="1"/>
    <col min="11528" max="11782" width="11.42578125" style="1633"/>
    <col min="11783" max="11783" width="12.42578125" style="1633" customWidth="1"/>
    <col min="11784" max="12038" width="11.42578125" style="1633"/>
    <col min="12039" max="12039" width="12.42578125" style="1633" customWidth="1"/>
    <col min="12040" max="12294" width="11.42578125" style="1633"/>
    <col min="12295" max="12295" width="12.42578125" style="1633" customWidth="1"/>
    <col min="12296" max="12550" width="11.42578125" style="1633"/>
    <col min="12551" max="12551" width="12.42578125" style="1633" customWidth="1"/>
    <col min="12552" max="12806" width="11.42578125" style="1633"/>
    <col min="12807" max="12807" width="12.42578125" style="1633" customWidth="1"/>
    <col min="12808" max="13062" width="11.42578125" style="1633"/>
    <col min="13063" max="13063" width="12.42578125" style="1633" customWidth="1"/>
    <col min="13064" max="13318" width="11.42578125" style="1633"/>
    <col min="13319" max="13319" width="12.42578125" style="1633" customWidth="1"/>
    <col min="13320" max="13574" width="11.42578125" style="1633"/>
    <col min="13575" max="13575" width="12.42578125" style="1633" customWidth="1"/>
    <col min="13576" max="13830" width="11.42578125" style="1633"/>
    <col min="13831" max="13831" width="12.42578125" style="1633" customWidth="1"/>
    <col min="13832" max="14086" width="11.42578125" style="1633"/>
    <col min="14087" max="14087" width="12.42578125" style="1633" customWidth="1"/>
    <col min="14088" max="14342" width="11.42578125" style="1633"/>
    <col min="14343" max="14343" width="12.42578125" style="1633" customWidth="1"/>
    <col min="14344" max="14598" width="11.42578125" style="1633"/>
    <col min="14599" max="14599" width="12.42578125" style="1633" customWidth="1"/>
    <col min="14600" max="14854" width="11.42578125" style="1633"/>
    <col min="14855" max="14855" width="12.42578125" style="1633" customWidth="1"/>
    <col min="14856" max="15110" width="11.42578125" style="1633"/>
    <col min="15111" max="15111" width="12.42578125" style="1633" customWidth="1"/>
    <col min="15112" max="15366" width="11.42578125" style="1633"/>
    <col min="15367" max="15367" width="12.42578125" style="1633" customWidth="1"/>
    <col min="15368" max="15622" width="11.42578125" style="1633"/>
    <col min="15623" max="15623" width="12.42578125" style="1633" customWidth="1"/>
    <col min="15624" max="15878" width="11.42578125" style="1633"/>
    <col min="15879" max="15879" width="12.42578125" style="1633" customWidth="1"/>
    <col min="15880" max="16134" width="11.42578125" style="1633"/>
    <col min="16135" max="16135" width="12.42578125" style="1633" customWidth="1"/>
    <col min="16136" max="16384" width="11.42578125" style="1633"/>
  </cols>
  <sheetData>
    <row r="1" spans="1:8" ht="13.5" thickBot="1" x14ac:dyDescent="0.25">
      <c r="A1" s="1628" t="s">
        <v>1671</v>
      </c>
      <c r="B1" s="2767" t="str">
        <f>+Q!G5</f>
        <v>SPECIMEN ECF</v>
      </c>
      <c r="C1" s="2767"/>
      <c r="D1" s="1629"/>
      <c r="E1" s="1629"/>
      <c r="F1" s="1629"/>
      <c r="G1" s="1629"/>
      <c r="H1" s="1632"/>
    </row>
    <row r="2" spans="1:8" ht="13.5" thickBot="1" x14ac:dyDescent="0.25">
      <c r="A2" s="1634"/>
      <c r="B2" s="1635"/>
      <c r="C2" s="1635"/>
      <c r="D2" s="1636"/>
      <c r="E2" s="1637"/>
      <c r="F2" s="1863" t="s">
        <v>174</v>
      </c>
      <c r="G2" s="1637"/>
      <c r="H2" s="1640"/>
    </row>
    <row r="3" spans="1:8" ht="13.5" thickBot="1" x14ac:dyDescent="0.25">
      <c r="A3" s="1634"/>
      <c r="B3" s="1636" t="s">
        <v>724</v>
      </c>
      <c r="C3" s="2768">
        <f>+GA!O3</f>
        <v>41639</v>
      </c>
      <c r="D3" s="2768"/>
      <c r="E3" s="2768"/>
      <c r="F3" s="1689" t="s">
        <v>711</v>
      </c>
      <c r="G3" s="1636"/>
      <c r="H3" s="1640"/>
    </row>
    <row r="4" spans="1:8" ht="13.5" thickBot="1" x14ac:dyDescent="0.25">
      <c r="A4" s="1864" t="s">
        <v>1457</v>
      </c>
      <c r="B4" s="1865"/>
      <c r="C4" s="1819" t="s">
        <v>725</v>
      </c>
      <c r="D4" s="1866"/>
      <c r="E4" s="1867"/>
      <c r="F4" s="1867"/>
      <c r="G4" s="1867"/>
      <c r="H4" s="1677"/>
    </row>
    <row r="5" spans="1:8" ht="18.75" thickBot="1" x14ac:dyDescent="0.3">
      <c r="A5" s="3123" t="s">
        <v>1888</v>
      </c>
      <c r="B5" s="3124"/>
      <c r="C5" s="3124"/>
      <c r="D5" s="3124"/>
      <c r="E5" s="3124"/>
      <c r="F5" s="3124"/>
      <c r="G5" s="3124"/>
      <c r="H5" s="3125"/>
    </row>
    <row r="6" spans="1:8" x14ac:dyDescent="0.2">
      <c r="A6" s="1692"/>
      <c r="B6" s="1631"/>
      <c r="C6" s="1631"/>
      <c r="D6" s="1631"/>
      <c r="E6" s="1631"/>
      <c r="F6" s="1631"/>
      <c r="G6" s="1631"/>
      <c r="H6" s="1632"/>
    </row>
    <row r="7" spans="1:8" x14ac:dyDescent="0.2">
      <c r="A7" s="1649"/>
      <c r="B7" s="1639"/>
      <c r="C7" s="1639"/>
      <c r="D7" s="1639"/>
      <c r="E7" s="1639"/>
      <c r="F7" s="1639"/>
      <c r="G7" s="1639"/>
      <c r="H7" s="1640"/>
    </row>
    <row r="8" spans="1:8" x14ac:dyDescent="0.2">
      <c r="A8" s="1650" t="s">
        <v>1793</v>
      </c>
      <c r="B8" s="1639"/>
      <c r="C8" s="1639"/>
      <c r="D8" s="1639"/>
      <c r="E8" s="1639"/>
      <c r="F8" s="1639"/>
      <c r="G8" s="1639"/>
      <c r="H8" s="1640"/>
    </row>
    <row r="9" spans="1:8" x14ac:dyDescent="0.2">
      <c r="A9" s="1651" t="s">
        <v>1889</v>
      </c>
      <c r="B9" s="1639"/>
      <c r="C9" s="1639"/>
      <c r="D9" s="1639"/>
      <c r="E9" s="1639"/>
      <c r="F9" s="1639"/>
      <c r="G9" s="1639"/>
      <c r="H9" s="1640"/>
    </row>
    <row r="10" spans="1:8" x14ac:dyDescent="0.2">
      <c r="A10" s="1651" t="s">
        <v>1890</v>
      </c>
      <c r="B10" s="1639"/>
      <c r="C10" s="1639"/>
      <c r="D10" s="1639"/>
      <c r="E10" s="1639"/>
      <c r="F10" s="1639"/>
      <c r="G10" s="1639"/>
      <c r="H10" s="1640"/>
    </row>
    <row r="11" spans="1:8" x14ac:dyDescent="0.2">
      <c r="A11" s="1649"/>
      <c r="B11" s="1639"/>
      <c r="C11" s="1639"/>
      <c r="D11" s="1639"/>
      <c r="E11" s="1639"/>
      <c r="F11" s="1639"/>
      <c r="G11" s="1639"/>
      <c r="H11" s="1640"/>
    </row>
    <row r="12" spans="1:8" x14ac:dyDescent="0.2">
      <c r="A12" s="1649"/>
      <c r="B12" s="1639"/>
      <c r="C12" s="1639"/>
      <c r="D12" s="1639"/>
      <c r="E12" s="1639"/>
      <c r="F12" s="1639"/>
      <c r="G12" s="1639"/>
      <c r="H12" s="1640"/>
    </row>
    <row r="13" spans="1:8" x14ac:dyDescent="0.2">
      <c r="A13" s="1650" t="s">
        <v>558</v>
      </c>
      <c r="B13" s="1639"/>
      <c r="C13" s="1639"/>
      <c r="D13" s="1639"/>
      <c r="E13" s="1639"/>
      <c r="F13" s="1639"/>
      <c r="G13" s="1639"/>
      <c r="H13" s="1640"/>
    </row>
    <row r="14" spans="1:8" x14ac:dyDescent="0.2">
      <c r="A14" s="1651" t="s">
        <v>1891</v>
      </c>
      <c r="B14" s="1639"/>
      <c r="C14" s="1639"/>
      <c r="D14" s="1639"/>
      <c r="E14" s="1639"/>
      <c r="F14" s="1658"/>
      <c r="G14" s="1639"/>
      <c r="H14" s="1640"/>
    </row>
    <row r="15" spans="1:8" x14ac:dyDescent="0.2">
      <c r="A15" s="1649"/>
      <c r="B15" s="1658"/>
      <c r="C15" s="1639"/>
      <c r="D15" s="1658"/>
      <c r="E15" s="1639"/>
      <c r="F15" s="1658"/>
      <c r="G15" s="1639"/>
      <c r="H15" s="1640"/>
    </row>
    <row r="16" spans="1:8" x14ac:dyDescent="0.2">
      <c r="A16" s="1868" t="s">
        <v>1892</v>
      </c>
      <c r="B16" s="1639"/>
      <c r="C16" s="1639"/>
      <c r="D16" s="1639"/>
      <c r="E16" s="1639"/>
      <c r="F16" s="1639"/>
      <c r="G16" s="1639"/>
      <c r="H16" s="1640"/>
    </row>
    <row r="17" spans="1:8" x14ac:dyDescent="0.2">
      <c r="A17" s="1651" t="s">
        <v>1893</v>
      </c>
      <c r="B17" s="1639"/>
      <c r="C17" s="1639"/>
      <c r="D17" s="1639"/>
      <c r="E17" s="1639"/>
      <c r="F17" s="1639"/>
      <c r="G17" s="1639"/>
      <c r="H17" s="1640"/>
    </row>
    <row r="18" spans="1:8" x14ac:dyDescent="0.2">
      <c r="A18" s="1651"/>
      <c r="B18" s="1690" t="s">
        <v>1894</v>
      </c>
      <c r="C18" s="1639"/>
      <c r="D18" s="1639"/>
      <c r="E18" s="1639"/>
      <c r="F18" s="1639"/>
      <c r="G18" s="1639"/>
      <c r="H18" s="1640"/>
    </row>
    <row r="19" spans="1:8" x14ac:dyDescent="0.2">
      <c r="A19" s="1651"/>
      <c r="B19" s="1639"/>
      <c r="C19" s="1690" t="s">
        <v>1895</v>
      </c>
      <c r="D19" s="1639"/>
      <c r="E19" s="1639"/>
      <c r="F19" s="1639"/>
      <c r="G19" s="1639"/>
      <c r="H19" s="1640"/>
    </row>
    <row r="20" spans="1:8" ht="53.25" customHeight="1" x14ac:dyDescent="0.2">
      <c r="A20" s="3126" t="s">
        <v>1896</v>
      </c>
      <c r="B20" s="3127"/>
      <c r="C20" s="3127"/>
      <c r="D20" s="3127"/>
      <c r="E20" s="3127"/>
      <c r="F20" s="3127"/>
      <c r="G20" s="3127"/>
      <c r="H20" s="3128"/>
    </row>
    <row r="21" spans="1:8" x14ac:dyDescent="0.2">
      <c r="A21" s="1873" t="s">
        <v>1897</v>
      </c>
      <c r="B21" s="1639"/>
      <c r="C21" s="1639"/>
      <c r="D21" s="1639"/>
      <c r="E21" s="1639"/>
      <c r="F21" s="1639"/>
      <c r="G21" s="1639"/>
      <c r="H21" s="1640"/>
    </row>
    <row r="22" spans="1:8" x14ac:dyDescent="0.2">
      <c r="A22" s="1678"/>
      <c r="B22" s="1639"/>
      <c r="C22" s="1639"/>
      <c r="D22" s="1639"/>
      <c r="E22" s="1639"/>
      <c r="F22" s="1639"/>
      <c r="G22" s="1639"/>
      <c r="H22" s="1640"/>
    </row>
    <row r="23" spans="1:8" x14ac:dyDescent="0.2">
      <c r="A23" s="1869" t="s">
        <v>1898</v>
      </c>
      <c r="B23" s="1639"/>
      <c r="C23" s="1639"/>
      <c r="D23" s="1658"/>
      <c r="E23" s="1639"/>
      <c r="F23" s="1639"/>
      <c r="G23" s="1639"/>
      <c r="H23" s="1640"/>
    </row>
    <row r="24" spans="1:8" ht="78" customHeight="1" x14ac:dyDescent="0.2">
      <c r="A24" s="1649"/>
      <c r="B24" s="2774" t="s">
        <v>1911</v>
      </c>
      <c r="C24" s="2774"/>
      <c r="D24" s="2774"/>
      <c r="E24" s="2774"/>
      <c r="F24" s="2774"/>
      <c r="G24" s="2774"/>
      <c r="H24" s="2775"/>
    </row>
    <row r="25" spans="1:8" x14ac:dyDescent="0.2">
      <c r="A25" s="1649"/>
      <c r="B25" s="1639"/>
      <c r="C25" s="1639"/>
      <c r="D25" s="1639"/>
      <c r="E25" s="1639"/>
      <c r="F25" s="1639"/>
      <c r="G25" s="1639"/>
      <c r="H25" s="1640"/>
    </row>
    <row r="26" spans="1:8" x14ac:dyDescent="0.2">
      <c r="A26" s="1869" t="s">
        <v>1899</v>
      </c>
      <c r="B26" s="1639"/>
      <c r="C26" s="1639"/>
      <c r="D26" s="1639"/>
      <c r="E26" s="1639"/>
      <c r="F26" s="1639"/>
      <c r="G26" s="1639"/>
      <c r="H26" s="1640"/>
    </row>
    <row r="27" spans="1:8" x14ac:dyDescent="0.2">
      <c r="A27" s="1649"/>
      <c r="B27" s="1690" t="s">
        <v>1900</v>
      </c>
      <c r="C27" s="1639"/>
      <c r="D27" s="1639"/>
      <c r="E27" s="1639"/>
      <c r="F27" s="1639"/>
      <c r="G27" s="1639"/>
      <c r="H27" s="1640"/>
    </row>
    <row r="28" spans="1:8" ht="12.75" customHeight="1" x14ac:dyDescent="0.2">
      <c r="A28" s="1649"/>
      <c r="B28" s="1654"/>
      <c r="C28" s="1654"/>
      <c r="D28" s="1654"/>
      <c r="E28" s="1654"/>
      <c r="F28" s="1654"/>
      <c r="G28" s="1654"/>
      <c r="H28" s="1656"/>
    </row>
    <row r="29" spans="1:8" x14ac:dyDescent="0.2">
      <c r="A29" s="1869" t="s">
        <v>1901</v>
      </c>
      <c r="B29" s="1639"/>
      <c r="C29" s="1639"/>
      <c r="D29" s="1639"/>
      <c r="E29" s="1639"/>
      <c r="F29" s="1639"/>
      <c r="G29" s="1658"/>
      <c r="H29" s="1640"/>
    </row>
    <row r="30" spans="1:8" ht="54.75" customHeight="1" x14ac:dyDescent="0.2">
      <c r="A30" s="1649"/>
      <c r="B30" s="2774" t="s">
        <v>1902</v>
      </c>
      <c r="C30" s="2774"/>
      <c r="D30" s="2774"/>
      <c r="E30" s="2774"/>
      <c r="F30" s="2774"/>
      <c r="G30" s="2774"/>
      <c r="H30" s="2775"/>
    </row>
    <row r="31" spans="1:8" x14ac:dyDescent="0.2">
      <c r="A31" s="1649"/>
      <c r="B31" s="1639"/>
      <c r="C31" s="1639"/>
      <c r="D31" s="1639"/>
      <c r="E31" s="1639"/>
      <c r="F31" s="1639"/>
      <c r="G31" s="1639"/>
      <c r="H31" s="1640"/>
    </row>
    <row r="32" spans="1:8" x14ac:dyDescent="0.2">
      <c r="A32" s="1868" t="s">
        <v>1903</v>
      </c>
      <c r="B32" s="1639"/>
      <c r="C32" s="1639"/>
      <c r="D32" s="1639"/>
      <c r="E32" s="1639"/>
      <c r="F32" s="1639"/>
      <c r="G32" s="1639"/>
      <c r="H32" s="1640"/>
    </row>
    <row r="33" spans="1:8" x14ac:dyDescent="0.2">
      <c r="A33" s="1651" t="s">
        <v>1893</v>
      </c>
      <c r="B33" s="1639"/>
      <c r="C33" s="1639"/>
      <c r="D33" s="1639"/>
      <c r="E33" s="1639"/>
      <c r="F33" s="1639"/>
      <c r="G33" s="1639"/>
      <c r="H33" s="1640"/>
    </row>
    <row r="34" spans="1:8" x14ac:dyDescent="0.2">
      <c r="A34" s="1651"/>
      <c r="B34" s="1690" t="s">
        <v>1904</v>
      </c>
      <c r="C34" s="1639"/>
      <c r="D34" s="1639"/>
      <c r="E34" s="1639"/>
      <c r="F34" s="1639"/>
      <c r="G34" s="1639"/>
      <c r="H34" s="1640"/>
    </row>
    <row r="35" spans="1:8" x14ac:dyDescent="0.2">
      <c r="A35" s="1873" t="s">
        <v>1897</v>
      </c>
      <c r="B35" s="1639"/>
      <c r="C35" s="1639"/>
      <c r="D35" s="1639"/>
      <c r="E35" s="1639"/>
      <c r="F35" s="1639"/>
      <c r="G35" s="1639"/>
      <c r="H35" s="1640"/>
    </row>
    <row r="36" spans="1:8" x14ac:dyDescent="0.2">
      <c r="A36" s="1649"/>
      <c r="B36" s="1639"/>
      <c r="C36" s="1639"/>
      <c r="D36" s="1639"/>
      <c r="E36" s="1639"/>
      <c r="F36" s="1639"/>
      <c r="G36" s="1639"/>
      <c r="H36" s="1640"/>
    </row>
    <row r="37" spans="1:8" x14ac:dyDescent="0.2">
      <c r="A37" s="1651" t="s">
        <v>1905</v>
      </c>
      <c r="B37" s="1690"/>
      <c r="C37" s="1639"/>
      <c r="D37" s="1639"/>
      <c r="E37" s="1639"/>
      <c r="F37" s="1639"/>
      <c r="G37" s="1639"/>
      <c r="H37" s="1640"/>
    </row>
    <row r="38" spans="1:8" x14ac:dyDescent="0.2">
      <c r="A38" s="1649"/>
      <c r="B38" s="1639"/>
      <c r="C38" s="1639"/>
      <c r="D38" s="1639"/>
      <c r="E38" s="1639"/>
      <c r="F38" s="1639"/>
      <c r="G38" s="1639"/>
      <c r="H38" s="1640"/>
    </row>
    <row r="39" spans="1:8" x14ac:dyDescent="0.2">
      <c r="A39" s="1779" t="s">
        <v>1906</v>
      </c>
      <c r="B39" s="1639"/>
      <c r="C39" s="1639"/>
      <c r="D39" s="1639"/>
      <c r="E39" s="1639"/>
      <c r="F39" s="1639"/>
      <c r="G39" s="1639"/>
      <c r="H39" s="1640"/>
    </row>
    <row r="40" spans="1:8" x14ac:dyDescent="0.2">
      <c r="A40" s="1649" t="s">
        <v>1907</v>
      </c>
      <c r="B40" s="1639"/>
      <c r="C40" s="1870"/>
      <c r="D40" s="1639"/>
      <c r="E40" s="1639"/>
      <c r="F40" s="1639"/>
      <c r="G40" s="1639"/>
      <c r="H40" s="1640"/>
    </row>
    <row r="41" spans="1:8" x14ac:dyDescent="0.2">
      <c r="A41" s="1649" t="s">
        <v>1903</v>
      </c>
      <c r="B41" s="1639"/>
      <c r="C41" s="1870"/>
      <c r="D41" s="1639"/>
      <c r="E41" s="1639"/>
      <c r="F41" s="1639"/>
      <c r="G41" s="1639"/>
      <c r="H41" s="1640"/>
    </row>
    <row r="42" spans="1:8" x14ac:dyDescent="0.2">
      <c r="A42" s="1650" t="s">
        <v>1908</v>
      </c>
      <c r="B42" s="1871"/>
      <c r="C42" s="1872">
        <f>+C40+C41</f>
        <v>0</v>
      </c>
      <c r="D42" s="3122" t="s">
        <v>1909</v>
      </c>
      <c r="E42" s="3122"/>
      <c r="F42" s="3122"/>
      <c r="G42" s="1639"/>
      <c r="H42" s="1640"/>
    </row>
    <row r="43" spans="1:8" x14ac:dyDescent="0.2">
      <c r="A43" s="1649"/>
      <c r="B43" s="1639"/>
      <c r="C43" s="1639"/>
      <c r="D43" s="1639"/>
      <c r="E43" s="1639"/>
      <c r="F43" s="1639"/>
      <c r="G43" s="1639"/>
      <c r="H43" s="1640"/>
    </row>
    <row r="44" spans="1:8" x14ac:dyDescent="0.2">
      <c r="A44" s="1649"/>
      <c r="B44" s="1639"/>
      <c r="C44" s="1639"/>
      <c r="D44" s="1639"/>
      <c r="E44" s="1639"/>
      <c r="F44" s="1639"/>
      <c r="G44" s="1639"/>
      <c r="H44" s="1640"/>
    </row>
    <row r="45" spans="1:8" x14ac:dyDescent="0.2">
      <c r="A45" s="1650" t="s">
        <v>656</v>
      </c>
      <c r="B45" s="1639"/>
      <c r="C45" s="1639"/>
      <c r="D45" s="1639"/>
      <c r="E45" s="1639"/>
      <c r="F45" s="1639"/>
      <c r="G45" s="1639"/>
      <c r="H45" s="1640"/>
    </row>
    <row r="46" spans="1:8" x14ac:dyDescent="0.2">
      <c r="A46" s="1678" t="s">
        <v>1910</v>
      </c>
      <c r="B46" s="1874"/>
      <c r="C46" s="1874"/>
      <c r="D46" s="1874"/>
      <c r="E46" s="1874"/>
      <c r="F46" s="1874"/>
      <c r="G46" s="1874"/>
      <c r="H46" s="1875"/>
    </row>
    <row r="47" spans="1:8" ht="45" customHeight="1" x14ac:dyDescent="0.2">
      <c r="A47" s="2773" t="s">
        <v>1912</v>
      </c>
      <c r="B47" s="2774"/>
      <c r="C47" s="2774"/>
      <c r="D47" s="2774"/>
      <c r="E47" s="2774"/>
      <c r="F47" s="2774"/>
      <c r="G47" s="2774"/>
      <c r="H47" s="2775"/>
    </row>
    <row r="48" spans="1:8" ht="13.5" thickBot="1" x14ac:dyDescent="0.25">
      <c r="A48" s="1675"/>
      <c r="B48" s="1676"/>
      <c r="C48" s="1676"/>
      <c r="D48" s="1676"/>
      <c r="E48" s="1676"/>
      <c r="F48" s="1676"/>
      <c r="G48" s="1676"/>
      <c r="H48" s="1677"/>
    </row>
  </sheetData>
  <mergeCells count="8">
    <mergeCell ref="D42:F42"/>
    <mergeCell ref="A47:H47"/>
    <mergeCell ref="B1:C1"/>
    <mergeCell ref="C3:E3"/>
    <mergeCell ref="A5:H5"/>
    <mergeCell ref="A20:H20"/>
    <mergeCell ref="B24:H24"/>
    <mergeCell ref="B30:H30"/>
  </mergeCells>
  <printOptions horizontalCentered="1" verticalCentered="1"/>
  <pageMargins left="0.78740157480314965" right="0" top="0" bottom="0" header="0" footer="0"/>
  <pageSetup paperSize="9"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3">
    <tabColor indexed="10"/>
  </sheetPr>
  <dimension ref="A1:XFD43"/>
  <sheetViews>
    <sheetView workbookViewId="0">
      <selection activeCell="A12" sqref="A12"/>
    </sheetView>
  </sheetViews>
  <sheetFormatPr baseColWidth="10" defaultRowHeight="12.75" x14ac:dyDescent="0.2"/>
  <cols>
    <col min="1" max="1" width="9.5703125" style="524" customWidth="1"/>
    <col min="2" max="2" width="10.7109375" bestFit="1" customWidth="1"/>
    <col min="3" max="3" width="11.28515625" bestFit="1" customWidth="1"/>
    <col min="4" max="4" width="8.28515625" bestFit="1" customWidth="1"/>
    <col min="5" max="5" width="10.7109375" customWidth="1"/>
    <col min="6" max="6" width="25.140625" bestFit="1" customWidth="1"/>
    <col min="7" max="7" width="22.42578125" customWidth="1"/>
    <col min="8" max="8" width="32.42578125" bestFit="1" customWidth="1"/>
  </cols>
  <sheetData>
    <row r="1" spans="1:16384" ht="13.5" thickBot="1" x14ac:dyDescent="0.25">
      <c r="A1" s="209" t="s">
        <v>1671</v>
      </c>
      <c r="B1" s="2263" t="str">
        <f>+Q!G5</f>
        <v>SPECIMEN ECF</v>
      </c>
      <c r="C1" s="2263"/>
      <c r="D1" s="2263"/>
      <c r="E1" s="355"/>
      <c r="F1" s="355"/>
      <c r="G1" s="355"/>
      <c r="H1" s="356"/>
    </row>
    <row r="2" spans="1:16384" ht="13.5" thickBot="1" x14ac:dyDescent="0.25">
      <c r="A2" s="556"/>
      <c r="B2" s="218"/>
      <c r="C2" s="218"/>
      <c r="D2" s="186"/>
      <c r="E2" s="346"/>
      <c r="F2" s="346"/>
      <c r="G2" s="224" t="s">
        <v>494</v>
      </c>
      <c r="H2" s="357"/>
    </row>
    <row r="3" spans="1:16384" ht="13.5" thickBot="1" x14ac:dyDescent="0.25">
      <c r="A3" s="556"/>
      <c r="B3" s="186" t="s">
        <v>724</v>
      </c>
      <c r="C3" s="2264">
        <f>+GA!O3</f>
        <v>41639</v>
      </c>
      <c r="D3" s="2264"/>
      <c r="E3" s="2264"/>
      <c r="F3" s="1480"/>
      <c r="G3" s="224" t="s">
        <v>711</v>
      </c>
      <c r="H3" s="358"/>
    </row>
    <row r="4" spans="1:16384" ht="13.5" thickBot="1" x14ac:dyDescent="0.25">
      <c r="A4" s="557" t="s">
        <v>1457</v>
      </c>
      <c r="B4" s="279"/>
      <c r="C4" s="278" t="s">
        <v>725</v>
      </c>
      <c r="D4" s="280"/>
      <c r="E4" s="277"/>
      <c r="F4" s="277"/>
      <c r="G4" s="277"/>
      <c r="H4" s="359"/>
    </row>
    <row r="5" spans="1:16384" ht="15.75" customHeight="1" x14ac:dyDescent="0.2">
      <c r="A5" s="3138" t="s">
        <v>495</v>
      </c>
      <c r="B5" s="3139"/>
      <c r="C5" s="3139"/>
      <c r="D5" s="3139"/>
      <c r="E5" s="3139"/>
      <c r="F5" s="3139"/>
      <c r="G5" s="3139"/>
      <c r="H5" s="3140"/>
    </row>
    <row r="6" spans="1:16384" ht="15.75" customHeight="1" x14ac:dyDescent="0.2">
      <c r="A6" s="3141"/>
      <c r="B6" s="3142"/>
      <c r="C6" s="3142"/>
      <c r="D6" s="3142"/>
      <c r="E6" s="3142"/>
      <c r="F6" s="3142"/>
      <c r="G6" s="3142"/>
      <c r="H6" s="3143"/>
    </row>
    <row r="7" spans="1:16384" x14ac:dyDescent="0.2">
      <c r="A7" s="2126"/>
      <c r="B7" s="1608"/>
      <c r="C7" s="1608"/>
      <c r="D7" s="1608"/>
      <c r="E7" s="1608"/>
      <c r="F7" s="1608"/>
      <c r="G7" s="1608"/>
      <c r="H7" s="2127"/>
    </row>
    <row r="8" spans="1:16384" s="1902" customFormat="1" ht="15.75" customHeight="1" x14ac:dyDescent="0.2">
      <c r="A8" s="3129" t="s">
        <v>1995</v>
      </c>
      <c r="B8" s="3130"/>
      <c r="C8" s="3130"/>
      <c r="D8" s="3130"/>
      <c r="E8" s="3130"/>
      <c r="F8" s="3130"/>
      <c r="G8" s="3130"/>
      <c r="H8" s="3131"/>
    </row>
    <row r="9" spans="1:16384" s="1902" customFormat="1" ht="15.75" customHeight="1" x14ac:dyDescent="0.2">
      <c r="A9" s="3146" t="s">
        <v>1998</v>
      </c>
      <c r="B9" s="3147"/>
      <c r="C9" s="3147"/>
      <c r="D9" s="3147"/>
      <c r="E9" s="3147"/>
      <c r="F9" s="3147"/>
      <c r="G9" s="3147"/>
      <c r="H9" s="3148"/>
    </row>
    <row r="10" spans="1:16384" x14ac:dyDescent="0.2">
      <c r="A10" s="2126"/>
      <c r="B10" s="1608"/>
      <c r="C10" s="1608"/>
      <c r="D10" s="1608"/>
      <c r="E10" s="1608"/>
      <c r="F10" s="1608"/>
      <c r="G10" s="1608"/>
      <c r="H10" s="2127"/>
    </row>
    <row r="11" spans="1:16384" s="1902" customFormat="1" x14ac:dyDescent="0.2">
      <c r="A11" s="3129" t="s">
        <v>1996</v>
      </c>
      <c r="B11" s="3130"/>
      <c r="C11" s="3130"/>
      <c r="D11" s="3130"/>
      <c r="E11" s="3130"/>
      <c r="F11" s="3130"/>
      <c r="G11" s="3130"/>
      <c r="H11" s="3131"/>
      <c r="I11" s="2128"/>
      <c r="J11" s="2129"/>
      <c r="K11" s="2129"/>
      <c r="L11" s="2129"/>
      <c r="M11" s="2129"/>
      <c r="N11" s="2129"/>
      <c r="O11" s="2129"/>
      <c r="P11" s="2130"/>
      <c r="Q11" s="3129" t="s">
        <v>1995</v>
      </c>
      <c r="R11" s="3130"/>
      <c r="S11" s="3130"/>
      <c r="T11" s="3130"/>
      <c r="U11" s="3130"/>
      <c r="V11" s="3130"/>
      <c r="W11" s="3130"/>
      <c r="X11" s="3131"/>
      <c r="Y11" s="3129" t="s">
        <v>1995</v>
      </c>
      <c r="Z11" s="3130"/>
      <c r="AA11" s="3130"/>
      <c r="AB11" s="3130"/>
      <c r="AC11" s="3130"/>
      <c r="AD11" s="3130"/>
      <c r="AE11" s="3130"/>
      <c r="AF11" s="3131"/>
      <c r="AG11" s="3129" t="s">
        <v>1995</v>
      </c>
      <c r="AH11" s="3130"/>
      <c r="AI11" s="3130"/>
      <c r="AJ11" s="3130"/>
      <c r="AK11" s="3130"/>
      <c r="AL11" s="3130"/>
      <c r="AM11" s="3130"/>
      <c r="AN11" s="3131"/>
      <c r="AO11" s="3129" t="s">
        <v>1995</v>
      </c>
      <c r="AP11" s="3130"/>
      <c r="AQ11" s="3130"/>
      <c r="AR11" s="3130"/>
      <c r="AS11" s="3130"/>
      <c r="AT11" s="3130"/>
      <c r="AU11" s="3130"/>
      <c r="AV11" s="3131"/>
      <c r="AW11" s="3129" t="s">
        <v>1995</v>
      </c>
      <c r="AX11" s="3130"/>
      <c r="AY11" s="3130"/>
      <c r="AZ11" s="3130"/>
      <c r="BA11" s="3130"/>
      <c r="BB11" s="3130"/>
      <c r="BC11" s="3130"/>
      <c r="BD11" s="3131"/>
      <c r="BE11" s="3129" t="s">
        <v>1995</v>
      </c>
      <c r="BF11" s="3130"/>
      <c r="BG11" s="3130"/>
      <c r="BH11" s="3130"/>
      <c r="BI11" s="3130"/>
      <c r="BJ11" s="3130"/>
      <c r="BK11" s="3130"/>
      <c r="BL11" s="3131"/>
      <c r="BM11" s="3129" t="s">
        <v>1995</v>
      </c>
      <c r="BN11" s="3130"/>
      <c r="BO11" s="3130"/>
      <c r="BP11" s="3130"/>
      <c r="BQ11" s="3130"/>
      <c r="BR11" s="3130"/>
      <c r="BS11" s="3130"/>
      <c r="BT11" s="3131"/>
      <c r="BU11" s="3129" t="s">
        <v>1995</v>
      </c>
      <c r="BV11" s="3130"/>
      <c r="BW11" s="3130"/>
      <c r="BX11" s="3130"/>
      <c r="BY11" s="3130"/>
      <c r="BZ11" s="3130"/>
      <c r="CA11" s="3130"/>
      <c r="CB11" s="3131"/>
      <c r="CC11" s="3129" t="s">
        <v>1995</v>
      </c>
      <c r="CD11" s="3130"/>
      <c r="CE11" s="3130"/>
      <c r="CF11" s="3130"/>
      <c r="CG11" s="3130"/>
      <c r="CH11" s="3130"/>
      <c r="CI11" s="3130"/>
      <c r="CJ11" s="3131"/>
      <c r="CK11" s="3129" t="s">
        <v>1995</v>
      </c>
      <c r="CL11" s="3130"/>
      <c r="CM11" s="3130"/>
      <c r="CN11" s="3130"/>
      <c r="CO11" s="3130"/>
      <c r="CP11" s="3130"/>
      <c r="CQ11" s="3130"/>
      <c r="CR11" s="3131"/>
      <c r="CS11" s="3129" t="s">
        <v>1995</v>
      </c>
      <c r="CT11" s="3130"/>
      <c r="CU11" s="3130"/>
      <c r="CV11" s="3130"/>
      <c r="CW11" s="3130"/>
      <c r="CX11" s="3130"/>
      <c r="CY11" s="3130"/>
      <c r="CZ11" s="3131"/>
      <c r="DA11" s="3129" t="s">
        <v>1995</v>
      </c>
      <c r="DB11" s="3130"/>
      <c r="DC11" s="3130"/>
      <c r="DD11" s="3130"/>
      <c r="DE11" s="3130"/>
      <c r="DF11" s="3130"/>
      <c r="DG11" s="3130"/>
      <c r="DH11" s="3131"/>
      <c r="DI11" s="3129" t="s">
        <v>1995</v>
      </c>
      <c r="DJ11" s="3130"/>
      <c r="DK11" s="3130"/>
      <c r="DL11" s="3130"/>
      <c r="DM11" s="3130"/>
      <c r="DN11" s="3130"/>
      <c r="DO11" s="3130"/>
      <c r="DP11" s="3131"/>
      <c r="DQ11" s="3129" t="s">
        <v>1995</v>
      </c>
      <c r="DR11" s="3130"/>
      <c r="DS11" s="3130"/>
      <c r="DT11" s="3130"/>
      <c r="DU11" s="3130"/>
      <c r="DV11" s="3130"/>
      <c r="DW11" s="3130"/>
      <c r="DX11" s="3131"/>
      <c r="DY11" s="3129" t="s">
        <v>1995</v>
      </c>
      <c r="DZ11" s="3130"/>
      <c r="EA11" s="3130"/>
      <c r="EB11" s="3130"/>
      <c r="EC11" s="3130"/>
      <c r="ED11" s="3130"/>
      <c r="EE11" s="3130"/>
      <c r="EF11" s="3131"/>
      <c r="EG11" s="3129" t="s">
        <v>1995</v>
      </c>
      <c r="EH11" s="3130"/>
      <c r="EI11" s="3130"/>
      <c r="EJ11" s="3130"/>
      <c r="EK11" s="3130"/>
      <c r="EL11" s="3130"/>
      <c r="EM11" s="3130"/>
      <c r="EN11" s="3131"/>
      <c r="EO11" s="3129" t="s">
        <v>1995</v>
      </c>
      <c r="EP11" s="3130"/>
      <c r="EQ11" s="3130"/>
      <c r="ER11" s="3130"/>
      <c r="ES11" s="3130"/>
      <c r="ET11" s="3130"/>
      <c r="EU11" s="3130"/>
      <c r="EV11" s="3131"/>
      <c r="EW11" s="3129" t="s">
        <v>1995</v>
      </c>
      <c r="EX11" s="3130"/>
      <c r="EY11" s="3130"/>
      <c r="EZ11" s="3130"/>
      <c r="FA11" s="3130"/>
      <c r="FB11" s="3130"/>
      <c r="FC11" s="3130"/>
      <c r="FD11" s="3131"/>
      <c r="FE11" s="3129" t="s">
        <v>1995</v>
      </c>
      <c r="FF11" s="3130"/>
      <c r="FG11" s="3130"/>
      <c r="FH11" s="3130"/>
      <c r="FI11" s="3130"/>
      <c r="FJ11" s="3130"/>
      <c r="FK11" s="3130"/>
      <c r="FL11" s="3131"/>
      <c r="FM11" s="3129" t="s">
        <v>1995</v>
      </c>
      <c r="FN11" s="3130"/>
      <c r="FO11" s="3130"/>
      <c r="FP11" s="3130"/>
      <c r="FQ11" s="3130"/>
      <c r="FR11" s="3130"/>
      <c r="FS11" s="3130"/>
      <c r="FT11" s="3131"/>
      <c r="FU11" s="3129" t="s">
        <v>1995</v>
      </c>
      <c r="FV11" s="3130"/>
      <c r="FW11" s="3130"/>
      <c r="FX11" s="3130"/>
      <c r="FY11" s="3130"/>
      <c r="FZ11" s="3130"/>
      <c r="GA11" s="3130"/>
      <c r="GB11" s="3131"/>
      <c r="GC11" s="3129" t="s">
        <v>1995</v>
      </c>
      <c r="GD11" s="3130"/>
      <c r="GE11" s="3130"/>
      <c r="GF11" s="3130"/>
      <c r="GG11" s="3130"/>
      <c r="GH11" s="3130"/>
      <c r="GI11" s="3130"/>
      <c r="GJ11" s="3131"/>
      <c r="GK11" s="3129" t="s">
        <v>1995</v>
      </c>
      <c r="GL11" s="3130"/>
      <c r="GM11" s="3130"/>
      <c r="GN11" s="3130"/>
      <c r="GO11" s="3130"/>
      <c r="GP11" s="3130"/>
      <c r="GQ11" s="3130"/>
      <c r="GR11" s="3131"/>
      <c r="GS11" s="3129" t="s">
        <v>1995</v>
      </c>
      <c r="GT11" s="3130"/>
      <c r="GU11" s="3130"/>
      <c r="GV11" s="3130"/>
      <c r="GW11" s="3130"/>
      <c r="GX11" s="3130"/>
      <c r="GY11" s="3130"/>
      <c r="GZ11" s="3131"/>
      <c r="HA11" s="3129" t="s">
        <v>1995</v>
      </c>
      <c r="HB11" s="3130"/>
      <c r="HC11" s="3130"/>
      <c r="HD11" s="3130"/>
      <c r="HE11" s="3130"/>
      <c r="HF11" s="3130"/>
      <c r="HG11" s="3130"/>
      <c r="HH11" s="3131"/>
      <c r="HI11" s="3129" t="s">
        <v>1995</v>
      </c>
      <c r="HJ11" s="3130"/>
      <c r="HK11" s="3130"/>
      <c r="HL11" s="3130"/>
      <c r="HM11" s="3130"/>
      <c r="HN11" s="3130"/>
      <c r="HO11" s="3130"/>
      <c r="HP11" s="3131"/>
      <c r="HQ11" s="3129" t="s">
        <v>1995</v>
      </c>
      <c r="HR11" s="3130"/>
      <c r="HS11" s="3130"/>
      <c r="HT11" s="3130"/>
      <c r="HU11" s="3130"/>
      <c r="HV11" s="3130"/>
      <c r="HW11" s="3130"/>
      <c r="HX11" s="3131"/>
      <c r="HY11" s="3129" t="s">
        <v>1995</v>
      </c>
      <c r="HZ11" s="3130"/>
      <c r="IA11" s="3130"/>
      <c r="IB11" s="3130"/>
      <c r="IC11" s="3130"/>
      <c r="ID11" s="3130"/>
      <c r="IE11" s="3130"/>
      <c r="IF11" s="3131"/>
      <c r="IG11" s="3129" t="s">
        <v>1995</v>
      </c>
      <c r="IH11" s="3130"/>
      <c r="II11" s="3130"/>
      <c r="IJ11" s="3130"/>
      <c r="IK11" s="3130"/>
      <c r="IL11" s="3130"/>
      <c r="IM11" s="3130"/>
      <c r="IN11" s="3131"/>
      <c r="IO11" s="3129" t="s">
        <v>1995</v>
      </c>
      <c r="IP11" s="3130"/>
      <c r="IQ11" s="3130"/>
      <c r="IR11" s="3130"/>
      <c r="IS11" s="3130"/>
      <c r="IT11" s="3130"/>
      <c r="IU11" s="3130"/>
      <c r="IV11" s="3131"/>
      <c r="IW11" s="3129" t="s">
        <v>1995</v>
      </c>
      <c r="IX11" s="3130"/>
      <c r="IY11" s="3130"/>
      <c r="IZ11" s="3130"/>
      <c r="JA11" s="3130"/>
      <c r="JB11" s="3130"/>
      <c r="JC11" s="3130"/>
      <c r="JD11" s="3131"/>
      <c r="JE11" s="3129" t="s">
        <v>1995</v>
      </c>
      <c r="JF11" s="3130"/>
      <c r="JG11" s="3130"/>
      <c r="JH11" s="3130"/>
      <c r="JI11" s="3130"/>
      <c r="JJ11" s="3130"/>
      <c r="JK11" s="3130"/>
      <c r="JL11" s="3131"/>
      <c r="JM11" s="3129" t="s">
        <v>1995</v>
      </c>
      <c r="JN11" s="3130"/>
      <c r="JO11" s="3130"/>
      <c r="JP11" s="3130"/>
      <c r="JQ11" s="3130"/>
      <c r="JR11" s="3130"/>
      <c r="JS11" s="3130"/>
      <c r="JT11" s="3131"/>
      <c r="JU11" s="3129" t="s">
        <v>1995</v>
      </c>
      <c r="JV11" s="3130"/>
      <c r="JW11" s="3130"/>
      <c r="JX11" s="3130"/>
      <c r="JY11" s="3130"/>
      <c r="JZ11" s="3130"/>
      <c r="KA11" s="3130"/>
      <c r="KB11" s="3131"/>
      <c r="KC11" s="3129" t="s">
        <v>1995</v>
      </c>
      <c r="KD11" s="3130"/>
      <c r="KE11" s="3130"/>
      <c r="KF11" s="3130"/>
      <c r="KG11" s="3130"/>
      <c r="KH11" s="3130"/>
      <c r="KI11" s="3130"/>
      <c r="KJ11" s="3131"/>
      <c r="KK11" s="3129" t="s">
        <v>1995</v>
      </c>
      <c r="KL11" s="3130"/>
      <c r="KM11" s="3130"/>
      <c r="KN11" s="3130"/>
      <c r="KO11" s="3130"/>
      <c r="KP11" s="3130"/>
      <c r="KQ11" s="3130"/>
      <c r="KR11" s="3131"/>
      <c r="KS11" s="3129" t="s">
        <v>1995</v>
      </c>
      <c r="KT11" s="3130"/>
      <c r="KU11" s="3130"/>
      <c r="KV11" s="3130"/>
      <c r="KW11" s="3130"/>
      <c r="KX11" s="3130"/>
      <c r="KY11" s="3130"/>
      <c r="KZ11" s="3131"/>
      <c r="LA11" s="3129" t="s">
        <v>1995</v>
      </c>
      <c r="LB11" s="3130"/>
      <c r="LC11" s="3130"/>
      <c r="LD11" s="3130"/>
      <c r="LE11" s="3130"/>
      <c r="LF11" s="3130"/>
      <c r="LG11" s="3130"/>
      <c r="LH11" s="3131"/>
      <c r="LI11" s="3129" t="s">
        <v>1995</v>
      </c>
      <c r="LJ11" s="3130"/>
      <c r="LK11" s="3130"/>
      <c r="LL11" s="3130"/>
      <c r="LM11" s="3130"/>
      <c r="LN11" s="3130"/>
      <c r="LO11" s="3130"/>
      <c r="LP11" s="3131"/>
      <c r="LQ11" s="3129" t="s">
        <v>1995</v>
      </c>
      <c r="LR11" s="3130"/>
      <c r="LS11" s="3130"/>
      <c r="LT11" s="3130"/>
      <c r="LU11" s="3130"/>
      <c r="LV11" s="3130"/>
      <c r="LW11" s="3130"/>
      <c r="LX11" s="3131"/>
      <c r="LY11" s="3129" t="s">
        <v>1995</v>
      </c>
      <c r="LZ11" s="3130"/>
      <c r="MA11" s="3130"/>
      <c r="MB11" s="3130"/>
      <c r="MC11" s="3130"/>
      <c r="MD11" s="3130"/>
      <c r="ME11" s="3130"/>
      <c r="MF11" s="3131"/>
      <c r="MG11" s="3129" t="s">
        <v>1995</v>
      </c>
      <c r="MH11" s="3130"/>
      <c r="MI11" s="3130"/>
      <c r="MJ11" s="3130"/>
      <c r="MK11" s="3130"/>
      <c r="ML11" s="3130"/>
      <c r="MM11" s="3130"/>
      <c r="MN11" s="3131"/>
      <c r="MO11" s="3129" t="s">
        <v>1995</v>
      </c>
      <c r="MP11" s="3130"/>
      <c r="MQ11" s="3130"/>
      <c r="MR11" s="3130"/>
      <c r="MS11" s="3130"/>
      <c r="MT11" s="3130"/>
      <c r="MU11" s="3130"/>
      <c r="MV11" s="3131"/>
      <c r="MW11" s="3129" t="s">
        <v>1995</v>
      </c>
      <c r="MX11" s="3130"/>
      <c r="MY11" s="3130"/>
      <c r="MZ11" s="3130"/>
      <c r="NA11" s="3130"/>
      <c r="NB11" s="3130"/>
      <c r="NC11" s="3130"/>
      <c r="ND11" s="3131"/>
      <c r="NE11" s="3129" t="s">
        <v>1995</v>
      </c>
      <c r="NF11" s="3130"/>
      <c r="NG11" s="3130"/>
      <c r="NH11" s="3130"/>
      <c r="NI11" s="3130"/>
      <c r="NJ11" s="3130"/>
      <c r="NK11" s="3130"/>
      <c r="NL11" s="3131"/>
      <c r="NM11" s="3129" t="s">
        <v>1995</v>
      </c>
      <c r="NN11" s="3130"/>
      <c r="NO11" s="3130"/>
      <c r="NP11" s="3130"/>
      <c r="NQ11" s="3130"/>
      <c r="NR11" s="3130"/>
      <c r="NS11" s="3130"/>
      <c r="NT11" s="3131"/>
      <c r="NU11" s="3129" t="s">
        <v>1995</v>
      </c>
      <c r="NV11" s="3130"/>
      <c r="NW11" s="3130"/>
      <c r="NX11" s="3130"/>
      <c r="NY11" s="3130"/>
      <c r="NZ11" s="3130"/>
      <c r="OA11" s="3130"/>
      <c r="OB11" s="3131"/>
      <c r="OC11" s="3129" t="s">
        <v>1995</v>
      </c>
      <c r="OD11" s="3130"/>
      <c r="OE11" s="3130"/>
      <c r="OF11" s="3130"/>
      <c r="OG11" s="3130"/>
      <c r="OH11" s="3130"/>
      <c r="OI11" s="3130"/>
      <c r="OJ11" s="3131"/>
      <c r="OK11" s="3129" t="s">
        <v>1995</v>
      </c>
      <c r="OL11" s="3130"/>
      <c r="OM11" s="3130"/>
      <c r="ON11" s="3130"/>
      <c r="OO11" s="3130"/>
      <c r="OP11" s="3130"/>
      <c r="OQ11" s="3130"/>
      <c r="OR11" s="3131"/>
      <c r="OS11" s="3129" t="s">
        <v>1995</v>
      </c>
      <c r="OT11" s="3130"/>
      <c r="OU11" s="3130"/>
      <c r="OV11" s="3130"/>
      <c r="OW11" s="3130"/>
      <c r="OX11" s="3130"/>
      <c r="OY11" s="3130"/>
      <c r="OZ11" s="3131"/>
      <c r="PA11" s="3129" t="s">
        <v>1995</v>
      </c>
      <c r="PB11" s="3130"/>
      <c r="PC11" s="3130"/>
      <c r="PD11" s="3130"/>
      <c r="PE11" s="3130"/>
      <c r="PF11" s="3130"/>
      <c r="PG11" s="3130"/>
      <c r="PH11" s="3131"/>
      <c r="PI11" s="3129" t="s">
        <v>1995</v>
      </c>
      <c r="PJ11" s="3130"/>
      <c r="PK11" s="3130"/>
      <c r="PL11" s="3130"/>
      <c r="PM11" s="3130"/>
      <c r="PN11" s="3130"/>
      <c r="PO11" s="3130"/>
      <c r="PP11" s="3131"/>
      <c r="PQ11" s="3129" t="s">
        <v>1995</v>
      </c>
      <c r="PR11" s="3130"/>
      <c r="PS11" s="3130"/>
      <c r="PT11" s="3130"/>
      <c r="PU11" s="3130"/>
      <c r="PV11" s="3130"/>
      <c r="PW11" s="3130"/>
      <c r="PX11" s="3131"/>
      <c r="PY11" s="3129" t="s">
        <v>1995</v>
      </c>
      <c r="PZ11" s="3130"/>
      <c r="QA11" s="3130"/>
      <c r="QB11" s="3130"/>
      <c r="QC11" s="3130"/>
      <c r="QD11" s="3130"/>
      <c r="QE11" s="3130"/>
      <c r="QF11" s="3131"/>
      <c r="QG11" s="3129" t="s">
        <v>1995</v>
      </c>
      <c r="QH11" s="3130"/>
      <c r="QI11" s="3130"/>
      <c r="QJ11" s="3130"/>
      <c r="QK11" s="3130"/>
      <c r="QL11" s="3130"/>
      <c r="QM11" s="3130"/>
      <c r="QN11" s="3131"/>
      <c r="QO11" s="3129" t="s">
        <v>1995</v>
      </c>
      <c r="QP11" s="3130"/>
      <c r="QQ11" s="3130"/>
      <c r="QR11" s="3130"/>
      <c r="QS11" s="3130"/>
      <c r="QT11" s="3130"/>
      <c r="QU11" s="3130"/>
      <c r="QV11" s="3131"/>
      <c r="QW11" s="3129" t="s">
        <v>1995</v>
      </c>
      <c r="QX11" s="3130"/>
      <c r="QY11" s="3130"/>
      <c r="QZ11" s="3130"/>
      <c r="RA11" s="3130"/>
      <c r="RB11" s="3130"/>
      <c r="RC11" s="3130"/>
      <c r="RD11" s="3131"/>
      <c r="RE11" s="3129" t="s">
        <v>1995</v>
      </c>
      <c r="RF11" s="3130"/>
      <c r="RG11" s="3130"/>
      <c r="RH11" s="3130"/>
      <c r="RI11" s="3130"/>
      <c r="RJ11" s="3130"/>
      <c r="RK11" s="3130"/>
      <c r="RL11" s="3131"/>
      <c r="RM11" s="3129" t="s">
        <v>1995</v>
      </c>
      <c r="RN11" s="3130"/>
      <c r="RO11" s="3130"/>
      <c r="RP11" s="3130"/>
      <c r="RQ11" s="3130"/>
      <c r="RR11" s="3130"/>
      <c r="RS11" s="3130"/>
      <c r="RT11" s="3131"/>
      <c r="RU11" s="3129" t="s">
        <v>1995</v>
      </c>
      <c r="RV11" s="3130"/>
      <c r="RW11" s="3130"/>
      <c r="RX11" s="3130"/>
      <c r="RY11" s="3130"/>
      <c r="RZ11" s="3130"/>
      <c r="SA11" s="3130"/>
      <c r="SB11" s="3131"/>
      <c r="SC11" s="3129" t="s">
        <v>1995</v>
      </c>
      <c r="SD11" s="3130"/>
      <c r="SE11" s="3130"/>
      <c r="SF11" s="3130"/>
      <c r="SG11" s="3130"/>
      <c r="SH11" s="3130"/>
      <c r="SI11" s="3130"/>
      <c r="SJ11" s="3131"/>
      <c r="SK11" s="3129" t="s">
        <v>1995</v>
      </c>
      <c r="SL11" s="3130"/>
      <c r="SM11" s="3130"/>
      <c r="SN11" s="3130"/>
      <c r="SO11" s="3130"/>
      <c r="SP11" s="3130"/>
      <c r="SQ11" s="3130"/>
      <c r="SR11" s="3131"/>
      <c r="SS11" s="3129" t="s">
        <v>1995</v>
      </c>
      <c r="ST11" s="3130"/>
      <c r="SU11" s="3130"/>
      <c r="SV11" s="3130"/>
      <c r="SW11" s="3130"/>
      <c r="SX11" s="3130"/>
      <c r="SY11" s="3130"/>
      <c r="SZ11" s="3131"/>
      <c r="TA11" s="3129" t="s">
        <v>1995</v>
      </c>
      <c r="TB11" s="3130"/>
      <c r="TC11" s="3130"/>
      <c r="TD11" s="3130"/>
      <c r="TE11" s="3130"/>
      <c r="TF11" s="3130"/>
      <c r="TG11" s="3130"/>
      <c r="TH11" s="3131"/>
      <c r="TI11" s="3129" t="s">
        <v>1995</v>
      </c>
      <c r="TJ11" s="3130"/>
      <c r="TK11" s="3130"/>
      <c r="TL11" s="3130"/>
      <c r="TM11" s="3130"/>
      <c r="TN11" s="3130"/>
      <c r="TO11" s="3130"/>
      <c r="TP11" s="3131"/>
      <c r="TQ11" s="3129" t="s">
        <v>1995</v>
      </c>
      <c r="TR11" s="3130"/>
      <c r="TS11" s="3130"/>
      <c r="TT11" s="3130"/>
      <c r="TU11" s="3130"/>
      <c r="TV11" s="3130"/>
      <c r="TW11" s="3130"/>
      <c r="TX11" s="3131"/>
      <c r="TY11" s="3129" t="s">
        <v>1995</v>
      </c>
      <c r="TZ11" s="3130"/>
      <c r="UA11" s="3130"/>
      <c r="UB11" s="3130"/>
      <c r="UC11" s="3130"/>
      <c r="UD11" s="3130"/>
      <c r="UE11" s="3130"/>
      <c r="UF11" s="3131"/>
      <c r="UG11" s="3129" t="s">
        <v>1995</v>
      </c>
      <c r="UH11" s="3130"/>
      <c r="UI11" s="3130"/>
      <c r="UJ11" s="3130"/>
      <c r="UK11" s="3130"/>
      <c r="UL11" s="3130"/>
      <c r="UM11" s="3130"/>
      <c r="UN11" s="3131"/>
      <c r="UO11" s="3129" t="s">
        <v>1995</v>
      </c>
      <c r="UP11" s="3130"/>
      <c r="UQ11" s="3130"/>
      <c r="UR11" s="3130"/>
      <c r="US11" s="3130"/>
      <c r="UT11" s="3130"/>
      <c r="UU11" s="3130"/>
      <c r="UV11" s="3131"/>
      <c r="UW11" s="3129" t="s">
        <v>1995</v>
      </c>
      <c r="UX11" s="3130"/>
      <c r="UY11" s="3130"/>
      <c r="UZ11" s="3130"/>
      <c r="VA11" s="3130"/>
      <c r="VB11" s="3130"/>
      <c r="VC11" s="3130"/>
      <c r="VD11" s="3131"/>
      <c r="VE11" s="3129" t="s">
        <v>1995</v>
      </c>
      <c r="VF11" s="3130"/>
      <c r="VG11" s="3130"/>
      <c r="VH11" s="3130"/>
      <c r="VI11" s="3130"/>
      <c r="VJ11" s="3130"/>
      <c r="VK11" s="3130"/>
      <c r="VL11" s="3131"/>
      <c r="VM11" s="3129" t="s">
        <v>1995</v>
      </c>
      <c r="VN11" s="3130"/>
      <c r="VO11" s="3130"/>
      <c r="VP11" s="3130"/>
      <c r="VQ11" s="3130"/>
      <c r="VR11" s="3130"/>
      <c r="VS11" s="3130"/>
      <c r="VT11" s="3131"/>
      <c r="VU11" s="3129" t="s">
        <v>1995</v>
      </c>
      <c r="VV11" s="3130"/>
      <c r="VW11" s="3130"/>
      <c r="VX11" s="3130"/>
      <c r="VY11" s="3130"/>
      <c r="VZ11" s="3130"/>
      <c r="WA11" s="3130"/>
      <c r="WB11" s="3131"/>
      <c r="WC11" s="3129" t="s">
        <v>1995</v>
      </c>
      <c r="WD11" s="3130"/>
      <c r="WE11" s="3130"/>
      <c r="WF11" s="3130"/>
      <c r="WG11" s="3130"/>
      <c r="WH11" s="3130"/>
      <c r="WI11" s="3130"/>
      <c r="WJ11" s="3131"/>
      <c r="WK11" s="3129" t="s">
        <v>1995</v>
      </c>
      <c r="WL11" s="3130"/>
      <c r="WM11" s="3130"/>
      <c r="WN11" s="3130"/>
      <c r="WO11" s="3130"/>
      <c r="WP11" s="3130"/>
      <c r="WQ11" s="3130"/>
      <c r="WR11" s="3131"/>
      <c r="WS11" s="3129" t="s">
        <v>1995</v>
      </c>
      <c r="WT11" s="3130"/>
      <c r="WU11" s="3130"/>
      <c r="WV11" s="3130"/>
      <c r="WW11" s="3130"/>
      <c r="WX11" s="3130"/>
      <c r="WY11" s="3130"/>
      <c r="WZ11" s="3131"/>
      <c r="XA11" s="3129" t="s">
        <v>1995</v>
      </c>
      <c r="XB11" s="3130"/>
      <c r="XC11" s="3130"/>
      <c r="XD11" s="3130"/>
      <c r="XE11" s="3130"/>
      <c r="XF11" s="3130"/>
      <c r="XG11" s="3130"/>
      <c r="XH11" s="3131"/>
      <c r="XI11" s="3129" t="s">
        <v>1995</v>
      </c>
      <c r="XJ11" s="3130"/>
      <c r="XK11" s="3130"/>
      <c r="XL11" s="3130"/>
      <c r="XM11" s="3130"/>
      <c r="XN11" s="3130"/>
      <c r="XO11" s="3130"/>
      <c r="XP11" s="3131"/>
      <c r="XQ11" s="3129" t="s">
        <v>1995</v>
      </c>
      <c r="XR11" s="3130"/>
      <c r="XS11" s="3130"/>
      <c r="XT11" s="3130"/>
      <c r="XU11" s="3130"/>
      <c r="XV11" s="3130"/>
      <c r="XW11" s="3130"/>
      <c r="XX11" s="3131"/>
      <c r="XY11" s="3129" t="s">
        <v>1995</v>
      </c>
      <c r="XZ11" s="3130"/>
      <c r="YA11" s="3130"/>
      <c r="YB11" s="3130"/>
      <c r="YC11" s="3130"/>
      <c r="YD11" s="3130"/>
      <c r="YE11" s="3130"/>
      <c r="YF11" s="3131"/>
      <c r="YG11" s="3129" t="s">
        <v>1995</v>
      </c>
      <c r="YH11" s="3130"/>
      <c r="YI11" s="3130"/>
      <c r="YJ11" s="3130"/>
      <c r="YK11" s="3130"/>
      <c r="YL11" s="3130"/>
      <c r="YM11" s="3130"/>
      <c r="YN11" s="3131"/>
      <c r="YO11" s="3129" t="s">
        <v>1995</v>
      </c>
      <c r="YP11" s="3130"/>
      <c r="YQ11" s="3130"/>
      <c r="YR11" s="3130"/>
      <c r="YS11" s="3130"/>
      <c r="YT11" s="3130"/>
      <c r="YU11" s="3130"/>
      <c r="YV11" s="3131"/>
      <c r="YW11" s="3129" t="s">
        <v>1995</v>
      </c>
      <c r="YX11" s="3130"/>
      <c r="YY11" s="3130"/>
      <c r="YZ11" s="3130"/>
      <c r="ZA11" s="3130"/>
      <c r="ZB11" s="3130"/>
      <c r="ZC11" s="3130"/>
      <c r="ZD11" s="3131"/>
      <c r="ZE11" s="3129" t="s">
        <v>1995</v>
      </c>
      <c r="ZF11" s="3130"/>
      <c r="ZG11" s="3130"/>
      <c r="ZH11" s="3130"/>
      <c r="ZI11" s="3130"/>
      <c r="ZJ11" s="3130"/>
      <c r="ZK11" s="3130"/>
      <c r="ZL11" s="3131"/>
      <c r="ZM11" s="3129" t="s">
        <v>1995</v>
      </c>
      <c r="ZN11" s="3130"/>
      <c r="ZO11" s="3130"/>
      <c r="ZP11" s="3130"/>
      <c r="ZQ11" s="3130"/>
      <c r="ZR11" s="3130"/>
      <c r="ZS11" s="3130"/>
      <c r="ZT11" s="3131"/>
      <c r="ZU11" s="3129" t="s">
        <v>1995</v>
      </c>
      <c r="ZV11" s="3130"/>
      <c r="ZW11" s="3130"/>
      <c r="ZX11" s="3130"/>
      <c r="ZY11" s="3130"/>
      <c r="ZZ11" s="3130"/>
      <c r="AAA11" s="3130"/>
      <c r="AAB11" s="3131"/>
      <c r="AAC11" s="3129" t="s">
        <v>1995</v>
      </c>
      <c r="AAD11" s="3130"/>
      <c r="AAE11" s="3130"/>
      <c r="AAF11" s="3130"/>
      <c r="AAG11" s="3130"/>
      <c r="AAH11" s="3130"/>
      <c r="AAI11" s="3130"/>
      <c r="AAJ11" s="3131"/>
      <c r="AAK11" s="3129" t="s">
        <v>1995</v>
      </c>
      <c r="AAL11" s="3130"/>
      <c r="AAM11" s="3130"/>
      <c r="AAN11" s="3130"/>
      <c r="AAO11" s="3130"/>
      <c r="AAP11" s="3130"/>
      <c r="AAQ11" s="3130"/>
      <c r="AAR11" s="3131"/>
      <c r="AAS11" s="3129" t="s">
        <v>1995</v>
      </c>
      <c r="AAT11" s="3130"/>
      <c r="AAU11" s="3130"/>
      <c r="AAV11" s="3130"/>
      <c r="AAW11" s="3130"/>
      <c r="AAX11" s="3130"/>
      <c r="AAY11" s="3130"/>
      <c r="AAZ11" s="3131"/>
      <c r="ABA11" s="3129" t="s">
        <v>1995</v>
      </c>
      <c r="ABB11" s="3130"/>
      <c r="ABC11" s="3130"/>
      <c r="ABD11" s="3130"/>
      <c r="ABE11" s="3130"/>
      <c r="ABF11" s="3130"/>
      <c r="ABG11" s="3130"/>
      <c r="ABH11" s="3131"/>
      <c r="ABI11" s="3129" t="s">
        <v>1995</v>
      </c>
      <c r="ABJ11" s="3130"/>
      <c r="ABK11" s="3130"/>
      <c r="ABL11" s="3130"/>
      <c r="ABM11" s="3130"/>
      <c r="ABN11" s="3130"/>
      <c r="ABO11" s="3130"/>
      <c r="ABP11" s="3131"/>
      <c r="ABQ11" s="3129" t="s">
        <v>1995</v>
      </c>
      <c r="ABR11" s="3130"/>
      <c r="ABS11" s="3130"/>
      <c r="ABT11" s="3130"/>
      <c r="ABU11" s="3130"/>
      <c r="ABV11" s="3130"/>
      <c r="ABW11" s="3130"/>
      <c r="ABX11" s="3131"/>
      <c r="ABY11" s="3129" t="s">
        <v>1995</v>
      </c>
      <c r="ABZ11" s="3130"/>
      <c r="ACA11" s="3130"/>
      <c r="ACB11" s="3130"/>
      <c r="ACC11" s="3130"/>
      <c r="ACD11" s="3130"/>
      <c r="ACE11" s="3130"/>
      <c r="ACF11" s="3131"/>
      <c r="ACG11" s="3129" t="s">
        <v>1995</v>
      </c>
      <c r="ACH11" s="3130"/>
      <c r="ACI11" s="3130"/>
      <c r="ACJ11" s="3130"/>
      <c r="ACK11" s="3130"/>
      <c r="ACL11" s="3130"/>
      <c r="ACM11" s="3130"/>
      <c r="ACN11" s="3131"/>
      <c r="ACO11" s="3129" t="s">
        <v>1995</v>
      </c>
      <c r="ACP11" s="3130"/>
      <c r="ACQ11" s="3130"/>
      <c r="ACR11" s="3130"/>
      <c r="ACS11" s="3130"/>
      <c r="ACT11" s="3130"/>
      <c r="ACU11" s="3130"/>
      <c r="ACV11" s="3131"/>
      <c r="ACW11" s="3129" t="s">
        <v>1995</v>
      </c>
      <c r="ACX11" s="3130"/>
      <c r="ACY11" s="3130"/>
      <c r="ACZ11" s="3130"/>
      <c r="ADA11" s="3130"/>
      <c r="ADB11" s="3130"/>
      <c r="ADC11" s="3130"/>
      <c r="ADD11" s="3131"/>
      <c r="ADE11" s="3129" t="s">
        <v>1995</v>
      </c>
      <c r="ADF11" s="3130"/>
      <c r="ADG11" s="3130"/>
      <c r="ADH11" s="3130"/>
      <c r="ADI11" s="3130"/>
      <c r="ADJ11" s="3130"/>
      <c r="ADK11" s="3130"/>
      <c r="ADL11" s="3131"/>
      <c r="ADM11" s="3129" t="s">
        <v>1995</v>
      </c>
      <c r="ADN11" s="3130"/>
      <c r="ADO11" s="3130"/>
      <c r="ADP11" s="3130"/>
      <c r="ADQ11" s="3130"/>
      <c r="ADR11" s="3130"/>
      <c r="ADS11" s="3130"/>
      <c r="ADT11" s="3131"/>
      <c r="ADU11" s="3129" t="s">
        <v>1995</v>
      </c>
      <c r="ADV11" s="3130"/>
      <c r="ADW11" s="3130"/>
      <c r="ADX11" s="3130"/>
      <c r="ADY11" s="3130"/>
      <c r="ADZ11" s="3130"/>
      <c r="AEA11" s="3130"/>
      <c r="AEB11" s="3131"/>
      <c r="AEC11" s="3129" t="s">
        <v>1995</v>
      </c>
      <c r="AED11" s="3130"/>
      <c r="AEE11" s="3130"/>
      <c r="AEF11" s="3130"/>
      <c r="AEG11" s="3130"/>
      <c r="AEH11" s="3130"/>
      <c r="AEI11" s="3130"/>
      <c r="AEJ11" s="3131"/>
      <c r="AEK11" s="3129" t="s">
        <v>1995</v>
      </c>
      <c r="AEL11" s="3130"/>
      <c r="AEM11" s="3130"/>
      <c r="AEN11" s="3130"/>
      <c r="AEO11" s="3130"/>
      <c r="AEP11" s="3130"/>
      <c r="AEQ11" s="3130"/>
      <c r="AER11" s="3131"/>
      <c r="AES11" s="3129" t="s">
        <v>1995</v>
      </c>
      <c r="AET11" s="3130"/>
      <c r="AEU11" s="3130"/>
      <c r="AEV11" s="3130"/>
      <c r="AEW11" s="3130"/>
      <c r="AEX11" s="3130"/>
      <c r="AEY11" s="3130"/>
      <c r="AEZ11" s="3131"/>
      <c r="AFA11" s="3129" t="s">
        <v>1995</v>
      </c>
      <c r="AFB11" s="3130"/>
      <c r="AFC11" s="3130"/>
      <c r="AFD11" s="3130"/>
      <c r="AFE11" s="3130"/>
      <c r="AFF11" s="3130"/>
      <c r="AFG11" s="3130"/>
      <c r="AFH11" s="3131"/>
      <c r="AFI11" s="3129" t="s">
        <v>1995</v>
      </c>
      <c r="AFJ11" s="3130"/>
      <c r="AFK11" s="3130"/>
      <c r="AFL11" s="3130"/>
      <c r="AFM11" s="3130"/>
      <c r="AFN11" s="3130"/>
      <c r="AFO11" s="3130"/>
      <c r="AFP11" s="3131"/>
      <c r="AFQ11" s="3129" t="s">
        <v>1995</v>
      </c>
      <c r="AFR11" s="3130"/>
      <c r="AFS11" s="3130"/>
      <c r="AFT11" s="3130"/>
      <c r="AFU11" s="3130"/>
      <c r="AFV11" s="3130"/>
      <c r="AFW11" s="3130"/>
      <c r="AFX11" s="3131"/>
      <c r="AFY11" s="3129" t="s">
        <v>1995</v>
      </c>
      <c r="AFZ11" s="3130"/>
      <c r="AGA11" s="3130"/>
      <c r="AGB11" s="3130"/>
      <c r="AGC11" s="3130"/>
      <c r="AGD11" s="3130"/>
      <c r="AGE11" s="3130"/>
      <c r="AGF11" s="3131"/>
      <c r="AGG11" s="3129" t="s">
        <v>1995</v>
      </c>
      <c r="AGH11" s="3130"/>
      <c r="AGI11" s="3130"/>
      <c r="AGJ11" s="3130"/>
      <c r="AGK11" s="3130"/>
      <c r="AGL11" s="3130"/>
      <c r="AGM11" s="3130"/>
      <c r="AGN11" s="3131"/>
      <c r="AGO11" s="3129" t="s">
        <v>1995</v>
      </c>
      <c r="AGP11" s="3130"/>
      <c r="AGQ11" s="3130"/>
      <c r="AGR11" s="3130"/>
      <c r="AGS11" s="3130"/>
      <c r="AGT11" s="3130"/>
      <c r="AGU11" s="3130"/>
      <c r="AGV11" s="3131"/>
      <c r="AGW11" s="3129" t="s">
        <v>1995</v>
      </c>
      <c r="AGX11" s="3130"/>
      <c r="AGY11" s="3130"/>
      <c r="AGZ11" s="3130"/>
      <c r="AHA11" s="3130"/>
      <c r="AHB11" s="3130"/>
      <c r="AHC11" s="3130"/>
      <c r="AHD11" s="3131"/>
      <c r="AHE11" s="3129" t="s">
        <v>1995</v>
      </c>
      <c r="AHF11" s="3130"/>
      <c r="AHG11" s="3130"/>
      <c r="AHH11" s="3130"/>
      <c r="AHI11" s="3130"/>
      <c r="AHJ11" s="3130"/>
      <c r="AHK11" s="3130"/>
      <c r="AHL11" s="3131"/>
      <c r="AHM11" s="3129" t="s">
        <v>1995</v>
      </c>
      <c r="AHN11" s="3130"/>
      <c r="AHO11" s="3130"/>
      <c r="AHP11" s="3130"/>
      <c r="AHQ11" s="3130"/>
      <c r="AHR11" s="3130"/>
      <c r="AHS11" s="3130"/>
      <c r="AHT11" s="3131"/>
      <c r="AHU11" s="3129" t="s">
        <v>1995</v>
      </c>
      <c r="AHV11" s="3130"/>
      <c r="AHW11" s="3130"/>
      <c r="AHX11" s="3130"/>
      <c r="AHY11" s="3130"/>
      <c r="AHZ11" s="3130"/>
      <c r="AIA11" s="3130"/>
      <c r="AIB11" s="3131"/>
      <c r="AIC11" s="3129" t="s">
        <v>1995</v>
      </c>
      <c r="AID11" s="3130"/>
      <c r="AIE11" s="3130"/>
      <c r="AIF11" s="3130"/>
      <c r="AIG11" s="3130"/>
      <c r="AIH11" s="3130"/>
      <c r="AII11" s="3130"/>
      <c r="AIJ11" s="3131"/>
      <c r="AIK11" s="3129" t="s">
        <v>1995</v>
      </c>
      <c r="AIL11" s="3130"/>
      <c r="AIM11" s="3130"/>
      <c r="AIN11" s="3130"/>
      <c r="AIO11" s="3130"/>
      <c r="AIP11" s="3130"/>
      <c r="AIQ11" s="3130"/>
      <c r="AIR11" s="3131"/>
      <c r="AIS11" s="3129" t="s">
        <v>1995</v>
      </c>
      <c r="AIT11" s="3130"/>
      <c r="AIU11" s="3130"/>
      <c r="AIV11" s="3130"/>
      <c r="AIW11" s="3130"/>
      <c r="AIX11" s="3130"/>
      <c r="AIY11" s="3130"/>
      <c r="AIZ11" s="3131"/>
      <c r="AJA11" s="3129" t="s">
        <v>1995</v>
      </c>
      <c r="AJB11" s="3130"/>
      <c r="AJC11" s="3130"/>
      <c r="AJD11" s="3130"/>
      <c r="AJE11" s="3130"/>
      <c r="AJF11" s="3130"/>
      <c r="AJG11" s="3130"/>
      <c r="AJH11" s="3131"/>
      <c r="AJI11" s="3129" t="s">
        <v>1995</v>
      </c>
      <c r="AJJ11" s="3130"/>
      <c r="AJK11" s="3130"/>
      <c r="AJL11" s="3130"/>
      <c r="AJM11" s="3130"/>
      <c r="AJN11" s="3130"/>
      <c r="AJO11" s="3130"/>
      <c r="AJP11" s="3131"/>
      <c r="AJQ11" s="3129" t="s">
        <v>1995</v>
      </c>
      <c r="AJR11" s="3130"/>
      <c r="AJS11" s="3130"/>
      <c r="AJT11" s="3130"/>
      <c r="AJU11" s="3130"/>
      <c r="AJV11" s="3130"/>
      <c r="AJW11" s="3130"/>
      <c r="AJX11" s="3131"/>
      <c r="AJY11" s="3129" t="s">
        <v>1995</v>
      </c>
      <c r="AJZ11" s="3130"/>
      <c r="AKA11" s="3130"/>
      <c r="AKB11" s="3130"/>
      <c r="AKC11" s="3130"/>
      <c r="AKD11" s="3130"/>
      <c r="AKE11" s="3130"/>
      <c r="AKF11" s="3131"/>
      <c r="AKG11" s="3129" t="s">
        <v>1995</v>
      </c>
      <c r="AKH11" s="3130"/>
      <c r="AKI11" s="3130"/>
      <c r="AKJ11" s="3130"/>
      <c r="AKK11" s="3130"/>
      <c r="AKL11" s="3130"/>
      <c r="AKM11" s="3130"/>
      <c r="AKN11" s="3131"/>
      <c r="AKO11" s="3129" t="s">
        <v>1995</v>
      </c>
      <c r="AKP11" s="3130"/>
      <c r="AKQ11" s="3130"/>
      <c r="AKR11" s="3130"/>
      <c r="AKS11" s="3130"/>
      <c r="AKT11" s="3130"/>
      <c r="AKU11" s="3130"/>
      <c r="AKV11" s="3131"/>
      <c r="AKW11" s="3129" t="s">
        <v>1995</v>
      </c>
      <c r="AKX11" s="3130"/>
      <c r="AKY11" s="3130"/>
      <c r="AKZ11" s="3130"/>
      <c r="ALA11" s="3130"/>
      <c r="ALB11" s="3130"/>
      <c r="ALC11" s="3130"/>
      <c r="ALD11" s="3131"/>
      <c r="ALE11" s="3129" t="s">
        <v>1995</v>
      </c>
      <c r="ALF11" s="3130"/>
      <c r="ALG11" s="3130"/>
      <c r="ALH11" s="3130"/>
      <c r="ALI11" s="3130"/>
      <c r="ALJ11" s="3130"/>
      <c r="ALK11" s="3130"/>
      <c r="ALL11" s="3131"/>
      <c r="ALM11" s="3129" t="s">
        <v>1995</v>
      </c>
      <c r="ALN11" s="3130"/>
      <c r="ALO11" s="3130"/>
      <c r="ALP11" s="3130"/>
      <c r="ALQ11" s="3130"/>
      <c r="ALR11" s="3130"/>
      <c r="ALS11" s="3130"/>
      <c r="ALT11" s="3131"/>
      <c r="ALU11" s="3129" t="s">
        <v>1995</v>
      </c>
      <c r="ALV11" s="3130"/>
      <c r="ALW11" s="3130"/>
      <c r="ALX11" s="3130"/>
      <c r="ALY11" s="3130"/>
      <c r="ALZ11" s="3130"/>
      <c r="AMA11" s="3130"/>
      <c r="AMB11" s="3131"/>
      <c r="AMC11" s="3129" t="s">
        <v>1995</v>
      </c>
      <c r="AMD11" s="3130"/>
      <c r="AME11" s="3130"/>
      <c r="AMF11" s="3130"/>
      <c r="AMG11" s="3130"/>
      <c r="AMH11" s="3130"/>
      <c r="AMI11" s="3130"/>
      <c r="AMJ11" s="3131"/>
      <c r="AMK11" s="3129" t="s">
        <v>1995</v>
      </c>
      <c r="AML11" s="3130"/>
      <c r="AMM11" s="3130"/>
      <c r="AMN11" s="3130"/>
      <c r="AMO11" s="3130"/>
      <c r="AMP11" s="3130"/>
      <c r="AMQ11" s="3130"/>
      <c r="AMR11" s="3131"/>
      <c r="AMS11" s="3129" t="s">
        <v>1995</v>
      </c>
      <c r="AMT11" s="3130"/>
      <c r="AMU11" s="3130"/>
      <c r="AMV11" s="3130"/>
      <c r="AMW11" s="3130"/>
      <c r="AMX11" s="3130"/>
      <c r="AMY11" s="3130"/>
      <c r="AMZ11" s="3131"/>
      <c r="ANA11" s="3129" t="s">
        <v>1995</v>
      </c>
      <c r="ANB11" s="3130"/>
      <c r="ANC11" s="3130"/>
      <c r="AND11" s="3130"/>
      <c r="ANE11" s="3130"/>
      <c r="ANF11" s="3130"/>
      <c r="ANG11" s="3130"/>
      <c r="ANH11" s="3131"/>
      <c r="ANI11" s="3129" t="s">
        <v>1995</v>
      </c>
      <c r="ANJ11" s="3130"/>
      <c r="ANK11" s="3130"/>
      <c r="ANL11" s="3130"/>
      <c r="ANM11" s="3130"/>
      <c r="ANN11" s="3130"/>
      <c r="ANO11" s="3130"/>
      <c r="ANP11" s="3131"/>
      <c r="ANQ11" s="3129" t="s">
        <v>1995</v>
      </c>
      <c r="ANR11" s="3130"/>
      <c r="ANS11" s="3130"/>
      <c r="ANT11" s="3130"/>
      <c r="ANU11" s="3130"/>
      <c r="ANV11" s="3130"/>
      <c r="ANW11" s="3130"/>
      <c r="ANX11" s="3131"/>
      <c r="ANY11" s="3129" t="s">
        <v>1995</v>
      </c>
      <c r="ANZ11" s="3130"/>
      <c r="AOA11" s="3130"/>
      <c r="AOB11" s="3130"/>
      <c r="AOC11" s="3130"/>
      <c r="AOD11" s="3130"/>
      <c r="AOE11" s="3130"/>
      <c r="AOF11" s="3131"/>
      <c r="AOG11" s="3129" t="s">
        <v>1995</v>
      </c>
      <c r="AOH11" s="3130"/>
      <c r="AOI11" s="3130"/>
      <c r="AOJ11" s="3130"/>
      <c r="AOK11" s="3130"/>
      <c r="AOL11" s="3130"/>
      <c r="AOM11" s="3130"/>
      <c r="AON11" s="3131"/>
      <c r="AOO11" s="3129" t="s">
        <v>1995</v>
      </c>
      <c r="AOP11" s="3130"/>
      <c r="AOQ11" s="3130"/>
      <c r="AOR11" s="3130"/>
      <c r="AOS11" s="3130"/>
      <c r="AOT11" s="3130"/>
      <c r="AOU11" s="3130"/>
      <c r="AOV11" s="3131"/>
      <c r="AOW11" s="3129" t="s">
        <v>1995</v>
      </c>
      <c r="AOX11" s="3130"/>
      <c r="AOY11" s="3130"/>
      <c r="AOZ11" s="3130"/>
      <c r="APA11" s="3130"/>
      <c r="APB11" s="3130"/>
      <c r="APC11" s="3130"/>
      <c r="APD11" s="3131"/>
      <c r="APE11" s="3129" t="s">
        <v>1995</v>
      </c>
      <c r="APF11" s="3130"/>
      <c r="APG11" s="3130"/>
      <c r="APH11" s="3130"/>
      <c r="API11" s="3130"/>
      <c r="APJ11" s="3130"/>
      <c r="APK11" s="3130"/>
      <c r="APL11" s="3131"/>
      <c r="APM11" s="3129" t="s">
        <v>1995</v>
      </c>
      <c r="APN11" s="3130"/>
      <c r="APO11" s="3130"/>
      <c r="APP11" s="3130"/>
      <c r="APQ11" s="3130"/>
      <c r="APR11" s="3130"/>
      <c r="APS11" s="3130"/>
      <c r="APT11" s="3131"/>
      <c r="APU11" s="3129" t="s">
        <v>1995</v>
      </c>
      <c r="APV11" s="3130"/>
      <c r="APW11" s="3130"/>
      <c r="APX11" s="3130"/>
      <c r="APY11" s="3130"/>
      <c r="APZ11" s="3130"/>
      <c r="AQA11" s="3130"/>
      <c r="AQB11" s="3131"/>
      <c r="AQC11" s="3129" t="s">
        <v>1995</v>
      </c>
      <c r="AQD11" s="3130"/>
      <c r="AQE11" s="3130"/>
      <c r="AQF11" s="3130"/>
      <c r="AQG11" s="3130"/>
      <c r="AQH11" s="3130"/>
      <c r="AQI11" s="3130"/>
      <c r="AQJ11" s="3131"/>
      <c r="AQK11" s="3129" t="s">
        <v>1995</v>
      </c>
      <c r="AQL11" s="3130"/>
      <c r="AQM11" s="3130"/>
      <c r="AQN11" s="3130"/>
      <c r="AQO11" s="3130"/>
      <c r="AQP11" s="3130"/>
      <c r="AQQ11" s="3130"/>
      <c r="AQR11" s="3131"/>
      <c r="AQS11" s="3129" t="s">
        <v>1995</v>
      </c>
      <c r="AQT11" s="3130"/>
      <c r="AQU11" s="3130"/>
      <c r="AQV11" s="3130"/>
      <c r="AQW11" s="3130"/>
      <c r="AQX11" s="3130"/>
      <c r="AQY11" s="3130"/>
      <c r="AQZ11" s="3131"/>
      <c r="ARA11" s="3129" t="s">
        <v>1995</v>
      </c>
      <c r="ARB11" s="3130"/>
      <c r="ARC11" s="3130"/>
      <c r="ARD11" s="3130"/>
      <c r="ARE11" s="3130"/>
      <c r="ARF11" s="3130"/>
      <c r="ARG11" s="3130"/>
      <c r="ARH11" s="3131"/>
      <c r="ARI11" s="3129" t="s">
        <v>1995</v>
      </c>
      <c r="ARJ11" s="3130"/>
      <c r="ARK11" s="3130"/>
      <c r="ARL11" s="3130"/>
      <c r="ARM11" s="3130"/>
      <c r="ARN11" s="3130"/>
      <c r="ARO11" s="3130"/>
      <c r="ARP11" s="3131"/>
      <c r="ARQ11" s="3129" t="s">
        <v>1995</v>
      </c>
      <c r="ARR11" s="3130"/>
      <c r="ARS11" s="3130"/>
      <c r="ART11" s="3130"/>
      <c r="ARU11" s="3130"/>
      <c r="ARV11" s="3130"/>
      <c r="ARW11" s="3130"/>
      <c r="ARX11" s="3131"/>
      <c r="ARY11" s="3129" t="s">
        <v>1995</v>
      </c>
      <c r="ARZ11" s="3130"/>
      <c r="ASA11" s="3130"/>
      <c r="ASB11" s="3130"/>
      <c r="ASC11" s="3130"/>
      <c r="ASD11" s="3130"/>
      <c r="ASE11" s="3130"/>
      <c r="ASF11" s="3131"/>
      <c r="ASG11" s="3129" t="s">
        <v>1995</v>
      </c>
      <c r="ASH11" s="3130"/>
      <c r="ASI11" s="3130"/>
      <c r="ASJ11" s="3130"/>
      <c r="ASK11" s="3130"/>
      <c r="ASL11" s="3130"/>
      <c r="ASM11" s="3130"/>
      <c r="ASN11" s="3131"/>
      <c r="ASO11" s="3129" t="s">
        <v>1995</v>
      </c>
      <c r="ASP11" s="3130"/>
      <c r="ASQ11" s="3130"/>
      <c r="ASR11" s="3130"/>
      <c r="ASS11" s="3130"/>
      <c r="AST11" s="3130"/>
      <c r="ASU11" s="3130"/>
      <c r="ASV11" s="3131"/>
      <c r="ASW11" s="3129" t="s">
        <v>1995</v>
      </c>
      <c r="ASX11" s="3130"/>
      <c r="ASY11" s="3130"/>
      <c r="ASZ11" s="3130"/>
      <c r="ATA11" s="3130"/>
      <c r="ATB11" s="3130"/>
      <c r="ATC11" s="3130"/>
      <c r="ATD11" s="3131"/>
      <c r="ATE11" s="3129" t="s">
        <v>1995</v>
      </c>
      <c r="ATF11" s="3130"/>
      <c r="ATG11" s="3130"/>
      <c r="ATH11" s="3130"/>
      <c r="ATI11" s="3130"/>
      <c r="ATJ11" s="3130"/>
      <c r="ATK11" s="3130"/>
      <c r="ATL11" s="3131"/>
      <c r="ATM11" s="3129" t="s">
        <v>1995</v>
      </c>
      <c r="ATN11" s="3130"/>
      <c r="ATO11" s="3130"/>
      <c r="ATP11" s="3130"/>
      <c r="ATQ11" s="3130"/>
      <c r="ATR11" s="3130"/>
      <c r="ATS11" s="3130"/>
      <c r="ATT11" s="3131"/>
      <c r="ATU11" s="3129" t="s">
        <v>1995</v>
      </c>
      <c r="ATV11" s="3130"/>
      <c r="ATW11" s="3130"/>
      <c r="ATX11" s="3130"/>
      <c r="ATY11" s="3130"/>
      <c r="ATZ11" s="3130"/>
      <c r="AUA11" s="3130"/>
      <c r="AUB11" s="3131"/>
      <c r="AUC11" s="3129" t="s">
        <v>1995</v>
      </c>
      <c r="AUD11" s="3130"/>
      <c r="AUE11" s="3130"/>
      <c r="AUF11" s="3130"/>
      <c r="AUG11" s="3130"/>
      <c r="AUH11" s="3130"/>
      <c r="AUI11" s="3130"/>
      <c r="AUJ11" s="3131"/>
      <c r="AUK11" s="3129" t="s">
        <v>1995</v>
      </c>
      <c r="AUL11" s="3130"/>
      <c r="AUM11" s="3130"/>
      <c r="AUN11" s="3130"/>
      <c r="AUO11" s="3130"/>
      <c r="AUP11" s="3130"/>
      <c r="AUQ11" s="3130"/>
      <c r="AUR11" s="3131"/>
      <c r="AUS11" s="3129" t="s">
        <v>1995</v>
      </c>
      <c r="AUT11" s="3130"/>
      <c r="AUU11" s="3130"/>
      <c r="AUV11" s="3130"/>
      <c r="AUW11" s="3130"/>
      <c r="AUX11" s="3130"/>
      <c r="AUY11" s="3130"/>
      <c r="AUZ11" s="3131"/>
      <c r="AVA11" s="3129" t="s">
        <v>1995</v>
      </c>
      <c r="AVB11" s="3130"/>
      <c r="AVC11" s="3130"/>
      <c r="AVD11" s="3130"/>
      <c r="AVE11" s="3130"/>
      <c r="AVF11" s="3130"/>
      <c r="AVG11" s="3130"/>
      <c r="AVH11" s="3131"/>
      <c r="AVI11" s="3129" t="s">
        <v>1995</v>
      </c>
      <c r="AVJ11" s="3130"/>
      <c r="AVK11" s="3130"/>
      <c r="AVL11" s="3130"/>
      <c r="AVM11" s="3130"/>
      <c r="AVN11" s="3130"/>
      <c r="AVO11" s="3130"/>
      <c r="AVP11" s="3131"/>
      <c r="AVQ11" s="3129" t="s">
        <v>1995</v>
      </c>
      <c r="AVR11" s="3130"/>
      <c r="AVS11" s="3130"/>
      <c r="AVT11" s="3130"/>
      <c r="AVU11" s="3130"/>
      <c r="AVV11" s="3130"/>
      <c r="AVW11" s="3130"/>
      <c r="AVX11" s="3131"/>
      <c r="AVY11" s="3129" t="s">
        <v>1995</v>
      </c>
      <c r="AVZ11" s="3130"/>
      <c r="AWA11" s="3130"/>
      <c r="AWB11" s="3130"/>
      <c r="AWC11" s="3130"/>
      <c r="AWD11" s="3130"/>
      <c r="AWE11" s="3130"/>
      <c r="AWF11" s="3131"/>
      <c r="AWG11" s="3129" t="s">
        <v>1995</v>
      </c>
      <c r="AWH11" s="3130"/>
      <c r="AWI11" s="3130"/>
      <c r="AWJ11" s="3130"/>
      <c r="AWK11" s="3130"/>
      <c r="AWL11" s="3130"/>
      <c r="AWM11" s="3130"/>
      <c r="AWN11" s="3131"/>
      <c r="AWO11" s="3129" t="s">
        <v>1995</v>
      </c>
      <c r="AWP11" s="3130"/>
      <c r="AWQ11" s="3130"/>
      <c r="AWR11" s="3130"/>
      <c r="AWS11" s="3130"/>
      <c r="AWT11" s="3130"/>
      <c r="AWU11" s="3130"/>
      <c r="AWV11" s="3131"/>
      <c r="AWW11" s="3129" t="s">
        <v>1995</v>
      </c>
      <c r="AWX11" s="3130"/>
      <c r="AWY11" s="3130"/>
      <c r="AWZ11" s="3130"/>
      <c r="AXA11" s="3130"/>
      <c r="AXB11" s="3130"/>
      <c r="AXC11" s="3130"/>
      <c r="AXD11" s="3131"/>
      <c r="AXE11" s="3129" t="s">
        <v>1995</v>
      </c>
      <c r="AXF11" s="3130"/>
      <c r="AXG11" s="3130"/>
      <c r="AXH11" s="3130"/>
      <c r="AXI11" s="3130"/>
      <c r="AXJ11" s="3130"/>
      <c r="AXK11" s="3130"/>
      <c r="AXL11" s="3131"/>
      <c r="AXM11" s="3129" t="s">
        <v>1995</v>
      </c>
      <c r="AXN11" s="3130"/>
      <c r="AXO11" s="3130"/>
      <c r="AXP11" s="3130"/>
      <c r="AXQ11" s="3130"/>
      <c r="AXR11" s="3130"/>
      <c r="AXS11" s="3130"/>
      <c r="AXT11" s="3131"/>
      <c r="AXU11" s="3129" t="s">
        <v>1995</v>
      </c>
      <c r="AXV11" s="3130"/>
      <c r="AXW11" s="3130"/>
      <c r="AXX11" s="3130"/>
      <c r="AXY11" s="3130"/>
      <c r="AXZ11" s="3130"/>
      <c r="AYA11" s="3130"/>
      <c r="AYB11" s="3131"/>
      <c r="AYC11" s="3129" t="s">
        <v>1995</v>
      </c>
      <c r="AYD11" s="3130"/>
      <c r="AYE11" s="3130"/>
      <c r="AYF11" s="3130"/>
      <c r="AYG11" s="3130"/>
      <c r="AYH11" s="3130"/>
      <c r="AYI11" s="3130"/>
      <c r="AYJ11" s="3131"/>
      <c r="AYK11" s="3129" t="s">
        <v>1995</v>
      </c>
      <c r="AYL11" s="3130"/>
      <c r="AYM11" s="3130"/>
      <c r="AYN11" s="3130"/>
      <c r="AYO11" s="3130"/>
      <c r="AYP11" s="3130"/>
      <c r="AYQ11" s="3130"/>
      <c r="AYR11" s="3131"/>
      <c r="AYS11" s="3129" t="s">
        <v>1995</v>
      </c>
      <c r="AYT11" s="3130"/>
      <c r="AYU11" s="3130"/>
      <c r="AYV11" s="3130"/>
      <c r="AYW11" s="3130"/>
      <c r="AYX11" s="3130"/>
      <c r="AYY11" s="3130"/>
      <c r="AYZ11" s="3131"/>
      <c r="AZA11" s="3129" t="s">
        <v>1995</v>
      </c>
      <c r="AZB11" s="3130"/>
      <c r="AZC11" s="3130"/>
      <c r="AZD11" s="3130"/>
      <c r="AZE11" s="3130"/>
      <c r="AZF11" s="3130"/>
      <c r="AZG11" s="3130"/>
      <c r="AZH11" s="3131"/>
      <c r="AZI11" s="3129" t="s">
        <v>1995</v>
      </c>
      <c r="AZJ11" s="3130"/>
      <c r="AZK11" s="3130"/>
      <c r="AZL11" s="3130"/>
      <c r="AZM11" s="3130"/>
      <c r="AZN11" s="3130"/>
      <c r="AZO11" s="3130"/>
      <c r="AZP11" s="3131"/>
      <c r="AZQ11" s="3129" t="s">
        <v>1995</v>
      </c>
      <c r="AZR11" s="3130"/>
      <c r="AZS11" s="3130"/>
      <c r="AZT11" s="3130"/>
      <c r="AZU11" s="3130"/>
      <c r="AZV11" s="3130"/>
      <c r="AZW11" s="3130"/>
      <c r="AZX11" s="3131"/>
      <c r="AZY11" s="3129" t="s">
        <v>1995</v>
      </c>
      <c r="AZZ11" s="3130"/>
      <c r="BAA11" s="3130"/>
      <c r="BAB11" s="3130"/>
      <c r="BAC11" s="3130"/>
      <c r="BAD11" s="3130"/>
      <c r="BAE11" s="3130"/>
      <c r="BAF11" s="3131"/>
      <c r="BAG11" s="3129" t="s">
        <v>1995</v>
      </c>
      <c r="BAH11" s="3130"/>
      <c r="BAI11" s="3130"/>
      <c r="BAJ11" s="3130"/>
      <c r="BAK11" s="3130"/>
      <c r="BAL11" s="3130"/>
      <c r="BAM11" s="3130"/>
      <c r="BAN11" s="3131"/>
      <c r="BAO11" s="3129" t="s">
        <v>1995</v>
      </c>
      <c r="BAP11" s="3130"/>
      <c r="BAQ11" s="3130"/>
      <c r="BAR11" s="3130"/>
      <c r="BAS11" s="3130"/>
      <c r="BAT11" s="3130"/>
      <c r="BAU11" s="3130"/>
      <c r="BAV11" s="3131"/>
      <c r="BAW11" s="3129" t="s">
        <v>1995</v>
      </c>
      <c r="BAX11" s="3130"/>
      <c r="BAY11" s="3130"/>
      <c r="BAZ11" s="3130"/>
      <c r="BBA11" s="3130"/>
      <c r="BBB11" s="3130"/>
      <c r="BBC11" s="3130"/>
      <c r="BBD11" s="3131"/>
      <c r="BBE11" s="3129" t="s">
        <v>1995</v>
      </c>
      <c r="BBF11" s="3130"/>
      <c r="BBG11" s="3130"/>
      <c r="BBH11" s="3130"/>
      <c r="BBI11" s="3130"/>
      <c r="BBJ11" s="3130"/>
      <c r="BBK11" s="3130"/>
      <c r="BBL11" s="3131"/>
      <c r="BBM11" s="3129" t="s">
        <v>1995</v>
      </c>
      <c r="BBN11" s="3130"/>
      <c r="BBO11" s="3130"/>
      <c r="BBP11" s="3130"/>
      <c r="BBQ11" s="3130"/>
      <c r="BBR11" s="3130"/>
      <c r="BBS11" s="3130"/>
      <c r="BBT11" s="3131"/>
      <c r="BBU11" s="3129" t="s">
        <v>1995</v>
      </c>
      <c r="BBV11" s="3130"/>
      <c r="BBW11" s="3130"/>
      <c r="BBX11" s="3130"/>
      <c r="BBY11" s="3130"/>
      <c r="BBZ11" s="3130"/>
      <c r="BCA11" s="3130"/>
      <c r="BCB11" s="3131"/>
      <c r="BCC11" s="3129" t="s">
        <v>1995</v>
      </c>
      <c r="BCD11" s="3130"/>
      <c r="BCE11" s="3130"/>
      <c r="BCF11" s="3130"/>
      <c r="BCG11" s="3130"/>
      <c r="BCH11" s="3130"/>
      <c r="BCI11" s="3130"/>
      <c r="BCJ11" s="3131"/>
      <c r="BCK11" s="3129" t="s">
        <v>1995</v>
      </c>
      <c r="BCL11" s="3130"/>
      <c r="BCM11" s="3130"/>
      <c r="BCN11" s="3130"/>
      <c r="BCO11" s="3130"/>
      <c r="BCP11" s="3130"/>
      <c r="BCQ11" s="3130"/>
      <c r="BCR11" s="3131"/>
      <c r="BCS11" s="3129" t="s">
        <v>1995</v>
      </c>
      <c r="BCT11" s="3130"/>
      <c r="BCU11" s="3130"/>
      <c r="BCV11" s="3130"/>
      <c r="BCW11" s="3130"/>
      <c r="BCX11" s="3130"/>
      <c r="BCY11" s="3130"/>
      <c r="BCZ11" s="3131"/>
      <c r="BDA11" s="3129" t="s">
        <v>1995</v>
      </c>
      <c r="BDB11" s="3130"/>
      <c r="BDC11" s="3130"/>
      <c r="BDD11" s="3130"/>
      <c r="BDE11" s="3130"/>
      <c r="BDF11" s="3130"/>
      <c r="BDG11" s="3130"/>
      <c r="BDH11" s="3131"/>
      <c r="BDI11" s="3129" t="s">
        <v>1995</v>
      </c>
      <c r="BDJ11" s="3130"/>
      <c r="BDK11" s="3130"/>
      <c r="BDL11" s="3130"/>
      <c r="BDM11" s="3130"/>
      <c r="BDN11" s="3130"/>
      <c r="BDO11" s="3130"/>
      <c r="BDP11" s="3131"/>
      <c r="BDQ11" s="3129" t="s">
        <v>1995</v>
      </c>
      <c r="BDR11" s="3130"/>
      <c r="BDS11" s="3130"/>
      <c r="BDT11" s="3130"/>
      <c r="BDU11" s="3130"/>
      <c r="BDV11" s="3130"/>
      <c r="BDW11" s="3130"/>
      <c r="BDX11" s="3131"/>
      <c r="BDY11" s="3129" t="s">
        <v>1995</v>
      </c>
      <c r="BDZ11" s="3130"/>
      <c r="BEA11" s="3130"/>
      <c r="BEB11" s="3130"/>
      <c r="BEC11" s="3130"/>
      <c r="BED11" s="3130"/>
      <c r="BEE11" s="3130"/>
      <c r="BEF11" s="3131"/>
      <c r="BEG11" s="3129" t="s">
        <v>1995</v>
      </c>
      <c r="BEH11" s="3130"/>
      <c r="BEI11" s="3130"/>
      <c r="BEJ11" s="3130"/>
      <c r="BEK11" s="3130"/>
      <c r="BEL11" s="3130"/>
      <c r="BEM11" s="3130"/>
      <c r="BEN11" s="3131"/>
      <c r="BEO11" s="3129" t="s">
        <v>1995</v>
      </c>
      <c r="BEP11" s="3130"/>
      <c r="BEQ11" s="3130"/>
      <c r="BER11" s="3130"/>
      <c r="BES11" s="3130"/>
      <c r="BET11" s="3130"/>
      <c r="BEU11" s="3130"/>
      <c r="BEV11" s="3131"/>
      <c r="BEW11" s="3129" t="s">
        <v>1995</v>
      </c>
      <c r="BEX11" s="3130"/>
      <c r="BEY11" s="3130"/>
      <c r="BEZ11" s="3130"/>
      <c r="BFA11" s="3130"/>
      <c r="BFB11" s="3130"/>
      <c r="BFC11" s="3130"/>
      <c r="BFD11" s="3131"/>
      <c r="BFE11" s="3129" t="s">
        <v>1995</v>
      </c>
      <c r="BFF11" s="3130"/>
      <c r="BFG11" s="3130"/>
      <c r="BFH11" s="3130"/>
      <c r="BFI11" s="3130"/>
      <c r="BFJ11" s="3130"/>
      <c r="BFK11" s="3130"/>
      <c r="BFL11" s="3131"/>
      <c r="BFM11" s="3129" t="s">
        <v>1995</v>
      </c>
      <c r="BFN11" s="3130"/>
      <c r="BFO11" s="3130"/>
      <c r="BFP11" s="3130"/>
      <c r="BFQ11" s="3130"/>
      <c r="BFR11" s="3130"/>
      <c r="BFS11" s="3130"/>
      <c r="BFT11" s="3131"/>
      <c r="BFU11" s="3129" t="s">
        <v>1995</v>
      </c>
      <c r="BFV11" s="3130"/>
      <c r="BFW11" s="3130"/>
      <c r="BFX11" s="3130"/>
      <c r="BFY11" s="3130"/>
      <c r="BFZ11" s="3130"/>
      <c r="BGA11" s="3130"/>
      <c r="BGB11" s="3131"/>
      <c r="BGC11" s="3129" t="s">
        <v>1995</v>
      </c>
      <c r="BGD11" s="3130"/>
      <c r="BGE11" s="3130"/>
      <c r="BGF11" s="3130"/>
      <c r="BGG11" s="3130"/>
      <c r="BGH11" s="3130"/>
      <c r="BGI11" s="3130"/>
      <c r="BGJ11" s="3131"/>
      <c r="BGK11" s="3129" t="s">
        <v>1995</v>
      </c>
      <c r="BGL11" s="3130"/>
      <c r="BGM11" s="3130"/>
      <c r="BGN11" s="3130"/>
      <c r="BGO11" s="3130"/>
      <c r="BGP11" s="3130"/>
      <c r="BGQ11" s="3130"/>
      <c r="BGR11" s="3131"/>
      <c r="BGS11" s="3129" t="s">
        <v>1995</v>
      </c>
      <c r="BGT11" s="3130"/>
      <c r="BGU11" s="3130"/>
      <c r="BGV11" s="3130"/>
      <c r="BGW11" s="3130"/>
      <c r="BGX11" s="3130"/>
      <c r="BGY11" s="3130"/>
      <c r="BGZ11" s="3131"/>
      <c r="BHA11" s="3129" t="s">
        <v>1995</v>
      </c>
      <c r="BHB11" s="3130"/>
      <c r="BHC11" s="3130"/>
      <c r="BHD11" s="3130"/>
      <c r="BHE11" s="3130"/>
      <c r="BHF11" s="3130"/>
      <c r="BHG11" s="3130"/>
      <c r="BHH11" s="3131"/>
      <c r="BHI11" s="3129" t="s">
        <v>1995</v>
      </c>
      <c r="BHJ11" s="3130"/>
      <c r="BHK11" s="3130"/>
      <c r="BHL11" s="3130"/>
      <c r="BHM11" s="3130"/>
      <c r="BHN11" s="3130"/>
      <c r="BHO11" s="3130"/>
      <c r="BHP11" s="3131"/>
      <c r="BHQ11" s="3129" t="s">
        <v>1995</v>
      </c>
      <c r="BHR11" s="3130"/>
      <c r="BHS11" s="3130"/>
      <c r="BHT11" s="3130"/>
      <c r="BHU11" s="3130"/>
      <c r="BHV11" s="3130"/>
      <c r="BHW11" s="3130"/>
      <c r="BHX11" s="3131"/>
      <c r="BHY11" s="3129" t="s">
        <v>1995</v>
      </c>
      <c r="BHZ11" s="3130"/>
      <c r="BIA11" s="3130"/>
      <c r="BIB11" s="3130"/>
      <c r="BIC11" s="3130"/>
      <c r="BID11" s="3130"/>
      <c r="BIE11" s="3130"/>
      <c r="BIF11" s="3131"/>
      <c r="BIG11" s="3129" t="s">
        <v>1995</v>
      </c>
      <c r="BIH11" s="3130"/>
      <c r="BII11" s="3130"/>
      <c r="BIJ11" s="3130"/>
      <c r="BIK11" s="3130"/>
      <c r="BIL11" s="3130"/>
      <c r="BIM11" s="3130"/>
      <c r="BIN11" s="3131"/>
      <c r="BIO11" s="3129" t="s">
        <v>1995</v>
      </c>
      <c r="BIP11" s="3130"/>
      <c r="BIQ11" s="3130"/>
      <c r="BIR11" s="3130"/>
      <c r="BIS11" s="3130"/>
      <c r="BIT11" s="3130"/>
      <c r="BIU11" s="3130"/>
      <c r="BIV11" s="3131"/>
      <c r="BIW11" s="3129" t="s">
        <v>1995</v>
      </c>
      <c r="BIX11" s="3130"/>
      <c r="BIY11" s="3130"/>
      <c r="BIZ11" s="3130"/>
      <c r="BJA11" s="3130"/>
      <c r="BJB11" s="3130"/>
      <c r="BJC11" s="3130"/>
      <c r="BJD11" s="3131"/>
      <c r="BJE11" s="3129" t="s">
        <v>1995</v>
      </c>
      <c r="BJF11" s="3130"/>
      <c r="BJG11" s="3130"/>
      <c r="BJH11" s="3130"/>
      <c r="BJI11" s="3130"/>
      <c r="BJJ11" s="3130"/>
      <c r="BJK11" s="3130"/>
      <c r="BJL11" s="3131"/>
      <c r="BJM11" s="3129" t="s">
        <v>1995</v>
      </c>
      <c r="BJN11" s="3130"/>
      <c r="BJO11" s="3130"/>
      <c r="BJP11" s="3130"/>
      <c r="BJQ11" s="3130"/>
      <c r="BJR11" s="3130"/>
      <c r="BJS11" s="3130"/>
      <c r="BJT11" s="3131"/>
      <c r="BJU11" s="3129" t="s">
        <v>1995</v>
      </c>
      <c r="BJV11" s="3130"/>
      <c r="BJW11" s="3130"/>
      <c r="BJX11" s="3130"/>
      <c r="BJY11" s="3130"/>
      <c r="BJZ11" s="3130"/>
      <c r="BKA11" s="3130"/>
      <c r="BKB11" s="3131"/>
      <c r="BKC11" s="3129" t="s">
        <v>1995</v>
      </c>
      <c r="BKD11" s="3130"/>
      <c r="BKE11" s="3130"/>
      <c r="BKF11" s="3130"/>
      <c r="BKG11" s="3130"/>
      <c r="BKH11" s="3130"/>
      <c r="BKI11" s="3130"/>
      <c r="BKJ11" s="3131"/>
      <c r="BKK11" s="3129" t="s">
        <v>1995</v>
      </c>
      <c r="BKL11" s="3130"/>
      <c r="BKM11" s="3130"/>
      <c r="BKN11" s="3130"/>
      <c r="BKO11" s="3130"/>
      <c r="BKP11" s="3130"/>
      <c r="BKQ11" s="3130"/>
      <c r="BKR11" s="3131"/>
      <c r="BKS11" s="3129" t="s">
        <v>1995</v>
      </c>
      <c r="BKT11" s="3130"/>
      <c r="BKU11" s="3130"/>
      <c r="BKV11" s="3130"/>
      <c r="BKW11" s="3130"/>
      <c r="BKX11" s="3130"/>
      <c r="BKY11" s="3130"/>
      <c r="BKZ11" s="3131"/>
      <c r="BLA11" s="3129" t="s">
        <v>1995</v>
      </c>
      <c r="BLB11" s="3130"/>
      <c r="BLC11" s="3130"/>
      <c r="BLD11" s="3130"/>
      <c r="BLE11" s="3130"/>
      <c r="BLF11" s="3130"/>
      <c r="BLG11" s="3130"/>
      <c r="BLH11" s="3131"/>
      <c r="BLI11" s="3129" t="s">
        <v>1995</v>
      </c>
      <c r="BLJ11" s="3130"/>
      <c r="BLK11" s="3130"/>
      <c r="BLL11" s="3130"/>
      <c r="BLM11" s="3130"/>
      <c r="BLN11" s="3130"/>
      <c r="BLO11" s="3130"/>
      <c r="BLP11" s="3131"/>
      <c r="BLQ11" s="3129" t="s">
        <v>1995</v>
      </c>
      <c r="BLR11" s="3130"/>
      <c r="BLS11" s="3130"/>
      <c r="BLT11" s="3130"/>
      <c r="BLU11" s="3130"/>
      <c r="BLV11" s="3130"/>
      <c r="BLW11" s="3130"/>
      <c r="BLX11" s="3131"/>
      <c r="BLY11" s="3129" t="s">
        <v>1995</v>
      </c>
      <c r="BLZ11" s="3130"/>
      <c r="BMA11" s="3130"/>
      <c r="BMB11" s="3130"/>
      <c r="BMC11" s="3130"/>
      <c r="BMD11" s="3130"/>
      <c r="BME11" s="3130"/>
      <c r="BMF11" s="3131"/>
      <c r="BMG11" s="3129" t="s">
        <v>1995</v>
      </c>
      <c r="BMH11" s="3130"/>
      <c r="BMI11" s="3130"/>
      <c r="BMJ11" s="3130"/>
      <c r="BMK11" s="3130"/>
      <c r="BML11" s="3130"/>
      <c r="BMM11" s="3130"/>
      <c r="BMN11" s="3131"/>
      <c r="BMO11" s="3129" t="s">
        <v>1995</v>
      </c>
      <c r="BMP11" s="3130"/>
      <c r="BMQ11" s="3130"/>
      <c r="BMR11" s="3130"/>
      <c r="BMS11" s="3130"/>
      <c r="BMT11" s="3130"/>
      <c r="BMU11" s="3130"/>
      <c r="BMV11" s="3131"/>
      <c r="BMW11" s="3129" t="s">
        <v>1995</v>
      </c>
      <c r="BMX11" s="3130"/>
      <c r="BMY11" s="3130"/>
      <c r="BMZ11" s="3130"/>
      <c r="BNA11" s="3130"/>
      <c r="BNB11" s="3130"/>
      <c r="BNC11" s="3130"/>
      <c r="BND11" s="3131"/>
      <c r="BNE11" s="3129" t="s">
        <v>1995</v>
      </c>
      <c r="BNF11" s="3130"/>
      <c r="BNG11" s="3130"/>
      <c r="BNH11" s="3130"/>
      <c r="BNI11" s="3130"/>
      <c r="BNJ11" s="3130"/>
      <c r="BNK11" s="3130"/>
      <c r="BNL11" s="3131"/>
      <c r="BNM11" s="3129" t="s">
        <v>1995</v>
      </c>
      <c r="BNN11" s="3130"/>
      <c r="BNO11" s="3130"/>
      <c r="BNP11" s="3130"/>
      <c r="BNQ11" s="3130"/>
      <c r="BNR11" s="3130"/>
      <c r="BNS11" s="3130"/>
      <c r="BNT11" s="3131"/>
      <c r="BNU11" s="3129" t="s">
        <v>1995</v>
      </c>
      <c r="BNV11" s="3130"/>
      <c r="BNW11" s="3130"/>
      <c r="BNX11" s="3130"/>
      <c r="BNY11" s="3130"/>
      <c r="BNZ11" s="3130"/>
      <c r="BOA11" s="3130"/>
      <c r="BOB11" s="3131"/>
      <c r="BOC11" s="3129" t="s">
        <v>1995</v>
      </c>
      <c r="BOD11" s="3130"/>
      <c r="BOE11" s="3130"/>
      <c r="BOF11" s="3130"/>
      <c r="BOG11" s="3130"/>
      <c r="BOH11" s="3130"/>
      <c r="BOI11" s="3130"/>
      <c r="BOJ11" s="3131"/>
      <c r="BOK11" s="3129" t="s">
        <v>1995</v>
      </c>
      <c r="BOL11" s="3130"/>
      <c r="BOM11" s="3130"/>
      <c r="BON11" s="3130"/>
      <c r="BOO11" s="3130"/>
      <c r="BOP11" s="3130"/>
      <c r="BOQ11" s="3130"/>
      <c r="BOR11" s="3131"/>
      <c r="BOS11" s="3129" t="s">
        <v>1995</v>
      </c>
      <c r="BOT11" s="3130"/>
      <c r="BOU11" s="3130"/>
      <c r="BOV11" s="3130"/>
      <c r="BOW11" s="3130"/>
      <c r="BOX11" s="3130"/>
      <c r="BOY11" s="3130"/>
      <c r="BOZ11" s="3131"/>
      <c r="BPA11" s="3129" t="s">
        <v>1995</v>
      </c>
      <c r="BPB11" s="3130"/>
      <c r="BPC11" s="3130"/>
      <c r="BPD11" s="3130"/>
      <c r="BPE11" s="3130"/>
      <c r="BPF11" s="3130"/>
      <c r="BPG11" s="3130"/>
      <c r="BPH11" s="3131"/>
      <c r="BPI11" s="3129" t="s">
        <v>1995</v>
      </c>
      <c r="BPJ11" s="3130"/>
      <c r="BPK11" s="3130"/>
      <c r="BPL11" s="3130"/>
      <c r="BPM11" s="3130"/>
      <c r="BPN11" s="3130"/>
      <c r="BPO11" s="3130"/>
      <c r="BPP11" s="3131"/>
      <c r="BPQ11" s="3129" t="s">
        <v>1995</v>
      </c>
      <c r="BPR11" s="3130"/>
      <c r="BPS11" s="3130"/>
      <c r="BPT11" s="3130"/>
      <c r="BPU11" s="3130"/>
      <c r="BPV11" s="3130"/>
      <c r="BPW11" s="3130"/>
      <c r="BPX11" s="3131"/>
      <c r="BPY11" s="3129" t="s">
        <v>1995</v>
      </c>
      <c r="BPZ11" s="3130"/>
      <c r="BQA11" s="3130"/>
      <c r="BQB11" s="3130"/>
      <c r="BQC11" s="3130"/>
      <c r="BQD11" s="3130"/>
      <c r="BQE11" s="3130"/>
      <c r="BQF11" s="3131"/>
      <c r="BQG11" s="3129" t="s">
        <v>1995</v>
      </c>
      <c r="BQH11" s="3130"/>
      <c r="BQI11" s="3130"/>
      <c r="BQJ11" s="3130"/>
      <c r="BQK11" s="3130"/>
      <c r="BQL11" s="3130"/>
      <c r="BQM11" s="3130"/>
      <c r="BQN11" s="3131"/>
      <c r="BQO11" s="3129" t="s">
        <v>1995</v>
      </c>
      <c r="BQP11" s="3130"/>
      <c r="BQQ11" s="3130"/>
      <c r="BQR11" s="3130"/>
      <c r="BQS11" s="3130"/>
      <c r="BQT11" s="3130"/>
      <c r="BQU11" s="3130"/>
      <c r="BQV11" s="3131"/>
      <c r="BQW11" s="3129" t="s">
        <v>1995</v>
      </c>
      <c r="BQX11" s="3130"/>
      <c r="BQY11" s="3130"/>
      <c r="BQZ11" s="3130"/>
      <c r="BRA11" s="3130"/>
      <c r="BRB11" s="3130"/>
      <c r="BRC11" s="3130"/>
      <c r="BRD11" s="3131"/>
      <c r="BRE11" s="3129" t="s">
        <v>1995</v>
      </c>
      <c r="BRF11" s="3130"/>
      <c r="BRG11" s="3130"/>
      <c r="BRH11" s="3130"/>
      <c r="BRI11" s="3130"/>
      <c r="BRJ11" s="3130"/>
      <c r="BRK11" s="3130"/>
      <c r="BRL11" s="3131"/>
      <c r="BRM11" s="3129" t="s">
        <v>1995</v>
      </c>
      <c r="BRN11" s="3130"/>
      <c r="BRO11" s="3130"/>
      <c r="BRP11" s="3130"/>
      <c r="BRQ11" s="3130"/>
      <c r="BRR11" s="3130"/>
      <c r="BRS11" s="3130"/>
      <c r="BRT11" s="3131"/>
      <c r="BRU11" s="3129" t="s">
        <v>1995</v>
      </c>
      <c r="BRV11" s="3130"/>
      <c r="BRW11" s="3130"/>
      <c r="BRX11" s="3130"/>
      <c r="BRY11" s="3130"/>
      <c r="BRZ11" s="3130"/>
      <c r="BSA11" s="3130"/>
      <c r="BSB11" s="3131"/>
      <c r="BSC11" s="3129" t="s">
        <v>1995</v>
      </c>
      <c r="BSD11" s="3130"/>
      <c r="BSE11" s="3130"/>
      <c r="BSF11" s="3130"/>
      <c r="BSG11" s="3130"/>
      <c r="BSH11" s="3130"/>
      <c r="BSI11" s="3130"/>
      <c r="BSJ11" s="3131"/>
      <c r="BSK11" s="3129" t="s">
        <v>1995</v>
      </c>
      <c r="BSL11" s="3130"/>
      <c r="BSM11" s="3130"/>
      <c r="BSN11" s="3130"/>
      <c r="BSO11" s="3130"/>
      <c r="BSP11" s="3130"/>
      <c r="BSQ11" s="3130"/>
      <c r="BSR11" s="3131"/>
      <c r="BSS11" s="3129" t="s">
        <v>1995</v>
      </c>
      <c r="BST11" s="3130"/>
      <c r="BSU11" s="3130"/>
      <c r="BSV11" s="3130"/>
      <c r="BSW11" s="3130"/>
      <c r="BSX11" s="3130"/>
      <c r="BSY11" s="3130"/>
      <c r="BSZ11" s="3131"/>
      <c r="BTA11" s="3129" t="s">
        <v>1995</v>
      </c>
      <c r="BTB11" s="3130"/>
      <c r="BTC11" s="3130"/>
      <c r="BTD11" s="3130"/>
      <c r="BTE11" s="3130"/>
      <c r="BTF11" s="3130"/>
      <c r="BTG11" s="3130"/>
      <c r="BTH11" s="3131"/>
      <c r="BTI11" s="3129" t="s">
        <v>1995</v>
      </c>
      <c r="BTJ11" s="3130"/>
      <c r="BTK11" s="3130"/>
      <c r="BTL11" s="3130"/>
      <c r="BTM11" s="3130"/>
      <c r="BTN11" s="3130"/>
      <c r="BTO11" s="3130"/>
      <c r="BTP11" s="3131"/>
      <c r="BTQ11" s="3129" t="s">
        <v>1995</v>
      </c>
      <c r="BTR11" s="3130"/>
      <c r="BTS11" s="3130"/>
      <c r="BTT11" s="3130"/>
      <c r="BTU11" s="3130"/>
      <c r="BTV11" s="3130"/>
      <c r="BTW11" s="3130"/>
      <c r="BTX11" s="3131"/>
      <c r="BTY11" s="3129" t="s">
        <v>1995</v>
      </c>
      <c r="BTZ11" s="3130"/>
      <c r="BUA11" s="3130"/>
      <c r="BUB11" s="3130"/>
      <c r="BUC11" s="3130"/>
      <c r="BUD11" s="3130"/>
      <c r="BUE11" s="3130"/>
      <c r="BUF11" s="3131"/>
      <c r="BUG11" s="3129" t="s">
        <v>1995</v>
      </c>
      <c r="BUH11" s="3130"/>
      <c r="BUI11" s="3130"/>
      <c r="BUJ11" s="3130"/>
      <c r="BUK11" s="3130"/>
      <c r="BUL11" s="3130"/>
      <c r="BUM11" s="3130"/>
      <c r="BUN11" s="3131"/>
      <c r="BUO11" s="3129" t="s">
        <v>1995</v>
      </c>
      <c r="BUP11" s="3130"/>
      <c r="BUQ11" s="3130"/>
      <c r="BUR11" s="3130"/>
      <c r="BUS11" s="3130"/>
      <c r="BUT11" s="3130"/>
      <c r="BUU11" s="3130"/>
      <c r="BUV11" s="3131"/>
      <c r="BUW11" s="3129" t="s">
        <v>1995</v>
      </c>
      <c r="BUX11" s="3130"/>
      <c r="BUY11" s="3130"/>
      <c r="BUZ11" s="3130"/>
      <c r="BVA11" s="3130"/>
      <c r="BVB11" s="3130"/>
      <c r="BVC11" s="3130"/>
      <c r="BVD11" s="3131"/>
      <c r="BVE11" s="3129" t="s">
        <v>1995</v>
      </c>
      <c r="BVF11" s="3130"/>
      <c r="BVG11" s="3130"/>
      <c r="BVH11" s="3130"/>
      <c r="BVI11" s="3130"/>
      <c r="BVJ11" s="3130"/>
      <c r="BVK11" s="3130"/>
      <c r="BVL11" s="3131"/>
      <c r="BVM11" s="3129" t="s">
        <v>1995</v>
      </c>
      <c r="BVN11" s="3130"/>
      <c r="BVO11" s="3130"/>
      <c r="BVP11" s="3130"/>
      <c r="BVQ11" s="3130"/>
      <c r="BVR11" s="3130"/>
      <c r="BVS11" s="3130"/>
      <c r="BVT11" s="3131"/>
      <c r="BVU11" s="3129" t="s">
        <v>1995</v>
      </c>
      <c r="BVV11" s="3130"/>
      <c r="BVW11" s="3130"/>
      <c r="BVX11" s="3130"/>
      <c r="BVY11" s="3130"/>
      <c r="BVZ11" s="3130"/>
      <c r="BWA11" s="3130"/>
      <c r="BWB11" s="3131"/>
      <c r="BWC11" s="3129" t="s">
        <v>1995</v>
      </c>
      <c r="BWD11" s="3130"/>
      <c r="BWE11" s="3130"/>
      <c r="BWF11" s="3130"/>
      <c r="BWG11" s="3130"/>
      <c r="BWH11" s="3130"/>
      <c r="BWI11" s="3130"/>
      <c r="BWJ11" s="3131"/>
      <c r="BWK11" s="3129" t="s">
        <v>1995</v>
      </c>
      <c r="BWL11" s="3130"/>
      <c r="BWM11" s="3130"/>
      <c r="BWN11" s="3130"/>
      <c r="BWO11" s="3130"/>
      <c r="BWP11" s="3130"/>
      <c r="BWQ11" s="3130"/>
      <c r="BWR11" s="3131"/>
      <c r="BWS11" s="3129" t="s">
        <v>1995</v>
      </c>
      <c r="BWT11" s="3130"/>
      <c r="BWU11" s="3130"/>
      <c r="BWV11" s="3130"/>
      <c r="BWW11" s="3130"/>
      <c r="BWX11" s="3130"/>
      <c r="BWY11" s="3130"/>
      <c r="BWZ11" s="3131"/>
      <c r="BXA11" s="3129" t="s">
        <v>1995</v>
      </c>
      <c r="BXB11" s="3130"/>
      <c r="BXC11" s="3130"/>
      <c r="BXD11" s="3130"/>
      <c r="BXE11" s="3130"/>
      <c r="BXF11" s="3130"/>
      <c r="BXG11" s="3130"/>
      <c r="BXH11" s="3131"/>
      <c r="BXI11" s="3129" t="s">
        <v>1995</v>
      </c>
      <c r="BXJ11" s="3130"/>
      <c r="BXK11" s="3130"/>
      <c r="BXL11" s="3130"/>
      <c r="BXM11" s="3130"/>
      <c r="BXN11" s="3130"/>
      <c r="BXO11" s="3130"/>
      <c r="BXP11" s="3131"/>
      <c r="BXQ11" s="3129" t="s">
        <v>1995</v>
      </c>
      <c r="BXR11" s="3130"/>
      <c r="BXS11" s="3130"/>
      <c r="BXT11" s="3130"/>
      <c r="BXU11" s="3130"/>
      <c r="BXV11" s="3130"/>
      <c r="BXW11" s="3130"/>
      <c r="BXX11" s="3131"/>
      <c r="BXY11" s="3129" t="s">
        <v>1995</v>
      </c>
      <c r="BXZ11" s="3130"/>
      <c r="BYA11" s="3130"/>
      <c r="BYB11" s="3130"/>
      <c r="BYC11" s="3130"/>
      <c r="BYD11" s="3130"/>
      <c r="BYE11" s="3130"/>
      <c r="BYF11" s="3131"/>
      <c r="BYG11" s="3129" t="s">
        <v>1995</v>
      </c>
      <c r="BYH11" s="3130"/>
      <c r="BYI11" s="3130"/>
      <c r="BYJ11" s="3130"/>
      <c r="BYK11" s="3130"/>
      <c r="BYL11" s="3130"/>
      <c r="BYM11" s="3130"/>
      <c r="BYN11" s="3131"/>
      <c r="BYO11" s="3129" t="s">
        <v>1995</v>
      </c>
      <c r="BYP11" s="3130"/>
      <c r="BYQ11" s="3130"/>
      <c r="BYR11" s="3130"/>
      <c r="BYS11" s="3130"/>
      <c r="BYT11" s="3130"/>
      <c r="BYU11" s="3130"/>
      <c r="BYV11" s="3131"/>
      <c r="BYW11" s="3129" t="s">
        <v>1995</v>
      </c>
      <c r="BYX11" s="3130"/>
      <c r="BYY11" s="3130"/>
      <c r="BYZ11" s="3130"/>
      <c r="BZA11" s="3130"/>
      <c r="BZB11" s="3130"/>
      <c r="BZC11" s="3130"/>
      <c r="BZD11" s="3131"/>
      <c r="BZE11" s="3129" t="s">
        <v>1995</v>
      </c>
      <c r="BZF11" s="3130"/>
      <c r="BZG11" s="3130"/>
      <c r="BZH11" s="3130"/>
      <c r="BZI11" s="3130"/>
      <c r="BZJ11" s="3130"/>
      <c r="BZK11" s="3130"/>
      <c r="BZL11" s="3131"/>
      <c r="BZM11" s="3129" t="s">
        <v>1995</v>
      </c>
      <c r="BZN11" s="3130"/>
      <c r="BZO11" s="3130"/>
      <c r="BZP11" s="3130"/>
      <c r="BZQ11" s="3130"/>
      <c r="BZR11" s="3130"/>
      <c r="BZS11" s="3130"/>
      <c r="BZT11" s="3131"/>
      <c r="BZU11" s="3129" t="s">
        <v>1995</v>
      </c>
      <c r="BZV11" s="3130"/>
      <c r="BZW11" s="3130"/>
      <c r="BZX11" s="3130"/>
      <c r="BZY11" s="3130"/>
      <c r="BZZ11" s="3130"/>
      <c r="CAA11" s="3130"/>
      <c r="CAB11" s="3131"/>
      <c r="CAC11" s="3129" t="s">
        <v>1995</v>
      </c>
      <c r="CAD11" s="3130"/>
      <c r="CAE11" s="3130"/>
      <c r="CAF11" s="3130"/>
      <c r="CAG11" s="3130"/>
      <c r="CAH11" s="3130"/>
      <c r="CAI11" s="3130"/>
      <c r="CAJ11" s="3131"/>
      <c r="CAK11" s="3129" t="s">
        <v>1995</v>
      </c>
      <c r="CAL11" s="3130"/>
      <c r="CAM11" s="3130"/>
      <c r="CAN11" s="3130"/>
      <c r="CAO11" s="3130"/>
      <c r="CAP11" s="3130"/>
      <c r="CAQ11" s="3130"/>
      <c r="CAR11" s="3131"/>
      <c r="CAS11" s="3129" t="s">
        <v>1995</v>
      </c>
      <c r="CAT11" s="3130"/>
      <c r="CAU11" s="3130"/>
      <c r="CAV11" s="3130"/>
      <c r="CAW11" s="3130"/>
      <c r="CAX11" s="3130"/>
      <c r="CAY11" s="3130"/>
      <c r="CAZ11" s="3131"/>
      <c r="CBA11" s="3129" t="s">
        <v>1995</v>
      </c>
      <c r="CBB11" s="3130"/>
      <c r="CBC11" s="3130"/>
      <c r="CBD11" s="3130"/>
      <c r="CBE11" s="3130"/>
      <c r="CBF11" s="3130"/>
      <c r="CBG11" s="3130"/>
      <c r="CBH11" s="3131"/>
      <c r="CBI11" s="3129" t="s">
        <v>1995</v>
      </c>
      <c r="CBJ11" s="3130"/>
      <c r="CBK11" s="3130"/>
      <c r="CBL11" s="3130"/>
      <c r="CBM11" s="3130"/>
      <c r="CBN11" s="3130"/>
      <c r="CBO11" s="3130"/>
      <c r="CBP11" s="3131"/>
      <c r="CBQ11" s="3129" t="s">
        <v>1995</v>
      </c>
      <c r="CBR11" s="3130"/>
      <c r="CBS11" s="3130"/>
      <c r="CBT11" s="3130"/>
      <c r="CBU11" s="3130"/>
      <c r="CBV11" s="3130"/>
      <c r="CBW11" s="3130"/>
      <c r="CBX11" s="3131"/>
      <c r="CBY11" s="3129" t="s">
        <v>1995</v>
      </c>
      <c r="CBZ11" s="3130"/>
      <c r="CCA11" s="3130"/>
      <c r="CCB11" s="3130"/>
      <c r="CCC11" s="3130"/>
      <c r="CCD11" s="3130"/>
      <c r="CCE11" s="3130"/>
      <c r="CCF11" s="3131"/>
      <c r="CCG11" s="3129" t="s">
        <v>1995</v>
      </c>
      <c r="CCH11" s="3130"/>
      <c r="CCI11" s="3130"/>
      <c r="CCJ11" s="3130"/>
      <c r="CCK11" s="3130"/>
      <c r="CCL11" s="3130"/>
      <c r="CCM11" s="3130"/>
      <c r="CCN11" s="3131"/>
      <c r="CCO11" s="3129" t="s">
        <v>1995</v>
      </c>
      <c r="CCP11" s="3130"/>
      <c r="CCQ11" s="3130"/>
      <c r="CCR11" s="3130"/>
      <c r="CCS11" s="3130"/>
      <c r="CCT11" s="3130"/>
      <c r="CCU11" s="3130"/>
      <c r="CCV11" s="3131"/>
      <c r="CCW11" s="3129" t="s">
        <v>1995</v>
      </c>
      <c r="CCX11" s="3130"/>
      <c r="CCY11" s="3130"/>
      <c r="CCZ11" s="3130"/>
      <c r="CDA11" s="3130"/>
      <c r="CDB11" s="3130"/>
      <c r="CDC11" s="3130"/>
      <c r="CDD11" s="3131"/>
      <c r="CDE11" s="3129" t="s">
        <v>1995</v>
      </c>
      <c r="CDF11" s="3130"/>
      <c r="CDG11" s="3130"/>
      <c r="CDH11" s="3130"/>
      <c r="CDI11" s="3130"/>
      <c r="CDJ11" s="3130"/>
      <c r="CDK11" s="3130"/>
      <c r="CDL11" s="3131"/>
      <c r="CDM11" s="3129" t="s">
        <v>1995</v>
      </c>
      <c r="CDN11" s="3130"/>
      <c r="CDO11" s="3130"/>
      <c r="CDP11" s="3130"/>
      <c r="CDQ11" s="3130"/>
      <c r="CDR11" s="3130"/>
      <c r="CDS11" s="3130"/>
      <c r="CDT11" s="3131"/>
      <c r="CDU11" s="3129" t="s">
        <v>1995</v>
      </c>
      <c r="CDV11" s="3130"/>
      <c r="CDW11" s="3130"/>
      <c r="CDX11" s="3130"/>
      <c r="CDY11" s="3130"/>
      <c r="CDZ11" s="3130"/>
      <c r="CEA11" s="3130"/>
      <c r="CEB11" s="3131"/>
      <c r="CEC11" s="3129" t="s">
        <v>1995</v>
      </c>
      <c r="CED11" s="3130"/>
      <c r="CEE11" s="3130"/>
      <c r="CEF11" s="3130"/>
      <c r="CEG11" s="3130"/>
      <c r="CEH11" s="3130"/>
      <c r="CEI11" s="3130"/>
      <c r="CEJ11" s="3131"/>
      <c r="CEK11" s="3129" t="s">
        <v>1995</v>
      </c>
      <c r="CEL11" s="3130"/>
      <c r="CEM11" s="3130"/>
      <c r="CEN11" s="3130"/>
      <c r="CEO11" s="3130"/>
      <c r="CEP11" s="3130"/>
      <c r="CEQ11" s="3130"/>
      <c r="CER11" s="3131"/>
      <c r="CES11" s="3129" t="s">
        <v>1995</v>
      </c>
      <c r="CET11" s="3130"/>
      <c r="CEU11" s="3130"/>
      <c r="CEV11" s="3130"/>
      <c r="CEW11" s="3130"/>
      <c r="CEX11" s="3130"/>
      <c r="CEY11" s="3130"/>
      <c r="CEZ11" s="3131"/>
      <c r="CFA11" s="3129" t="s">
        <v>1995</v>
      </c>
      <c r="CFB11" s="3130"/>
      <c r="CFC11" s="3130"/>
      <c r="CFD11" s="3130"/>
      <c r="CFE11" s="3130"/>
      <c r="CFF11" s="3130"/>
      <c r="CFG11" s="3130"/>
      <c r="CFH11" s="3131"/>
      <c r="CFI11" s="3129" t="s">
        <v>1995</v>
      </c>
      <c r="CFJ11" s="3130"/>
      <c r="CFK11" s="3130"/>
      <c r="CFL11" s="3130"/>
      <c r="CFM11" s="3130"/>
      <c r="CFN11" s="3130"/>
      <c r="CFO11" s="3130"/>
      <c r="CFP11" s="3131"/>
      <c r="CFQ11" s="3129" t="s">
        <v>1995</v>
      </c>
      <c r="CFR11" s="3130"/>
      <c r="CFS11" s="3130"/>
      <c r="CFT11" s="3130"/>
      <c r="CFU11" s="3130"/>
      <c r="CFV11" s="3130"/>
      <c r="CFW11" s="3130"/>
      <c r="CFX11" s="3131"/>
      <c r="CFY11" s="3129" t="s">
        <v>1995</v>
      </c>
      <c r="CFZ11" s="3130"/>
      <c r="CGA11" s="3130"/>
      <c r="CGB11" s="3130"/>
      <c r="CGC11" s="3130"/>
      <c r="CGD11" s="3130"/>
      <c r="CGE11" s="3130"/>
      <c r="CGF11" s="3131"/>
      <c r="CGG11" s="3129" t="s">
        <v>1995</v>
      </c>
      <c r="CGH11" s="3130"/>
      <c r="CGI11" s="3130"/>
      <c r="CGJ11" s="3130"/>
      <c r="CGK11" s="3130"/>
      <c r="CGL11" s="3130"/>
      <c r="CGM11" s="3130"/>
      <c r="CGN11" s="3131"/>
      <c r="CGO11" s="3129" t="s">
        <v>1995</v>
      </c>
      <c r="CGP11" s="3130"/>
      <c r="CGQ11" s="3130"/>
      <c r="CGR11" s="3130"/>
      <c r="CGS11" s="3130"/>
      <c r="CGT11" s="3130"/>
      <c r="CGU11" s="3130"/>
      <c r="CGV11" s="3131"/>
      <c r="CGW11" s="3129" t="s">
        <v>1995</v>
      </c>
      <c r="CGX11" s="3130"/>
      <c r="CGY11" s="3130"/>
      <c r="CGZ11" s="3130"/>
      <c r="CHA11" s="3130"/>
      <c r="CHB11" s="3130"/>
      <c r="CHC11" s="3130"/>
      <c r="CHD11" s="3131"/>
      <c r="CHE11" s="3129" t="s">
        <v>1995</v>
      </c>
      <c r="CHF11" s="3130"/>
      <c r="CHG11" s="3130"/>
      <c r="CHH11" s="3130"/>
      <c r="CHI11" s="3130"/>
      <c r="CHJ11" s="3130"/>
      <c r="CHK11" s="3130"/>
      <c r="CHL11" s="3131"/>
      <c r="CHM11" s="3129" t="s">
        <v>1995</v>
      </c>
      <c r="CHN11" s="3130"/>
      <c r="CHO11" s="3130"/>
      <c r="CHP11" s="3130"/>
      <c r="CHQ11" s="3130"/>
      <c r="CHR11" s="3130"/>
      <c r="CHS11" s="3130"/>
      <c r="CHT11" s="3131"/>
      <c r="CHU11" s="3129" t="s">
        <v>1995</v>
      </c>
      <c r="CHV11" s="3130"/>
      <c r="CHW11" s="3130"/>
      <c r="CHX11" s="3130"/>
      <c r="CHY11" s="3130"/>
      <c r="CHZ11" s="3130"/>
      <c r="CIA11" s="3130"/>
      <c r="CIB11" s="3131"/>
      <c r="CIC11" s="3129" t="s">
        <v>1995</v>
      </c>
      <c r="CID11" s="3130"/>
      <c r="CIE11" s="3130"/>
      <c r="CIF11" s="3130"/>
      <c r="CIG11" s="3130"/>
      <c r="CIH11" s="3130"/>
      <c r="CII11" s="3130"/>
      <c r="CIJ11" s="3131"/>
      <c r="CIK11" s="3129" t="s">
        <v>1995</v>
      </c>
      <c r="CIL11" s="3130"/>
      <c r="CIM11" s="3130"/>
      <c r="CIN11" s="3130"/>
      <c r="CIO11" s="3130"/>
      <c r="CIP11" s="3130"/>
      <c r="CIQ11" s="3130"/>
      <c r="CIR11" s="3131"/>
      <c r="CIS11" s="3129" t="s">
        <v>1995</v>
      </c>
      <c r="CIT11" s="3130"/>
      <c r="CIU11" s="3130"/>
      <c r="CIV11" s="3130"/>
      <c r="CIW11" s="3130"/>
      <c r="CIX11" s="3130"/>
      <c r="CIY11" s="3130"/>
      <c r="CIZ11" s="3131"/>
      <c r="CJA11" s="3129" t="s">
        <v>1995</v>
      </c>
      <c r="CJB11" s="3130"/>
      <c r="CJC11" s="3130"/>
      <c r="CJD11" s="3130"/>
      <c r="CJE11" s="3130"/>
      <c r="CJF11" s="3130"/>
      <c r="CJG11" s="3130"/>
      <c r="CJH11" s="3131"/>
      <c r="CJI11" s="3129" t="s">
        <v>1995</v>
      </c>
      <c r="CJJ11" s="3130"/>
      <c r="CJK11" s="3130"/>
      <c r="CJL11" s="3130"/>
      <c r="CJM11" s="3130"/>
      <c r="CJN11" s="3130"/>
      <c r="CJO11" s="3130"/>
      <c r="CJP11" s="3131"/>
      <c r="CJQ11" s="3129" t="s">
        <v>1995</v>
      </c>
      <c r="CJR11" s="3130"/>
      <c r="CJS11" s="3130"/>
      <c r="CJT11" s="3130"/>
      <c r="CJU11" s="3130"/>
      <c r="CJV11" s="3130"/>
      <c r="CJW11" s="3130"/>
      <c r="CJX11" s="3131"/>
      <c r="CJY11" s="3129" t="s">
        <v>1995</v>
      </c>
      <c r="CJZ11" s="3130"/>
      <c r="CKA11" s="3130"/>
      <c r="CKB11" s="3130"/>
      <c r="CKC11" s="3130"/>
      <c r="CKD11" s="3130"/>
      <c r="CKE11" s="3130"/>
      <c r="CKF11" s="3131"/>
      <c r="CKG11" s="3129" t="s">
        <v>1995</v>
      </c>
      <c r="CKH11" s="3130"/>
      <c r="CKI11" s="3130"/>
      <c r="CKJ11" s="3130"/>
      <c r="CKK11" s="3130"/>
      <c r="CKL11" s="3130"/>
      <c r="CKM11" s="3130"/>
      <c r="CKN11" s="3131"/>
      <c r="CKO11" s="3129" t="s">
        <v>1995</v>
      </c>
      <c r="CKP11" s="3130"/>
      <c r="CKQ11" s="3130"/>
      <c r="CKR11" s="3130"/>
      <c r="CKS11" s="3130"/>
      <c r="CKT11" s="3130"/>
      <c r="CKU11" s="3130"/>
      <c r="CKV11" s="3131"/>
      <c r="CKW11" s="3129" t="s">
        <v>1995</v>
      </c>
      <c r="CKX11" s="3130"/>
      <c r="CKY11" s="3130"/>
      <c r="CKZ11" s="3130"/>
      <c r="CLA11" s="3130"/>
      <c r="CLB11" s="3130"/>
      <c r="CLC11" s="3130"/>
      <c r="CLD11" s="3131"/>
      <c r="CLE11" s="3129" t="s">
        <v>1995</v>
      </c>
      <c r="CLF11" s="3130"/>
      <c r="CLG11" s="3130"/>
      <c r="CLH11" s="3130"/>
      <c r="CLI11" s="3130"/>
      <c r="CLJ11" s="3130"/>
      <c r="CLK11" s="3130"/>
      <c r="CLL11" s="3131"/>
      <c r="CLM11" s="3129" t="s">
        <v>1995</v>
      </c>
      <c r="CLN11" s="3130"/>
      <c r="CLO11" s="3130"/>
      <c r="CLP11" s="3130"/>
      <c r="CLQ11" s="3130"/>
      <c r="CLR11" s="3130"/>
      <c r="CLS11" s="3130"/>
      <c r="CLT11" s="3131"/>
      <c r="CLU11" s="3129" t="s">
        <v>1995</v>
      </c>
      <c r="CLV11" s="3130"/>
      <c r="CLW11" s="3130"/>
      <c r="CLX11" s="3130"/>
      <c r="CLY11" s="3130"/>
      <c r="CLZ11" s="3130"/>
      <c r="CMA11" s="3130"/>
      <c r="CMB11" s="3131"/>
      <c r="CMC11" s="3129" t="s">
        <v>1995</v>
      </c>
      <c r="CMD11" s="3130"/>
      <c r="CME11" s="3130"/>
      <c r="CMF11" s="3130"/>
      <c r="CMG11" s="3130"/>
      <c r="CMH11" s="3130"/>
      <c r="CMI11" s="3130"/>
      <c r="CMJ11" s="3131"/>
      <c r="CMK11" s="3129" t="s">
        <v>1995</v>
      </c>
      <c r="CML11" s="3130"/>
      <c r="CMM11" s="3130"/>
      <c r="CMN11" s="3130"/>
      <c r="CMO11" s="3130"/>
      <c r="CMP11" s="3130"/>
      <c r="CMQ11" s="3130"/>
      <c r="CMR11" s="3131"/>
      <c r="CMS11" s="3129" t="s">
        <v>1995</v>
      </c>
      <c r="CMT11" s="3130"/>
      <c r="CMU11" s="3130"/>
      <c r="CMV11" s="3130"/>
      <c r="CMW11" s="3130"/>
      <c r="CMX11" s="3130"/>
      <c r="CMY11" s="3130"/>
      <c r="CMZ11" s="3131"/>
      <c r="CNA11" s="3129" t="s">
        <v>1995</v>
      </c>
      <c r="CNB11" s="3130"/>
      <c r="CNC11" s="3130"/>
      <c r="CND11" s="3130"/>
      <c r="CNE11" s="3130"/>
      <c r="CNF11" s="3130"/>
      <c r="CNG11" s="3130"/>
      <c r="CNH11" s="3131"/>
      <c r="CNI11" s="3129" t="s">
        <v>1995</v>
      </c>
      <c r="CNJ11" s="3130"/>
      <c r="CNK11" s="3130"/>
      <c r="CNL11" s="3130"/>
      <c r="CNM11" s="3130"/>
      <c r="CNN11" s="3130"/>
      <c r="CNO11" s="3130"/>
      <c r="CNP11" s="3131"/>
      <c r="CNQ11" s="3129" t="s">
        <v>1995</v>
      </c>
      <c r="CNR11" s="3130"/>
      <c r="CNS11" s="3130"/>
      <c r="CNT11" s="3130"/>
      <c r="CNU11" s="3130"/>
      <c r="CNV11" s="3130"/>
      <c r="CNW11" s="3130"/>
      <c r="CNX11" s="3131"/>
      <c r="CNY11" s="3129" t="s">
        <v>1995</v>
      </c>
      <c r="CNZ11" s="3130"/>
      <c r="COA11" s="3130"/>
      <c r="COB11" s="3130"/>
      <c r="COC11" s="3130"/>
      <c r="COD11" s="3130"/>
      <c r="COE11" s="3130"/>
      <c r="COF11" s="3131"/>
      <c r="COG11" s="3129" t="s">
        <v>1995</v>
      </c>
      <c r="COH11" s="3130"/>
      <c r="COI11" s="3130"/>
      <c r="COJ11" s="3130"/>
      <c r="COK11" s="3130"/>
      <c r="COL11" s="3130"/>
      <c r="COM11" s="3130"/>
      <c r="CON11" s="3131"/>
      <c r="COO11" s="3129" t="s">
        <v>1995</v>
      </c>
      <c r="COP11" s="3130"/>
      <c r="COQ11" s="3130"/>
      <c r="COR11" s="3130"/>
      <c r="COS11" s="3130"/>
      <c r="COT11" s="3130"/>
      <c r="COU11" s="3130"/>
      <c r="COV11" s="3131"/>
      <c r="COW11" s="3129" t="s">
        <v>1995</v>
      </c>
      <c r="COX11" s="3130"/>
      <c r="COY11" s="3130"/>
      <c r="COZ11" s="3130"/>
      <c r="CPA11" s="3130"/>
      <c r="CPB11" s="3130"/>
      <c r="CPC11" s="3130"/>
      <c r="CPD11" s="3131"/>
      <c r="CPE11" s="3129" t="s">
        <v>1995</v>
      </c>
      <c r="CPF11" s="3130"/>
      <c r="CPG11" s="3130"/>
      <c r="CPH11" s="3130"/>
      <c r="CPI11" s="3130"/>
      <c r="CPJ11" s="3130"/>
      <c r="CPK11" s="3130"/>
      <c r="CPL11" s="3131"/>
      <c r="CPM11" s="3129" t="s">
        <v>1995</v>
      </c>
      <c r="CPN11" s="3130"/>
      <c r="CPO11" s="3130"/>
      <c r="CPP11" s="3130"/>
      <c r="CPQ11" s="3130"/>
      <c r="CPR11" s="3130"/>
      <c r="CPS11" s="3130"/>
      <c r="CPT11" s="3131"/>
      <c r="CPU11" s="3129" t="s">
        <v>1995</v>
      </c>
      <c r="CPV11" s="3130"/>
      <c r="CPW11" s="3130"/>
      <c r="CPX11" s="3130"/>
      <c r="CPY11" s="3130"/>
      <c r="CPZ11" s="3130"/>
      <c r="CQA11" s="3130"/>
      <c r="CQB11" s="3131"/>
      <c r="CQC11" s="3129" t="s">
        <v>1995</v>
      </c>
      <c r="CQD11" s="3130"/>
      <c r="CQE11" s="3130"/>
      <c r="CQF11" s="3130"/>
      <c r="CQG11" s="3130"/>
      <c r="CQH11" s="3130"/>
      <c r="CQI11" s="3130"/>
      <c r="CQJ11" s="3131"/>
      <c r="CQK11" s="3129" t="s">
        <v>1995</v>
      </c>
      <c r="CQL11" s="3130"/>
      <c r="CQM11" s="3130"/>
      <c r="CQN11" s="3130"/>
      <c r="CQO11" s="3130"/>
      <c r="CQP11" s="3130"/>
      <c r="CQQ11" s="3130"/>
      <c r="CQR11" s="3131"/>
      <c r="CQS11" s="3129" t="s">
        <v>1995</v>
      </c>
      <c r="CQT11" s="3130"/>
      <c r="CQU11" s="3130"/>
      <c r="CQV11" s="3130"/>
      <c r="CQW11" s="3130"/>
      <c r="CQX11" s="3130"/>
      <c r="CQY11" s="3130"/>
      <c r="CQZ11" s="3131"/>
      <c r="CRA11" s="3129" t="s">
        <v>1995</v>
      </c>
      <c r="CRB11" s="3130"/>
      <c r="CRC11" s="3130"/>
      <c r="CRD11" s="3130"/>
      <c r="CRE11" s="3130"/>
      <c r="CRF11" s="3130"/>
      <c r="CRG11" s="3130"/>
      <c r="CRH11" s="3131"/>
      <c r="CRI11" s="3129" t="s">
        <v>1995</v>
      </c>
      <c r="CRJ11" s="3130"/>
      <c r="CRK11" s="3130"/>
      <c r="CRL11" s="3130"/>
      <c r="CRM11" s="3130"/>
      <c r="CRN11" s="3130"/>
      <c r="CRO11" s="3130"/>
      <c r="CRP11" s="3131"/>
      <c r="CRQ11" s="3129" t="s">
        <v>1995</v>
      </c>
      <c r="CRR11" s="3130"/>
      <c r="CRS11" s="3130"/>
      <c r="CRT11" s="3130"/>
      <c r="CRU11" s="3130"/>
      <c r="CRV11" s="3130"/>
      <c r="CRW11" s="3130"/>
      <c r="CRX11" s="3131"/>
      <c r="CRY11" s="3129" t="s">
        <v>1995</v>
      </c>
      <c r="CRZ11" s="3130"/>
      <c r="CSA11" s="3130"/>
      <c r="CSB11" s="3130"/>
      <c r="CSC11" s="3130"/>
      <c r="CSD11" s="3130"/>
      <c r="CSE11" s="3130"/>
      <c r="CSF11" s="3131"/>
      <c r="CSG11" s="3129" t="s">
        <v>1995</v>
      </c>
      <c r="CSH11" s="3130"/>
      <c r="CSI11" s="3130"/>
      <c r="CSJ11" s="3130"/>
      <c r="CSK11" s="3130"/>
      <c r="CSL11" s="3130"/>
      <c r="CSM11" s="3130"/>
      <c r="CSN11" s="3131"/>
      <c r="CSO11" s="3129" t="s">
        <v>1995</v>
      </c>
      <c r="CSP11" s="3130"/>
      <c r="CSQ11" s="3130"/>
      <c r="CSR11" s="3130"/>
      <c r="CSS11" s="3130"/>
      <c r="CST11" s="3130"/>
      <c r="CSU11" s="3130"/>
      <c r="CSV11" s="3131"/>
      <c r="CSW11" s="3129" t="s">
        <v>1995</v>
      </c>
      <c r="CSX11" s="3130"/>
      <c r="CSY11" s="3130"/>
      <c r="CSZ11" s="3130"/>
      <c r="CTA11" s="3130"/>
      <c r="CTB11" s="3130"/>
      <c r="CTC11" s="3130"/>
      <c r="CTD11" s="3131"/>
      <c r="CTE11" s="3129" t="s">
        <v>1995</v>
      </c>
      <c r="CTF11" s="3130"/>
      <c r="CTG11" s="3130"/>
      <c r="CTH11" s="3130"/>
      <c r="CTI11" s="3130"/>
      <c r="CTJ11" s="3130"/>
      <c r="CTK11" s="3130"/>
      <c r="CTL11" s="3131"/>
      <c r="CTM11" s="3129" t="s">
        <v>1995</v>
      </c>
      <c r="CTN11" s="3130"/>
      <c r="CTO11" s="3130"/>
      <c r="CTP11" s="3130"/>
      <c r="CTQ11" s="3130"/>
      <c r="CTR11" s="3130"/>
      <c r="CTS11" s="3130"/>
      <c r="CTT11" s="3131"/>
      <c r="CTU11" s="3129" t="s">
        <v>1995</v>
      </c>
      <c r="CTV11" s="3130"/>
      <c r="CTW11" s="3130"/>
      <c r="CTX11" s="3130"/>
      <c r="CTY11" s="3130"/>
      <c r="CTZ11" s="3130"/>
      <c r="CUA11" s="3130"/>
      <c r="CUB11" s="3131"/>
      <c r="CUC11" s="3129" t="s">
        <v>1995</v>
      </c>
      <c r="CUD11" s="3130"/>
      <c r="CUE11" s="3130"/>
      <c r="CUF11" s="3130"/>
      <c r="CUG11" s="3130"/>
      <c r="CUH11" s="3130"/>
      <c r="CUI11" s="3130"/>
      <c r="CUJ11" s="3131"/>
      <c r="CUK11" s="3129" t="s">
        <v>1995</v>
      </c>
      <c r="CUL11" s="3130"/>
      <c r="CUM11" s="3130"/>
      <c r="CUN11" s="3130"/>
      <c r="CUO11" s="3130"/>
      <c r="CUP11" s="3130"/>
      <c r="CUQ11" s="3130"/>
      <c r="CUR11" s="3131"/>
      <c r="CUS11" s="3129" t="s">
        <v>1995</v>
      </c>
      <c r="CUT11" s="3130"/>
      <c r="CUU11" s="3130"/>
      <c r="CUV11" s="3130"/>
      <c r="CUW11" s="3130"/>
      <c r="CUX11" s="3130"/>
      <c r="CUY11" s="3130"/>
      <c r="CUZ11" s="3131"/>
      <c r="CVA11" s="3129" t="s">
        <v>1995</v>
      </c>
      <c r="CVB11" s="3130"/>
      <c r="CVC11" s="3130"/>
      <c r="CVD11" s="3130"/>
      <c r="CVE11" s="3130"/>
      <c r="CVF11" s="3130"/>
      <c r="CVG11" s="3130"/>
      <c r="CVH11" s="3131"/>
      <c r="CVI11" s="3129" t="s">
        <v>1995</v>
      </c>
      <c r="CVJ11" s="3130"/>
      <c r="CVK11" s="3130"/>
      <c r="CVL11" s="3130"/>
      <c r="CVM11" s="3130"/>
      <c r="CVN11" s="3130"/>
      <c r="CVO11" s="3130"/>
      <c r="CVP11" s="3131"/>
      <c r="CVQ11" s="3129" t="s">
        <v>1995</v>
      </c>
      <c r="CVR11" s="3130"/>
      <c r="CVS11" s="3130"/>
      <c r="CVT11" s="3130"/>
      <c r="CVU11" s="3130"/>
      <c r="CVV11" s="3130"/>
      <c r="CVW11" s="3130"/>
      <c r="CVX11" s="3131"/>
      <c r="CVY11" s="3129" t="s">
        <v>1995</v>
      </c>
      <c r="CVZ11" s="3130"/>
      <c r="CWA11" s="3130"/>
      <c r="CWB11" s="3130"/>
      <c r="CWC11" s="3130"/>
      <c r="CWD11" s="3130"/>
      <c r="CWE11" s="3130"/>
      <c r="CWF11" s="3131"/>
      <c r="CWG11" s="3129" t="s">
        <v>1995</v>
      </c>
      <c r="CWH11" s="3130"/>
      <c r="CWI11" s="3130"/>
      <c r="CWJ11" s="3130"/>
      <c r="CWK11" s="3130"/>
      <c r="CWL11" s="3130"/>
      <c r="CWM11" s="3130"/>
      <c r="CWN11" s="3131"/>
      <c r="CWO11" s="3129" t="s">
        <v>1995</v>
      </c>
      <c r="CWP11" s="3130"/>
      <c r="CWQ11" s="3130"/>
      <c r="CWR11" s="3130"/>
      <c r="CWS11" s="3130"/>
      <c r="CWT11" s="3130"/>
      <c r="CWU11" s="3130"/>
      <c r="CWV11" s="3131"/>
      <c r="CWW11" s="3129" t="s">
        <v>1995</v>
      </c>
      <c r="CWX11" s="3130"/>
      <c r="CWY11" s="3130"/>
      <c r="CWZ11" s="3130"/>
      <c r="CXA11" s="3130"/>
      <c r="CXB11" s="3130"/>
      <c r="CXC11" s="3130"/>
      <c r="CXD11" s="3131"/>
      <c r="CXE11" s="3129" t="s">
        <v>1995</v>
      </c>
      <c r="CXF11" s="3130"/>
      <c r="CXG11" s="3130"/>
      <c r="CXH11" s="3130"/>
      <c r="CXI11" s="3130"/>
      <c r="CXJ11" s="3130"/>
      <c r="CXK11" s="3130"/>
      <c r="CXL11" s="3131"/>
      <c r="CXM11" s="3129" t="s">
        <v>1995</v>
      </c>
      <c r="CXN11" s="3130"/>
      <c r="CXO11" s="3130"/>
      <c r="CXP11" s="3130"/>
      <c r="CXQ11" s="3130"/>
      <c r="CXR11" s="3130"/>
      <c r="CXS11" s="3130"/>
      <c r="CXT11" s="3131"/>
      <c r="CXU11" s="3129" t="s">
        <v>1995</v>
      </c>
      <c r="CXV11" s="3130"/>
      <c r="CXW11" s="3130"/>
      <c r="CXX11" s="3130"/>
      <c r="CXY11" s="3130"/>
      <c r="CXZ11" s="3130"/>
      <c r="CYA11" s="3130"/>
      <c r="CYB11" s="3131"/>
      <c r="CYC11" s="3129" t="s">
        <v>1995</v>
      </c>
      <c r="CYD11" s="3130"/>
      <c r="CYE11" s="3130"/>
      <c r="CYF11" s="3130"/>
      <c r="CYG11" s="3130"/>
      <c r="CYH11" s="3130"/>
      <c r="CYI11" s="3130"/>
      <c r="CYJ11" s="3131"/>
      <c r="CYK11" s="3129" t="s">
        <v>1995</v>
      </c>
      <c r="CYL11" s="3130"/>
      <c r="CYM11" s="3130"/>
      <c r="CYN11" s="3130"/>
      <c r="CYO11" s="3130"/>
      <c r="CYP11" s="3130"/>
      <c r="CYQ11" s="3130"/>
      <c r="CYR11" s="3131"/>
      <c r="CYS11" s="3129" t="s">
        <v>1995</v>
      </c>
      <c r="CYT11" s="3130"/>
      <c r="CYU11" s="3130"/>
      <c r="CYV11" s="3130"/>
      <c r="CYW11" s="3130"/>
      <c r="CYX11" s="3130"/>
      <c r="CYY11" s="3130"/>
      <c r="CYZ11" s="3131"/>
      <c r="CZA11" s="3129" t="s">
        <v>1995</v>
      </c>
      <c r="CZB11" s="3130"/>
      <c r="CZC11" s="3130"/>
      <c r="CZD11" s="3130"/>
      <c r="CZE11" s="3130"/>
      <c r="CZF11" s="3130"/>
      <c r="CZG11" s="3130"/>
      <c r="CZH11" s="3131"/>
      <c r="CZI11" s="3129" t="s">
        <v>1995</v>
      </c>
      <c r="CZJ11" s="3130"/>
      <c r="CZK11" s="3130"/>
      <c r="CZL11" s="3130"/>
      <c r="CZM11" s="3130"/>
      <c r="CZN11" s="3130"/>
      <c r="CZO11" s="3130"/>
      <c r="CZP11" s="3131"/>
      <c r="CZQ11" s="3129" t="s">
        <v>1995</v>
      </c>
      <c r="CZR11" s="3130"/>
      <c r="CZS11" s="3130"/>
      <c r="CZT11" s="3130"/>
      <c r="CZU11" s="3130"/>
      <c r="CZV11" s="3130"/>
      <c r="CZW11" s="3130"/>
      <c r="CZX11" s="3131"/>
      <c r="CZY11" s="3129" t="s">
        <v>1995</v>
      </c>
      <c r="CZZ11" s="3130"/>
      <c r="DAA11" s="3130"/>
      <c r="DAB11" s="3130"/>
      <c r="DAC11" s="3130"/>
      <c r="DAD11" s="3130"/>
      <c r="DAE11" s="3130"/>
      <c r="DAF11" s="3131"/>
      <c r="DAG11" s="3129" t="s">
        <v>1995</v>
      </c>
      <c r="DAH11" s="3130"/>
      <c r="DAI11" s="3130"/>
      <c r="DAJ11" s="3130"/>
      <c r="DAK11" s="3130"/>
      <c r="DAL11" s="3130"/>
      <c r="DAM11" s="3130"/>
      <c r="DAN11" s="3131"/>
      <c r="DAO11" s="3129" t="s">
        <v>1995</v>
      </c>
      <c r="DAP11" s="3130"/>
      <c r="DAQ11" s="3130"/>
      <c r="DAR11" s="3130"/>
      <c r="DAS11" s="3130"/>
      <c r="DAT11" s="3130"/>
      <c r="DAU11" s="3130"/>
      <c r="DAV11" s="3131"/>
      <c r="DAW11" s="3129" t="s">
        <v>1995</v>
      </c>
      <c r="DAX11" s="3130"/>
      <c r="DAY11" s="3130"/>
      <c r="DAZ11" s="3130"/>
      <c r="DBA11" s="3130"/>
      <c r="DBB11" s="3130"/>
      <c r="DBC11" s="3130"/>
      <c r="DBD11" s="3131"/>
      <c r="DBE11" s="3129" t="s">
        <v>1995</v>
      </c>
      <c r="DBF11" s="3130"/>
      <c r="DBG11" s="3130"/>
      <c r="DBH11" s="3130"/>
      <c r="DBI11" s="3130"/>
      <c r="DBJ11" s="3130"/>
      <c r="DBK11" s="3130"/>
      <c r="DBL11" s="3131"/>
      <c r="DBM11" s="3129" t="s">
        <v>1995</v>
      </c>
      <c r="DBN11" s="3130"/>
      <c r="DBO11" s="3130"/>
      <c r="DBP11" s="3130"/>
      <c r="DBQ11" s="3130"/>
      <c r="DBR11" s="3130"/>
      <c r="DBS11" s="3130"/>
      <c r="DBT11" s="3131"/>
      <c r="DBU11" s="3129" t="s">
        <v>1995</v>
      </c>
      <c r="DBV11" s="3130"/>
      <c r="DBW11" s="3130"/>
      <c r="DBX11" s="3130"/>
      <c r="DBY11" s="3130"/>
      <c r="DBZ11" s="3130"/>
      <c r="DCA11" s="3130"/>
      <c r="DCB11" s="3131"/>
      <c r="DCC11" s="3129" t="s">
        <v>1995</v>
      </c>
      <c r="DCD11" s="3130"/>
      <c r="DCE11" s="3130"/>
      <c r="DCF11" s="3130"/>
      <c r="DCG11" s="3130"/>
      <c r="DCH11" s="3130"/>
      <c r="DCI11" s="3130"/>
      <c r="DCJ11" s="3131"/>
      <c r="DCK11" s="3129" t="s">
        <v>1995</v>
      </c>
      <c r="DCL11" s="3130"/>
      <c r="DCM11" s="3130"/>
      <c r="DCN11" s="3130"/>
      <c r="DCO11" s="3130"/>
      <c r="DCP11" s="3130"/>
      <c r="DCQ11" s="3130"/>
      <c r="DCR11" s="3131"/>
      <c r="DCS11" s="3129" t="s">
        <v>1995</v>
      </c>
      <c r="DCT11" s="3130"/>
      <c r="DCU11" s="3130"/>
      <c r="DCV11" s="3130"/>
      <c r="DCW11" s="3130"/>
      <c r="DCX11" s="3130"/>
      <c r="DCY11" s="3130"/>
      <c r="DCZ11" s="3131"/>
      <c r="DDA11" s="3129" t="s">
        <v>1995</v>
      </c>
      <c r="DDB11" s="3130"/>
      <c r="DDC11" s="3130"/>
      <c r="DDD11" s="3130"/>
      <c r="DDE11" s="3130"/>
      <c r="DDF11" s="3130"/>
      <c r="DDG11" s="3130"/>
      <c r="DDH11" s="3131"/>
      <c r="DDI11" s="3129" t="s">
        <v>1995</v>
      </c>
      <c r="DDJ11" s="3130"/>
      <c r="DDK11" s="3130"/>
      <c r="DDL11" s="3130"/>
      <c r="DDM11" s="3130"/>
      <c r="DDN11" s="3130"/>
      <c r="DDO11" s="3130"/>
      <c r="DDP11" s="3131"/>
      <c r="DDQ11" s="3129" t="s">
        <v>1995</v>
      </c>
      <c r="DDR11" s="3130"/>
      <c r="DDS11" s="3130"/>
      <c r="DDT11" s="3130"/>
      <c r="DDU11" s="3130"/>
      <c r="DDV11" s="3130"/>
      <c r="DDW11" s="3130"/>
      <c r="DDX11" s="3131"/>
      <c r="DDY11" s="3129" t="s">
        <v>1995</v>
      </c>
      <c r="DDZ11" s="3130"/>
      <c r="DEA11" s="3130"/>
      <c r="DEB11" s="3130"/>
      <c r="DEC11" s="3130"/>
      <c r="DED11" s="3130"/>
      <c r="DEE11" s="3130"/>
      <c r="DEF11" s="3131"/>
      <c r="DEG11" s="3129" t="s">
        <v>1995</v>
      </c>
      <c r="DEH11" s="3130"/>
      <c r="DEI11" s="3130"/>
      <c r="DEJ11" s="3130"/>
      <c r="DEK11" s="3130"/>
      <c r="DEL11" s="3130"/>
      <c r="DEM11" s="3130"/>
      <c r="DEN11" s="3131"/>
      <c r="DEO11" s="3129" t="s">
        <v>1995</v>
      </c>
      <c r="DEP11" s="3130"/>
      <c r="DEQ11" s="3130"/>
      <c r="DER11" s="3130"/>
      <c r="DES11" s="3130"/>
      <c r="DET11" s="3130"/>
      <c r="DEU11" s="3130"/>
      <c r="DEV11" s="3131"/>
      <c r="DEW11" s="3129" t="s">
        <v>1995</v>
      </c>
      <c r="DEX11" s="3130"/>
      <c r="DEY11" s="3130"/>
      <c r="DEZ11" s="3130"/>
      <c r="DFA11" s="3130"/>
      <c r="DFB11" s="3130"/>
      <c r="DFC11" s="3130"/>
      <c r="DFD11" s="3131"/>
      <c r="DFE11" s="3129" t="s">
        <v>1995</v>
      </c>
      <c r="DFF11" s="3130"/>
      <c r="DFG11" s="3130"/>
      <c r="DFH11" s="3130"/>
      <c r="DFI11" s="3130"/>
      <c r="DFJ11" s="3130"/>
      <c r="DFK11" s="3130"/>
      <c r="DFL11" s="3131"/>
      <c r="DFM11" s="3129" t="s">
        <v>1995</v>
      </c>
      <c r="DFN11" s="3130"/>
      <c r="DFO11" s="3130"/>
      <c r="DFP11" s="3130"/>
      <c r="DFQ11" s="3130"/>
      <c r="DFR11" s="3130"/>
      <c r="DFS11" s="3130"/>
      <c r="DFT11" s="3131"/>
      <c r="DFU11" s="3129" t="s">
        <v>1995</v>
      </c>
      <c r="DFV11" s="3130"/>
      <c r="DFW11" s="3130"/>
      <c r="DFX11" s="3130"/>
      <c r="DFY11" s="3130"/>
      <c r="DFZ11" s="3130"/>
      <c r="DGA11" s="3130"/>
      <c r="DGB11" s="3131"/>
      <c r="DGC11" s="3129" t="s">
        <v>1995</v>
      </c>
      <c r="DGD11" s="3130"/>
      <c r="DGE11" s="3130"/>
      <c r="DGF11" s="3130"/>
      <c r="DGG11" s="3130"/>
      <c r="DGH11" s="3130"/>
      <c r="DGI11" s="3130"/>
      <c r="DGJ11" s="3131"/>
      <c r="DGK11" s="3129" t="s">
        <v>1995</v>
      </c>
      <c r="DGL11" s="3130"/>
      <c r="DGM11" s="3130"/>
      <c r="DGN11" s="3130"/>
      <c r="DGO11" s="3130"/>
      <c r="DGP11" s="3130"/>
      <c r="DGQ11" s="3130"/>
      <c r="DGR11" s="3131"/>
      <c r="DGS11" s="3129" t="s">
        <v>1995</v>
      </c>
      <c r="DGT11" s="3130"/>
      <c r="DGU11" s="3130"/>
      <c r="DGV11" s="3130"/>
      <c r="DGW11" s="3130"/>
      <c r="DGX11" s="3130"/>
      <c r="DGY11" s="3130"/>
      <c r="DGZ11" s="3131"/>
      <c r="DHA11" s="3129" t="s">
        <v>1995</v>
      </c>
      <c r="DHB11" s="3130"/>
      <c r="DHC11" s="3130"/>
      <c r="DHD11" s="3130"/>
      <c r="DHE11" s="3130"/>
      <c r="DHF11" s="3130"/>
      <c r="DHG11" s="3130"/>
      <c r="DHH11" s="3131"/>
      <c r="DHI11" s="3129" t="s">
        <v>1995</v>
      </c>
      <c r="DHJ11" s="3130"/>
      <c r="DHK11" s="3130"/>
      <c r="DHL11" s="3130"/>
      <c r="DHM11" s="3130"/>
      <c r="DHN11" s="3130"/>
      <c r="DHO11" s="3130"/>
      <c r="DHP11" s="3131"/>
      <c r="DHQ11" s="3129" t="s">
        <v>1995</v>
      </c>
      <c r="DHR11" s="3130"/>
      <c r="DHS11" s="3130"/>
      <c r="DHT11" s="3130"/>
      <c r="DHU11" s="3130"/>
      <c r="DHV11" s="3130"/>
      <c r="DHW11" s="3130"/>
      <c r="DHX11" s="3131"/>
      <c r="DHY11" s="3129" t="s">
        <v>1995</v>
      </c>
      <c r="DHZ11" s="3130"/>
      <c r="DIA11" s="3130"/>
      <c r="DIB11" s="3130"/>
      <c r="DIC11" s="3130"/>
      <c r="DID11" s="3130"/>
      <c r="DIE11" s="3130"/>
      <c r="DIF11" s="3131"/>
      <c r="DIG11" s="3129" t="s">
        <v>1995</v>
      </c>
      <c r="DIH11" s="3130"/>
      <c r="DII11" s="3130"/>
      <c r="DIJ11" s="3130"/>
      <c r="DIK11" s="3130"/>
      <c r="DIL11" s="3130"/>
      <c r="DIM11" s="3130"/>
      <c r="DIN11" s="3131"/>
      <c r="DIO11" s="3129" t="s">
        <v>1995</v>
      </c>
      <c r="DIP11" s="3130"/>
      <c r="DIQ11" s="3130"/>
      <c r="DIR11" s="3130"/>
      <c r="DIS11" s="3130"/>
      <c r="DIT11" s="3130"/>
      <c r="DIU11" s="3130"/>
      <c r="DIV11" s="3131"/>
      <c r="DIW11" s="3129" t="s">
        <v>1995</v>
      </c>
      <c r="DIX11" s="3130"/>
      <c r="DIY11" s="3130"/>
      <c r="DIZ11" s="3130"/>
      <c r="DJA11" s="3130"/>
      <c r="DJB11" s="3130"/>
      <c r="DJC11" s="3130"/>
      <c r="DJD11" s="3131"/>
      <c r="DJE11" s="3129" t="s">
        <v>1995</v>
      </c>
      <c r="DJF11" s="3130"/>
      <c r="DJG11" s="3130"/>
      <c r="DJH11" s="3130"/>
      <c r="DJI11" s="3130"/>
      <c r="DJJ11" s="3130"/>
      <c r="DJK11" s="3130"/>
      <c r="DJL11" s="3131"/>
      <c r="DJM11" s="3129" t="s">
        <v>1995</v>
      </c>
      <c r="DJN11" s="3130"/>
      <c r="DJO11" s="3130"/>
      <c r="DJP11" s="3130"/>
      <c r="DJQ11" s="3130"/>
      <c r="DJR11" s="3130"/>
      <c r="DJS11" s="3130"/>
      <c r="DJT11" s="3131"/>
      <c r="DJU11" s="3129" t="s">
        <v>1995</v>
      </c>
      <c r="DJV11" s="3130"/>
      <c r="DJW11" s="3130"/>
      <c r="DJX11" s="3130"/>
      <c r="DJY11" s="3130"/>
      <c r="DJZ11" s="3130"/>
      <c r="DKA11" s="3130"/>
      <c r="DKB11" s="3131"/>
      <c r="DKC11" s="3129" t="s">
        <v>1995</v>
      </c>
      <c r="DKD11" s="3130"/>
      <c r="DKE11" s="3130"/>
      <c r="DKF11" s="3130"/>
      <c r="DKG11" s="3130"/>
      <c r="DKH11" s="3130"/>
      <c r="DKI11" s="3130"/>
      <c r="DKJ11" s="3131"/>
      <c r="DKK11" s="3129" t="s">
        <v>1995</v>
      </c>
      <c r="DKL11" s="3130"/>
      <c r="DKM11" s="3130"/>
      <c r="DKN11" s="3130"/>
      <c r="DKO11" s="3130"/>
      <c r="DKP11" s="3130"/>
      <c r="DKQ11" s="3130"/>
      <c r="DKR11" s="3131"/>
      <c r="DKS11" s="3129" t="s">
        <v>1995</v>
      </c>
      <c r="DKT11" s="3130"/>
      <c r="DKU11" s="3130"/>
      <c r="DKV11" s="3130"/>
      <c r="DKW11" s="3130"/>
      <c r="DKX11" s="3130"/>
      <c r="DKY11" s="3130"/>
      <c r="DKZ11" s="3131"/>
      <c r="DLA11" s="3129" t="s">
        <v>1995</v>
      </c>
      <c r="DLB11" s="3130"/>
      <c r="DLC11" s="3130"/>
      <c r="DLD11" s="3130"/>
      <c r="DLE11" s="3130"/>
      <c r="DLF11" s="3130"/>
      <c r="DLG11" s="3130"/>
      <c r="DLH11" s="3131"/>
      <c r="DLI11" s="3129" t="s">
        <v>1995</v>
      </c>
      <c r="DLJ11" s="3130"/>
      <c r="DLK11" s="3130"/>
      <c r="DLL11" s="3130"/>
      <c r="DLM11" s="3130"/>
      <c r="DLN11" s="3130"/>
      <c r="DLO11" s="3130"/>
      <c r="DLP11" s="3131"/>
      <c r="DLQ11" s="3129" t="s">
        <v>1995</v>
      </c>
      <c r="DLR11" s="3130"/>
      <c r="DLS11" s="3130"/>
      <c r="DLT11" s="3130"/>
      <c r="DLU11" s="3130"/>
      <c r="DLV11" s="3130"/>
      <c r="DLW11" s="3130"/>
      <c r="DLX11" s="3131"/>
      <c r="DLY11" s="3129" t="s">
        <v>1995</v>
      </c>
      <c r="DLZ11" s="3130"/>
      <c r="DMA11" s="3130"/>
      <c r="DMB11" s="3130"/>
      <c r="DMC11" s="3130"/>
      <c r="DMD11" s="3130"/>
      <c r="DME11" s="3130"/>
      <c r="DMF11" s="3131"/>
      <c r="DMG11" s="3129" t="s">
        <v>1995</v>
      </c>
      <c r="DMH11" s="3130"/>
      <c r="DMI11" s="3130"/>
      <c r="DMJ11" s="3130"/>
      <c r="DMK11" s="3130"/>
      <c r="DML11" s="3130"/>
      <c r="DMM11" s="3130"/>
      <c r="DMN11" s="3131"/>
      <c r="DMO11" s="3129" t="s">
        <v>1995</v>
      </c>
      <c r="DMP11" s="3130"/>
      <c r="DMQ11" s="3130"/>
      <c r="DMR11" s="3130"/>
      <c r="DMS11" s="3130"/>
      <c r="DMT11" s="3130"/>
      <c r="DMU11" s="3130"/>
      <c r="DMV11" s="3131"/>
      <c r="DMW11" s="3129" t="s">
        <v>1995</v>
      </c>
      <c r="DMX11" s="3130"/>
      <c r="DMY11" s="3130"/>
      <c r="DMZ11" s="3130"/>
      <c r="DNA11" s="3130"/>
      <c r="DNB11" s="3130"/>
      <c r="DNC11" s="3130"/>
      <c r="DND11" s="3131"/>
      <c r="DNE11" s="3129" t="s">
        <v>1995</v>
      </c>
      <c r="DNF11" s="3130"/>
      <c r="DNG11" s="3130"/>
      <c r="DNH11" s="3130"/>
      <c r="DNI11" s="3130"/>
      <c r="DNJ11" s="3130"/>
      <c r="DNK11" s="3130"/>
      <c r="DNL11" s="3131"/>
      <c r="DNM11" s="3129" t="s">
        <v>1995</v>
      </c>
      <c r="DNN11" s="3130"/>
      <c r="DNO11" s="3130"/>
      <c r="DNP11" s="3130"/>
      <c r="DNQ11" s="3130"/>
      <c r="DNR11" s="3130"/>
      <c r="DNS11" s="3130"/>
      <c r="DNT11" s="3131"/>
      <c r="DNU11" s="3129" t="s">
        <v>1995</v>
      </c>
      <c r="DNV11" s="3130"/>
      <c r="DNW11" s="3130"/>
      <c r="DNX11" s="3130"/>
      <c r="DNY11" s="3130"/>
      <c r="DNZ11" s="3130"/>
      <c r="DOA11" s="3130"/>
      <c r="DOB11" s="3131"/>
      <c r="DOC11" s="3129" t="s">
        <v>1995</v>
      </c>
      <c r="DOD11" s="3130"/>
      <c r="DOE11" s="3130"/>
      <c r="DOF11" s="3130"/>
      <c r="DOG11" s="3130"/>
      <c r="DOH11" s="3130"/>
      <c r="DOI11" s="3130"/>
      <c r="DOJ11" s="3131"/>
      <c r="DOK11" s="3129" t="s">
        <v>1995</v>
      </c>
      <c r="DOL11" s="3130"/>
      <c r="DOM11" s="3130"/>
      <c r="DON11" s="3130"/>
      <c r="DOO11" s="3130"/>
      <c r="DOP11" s="3130"/>
      <c r="DOQ11" s="3130"/>
      <c r="DOR11" s="3131"/>
      <c r="DOS11" s="3129" t="s">
        <v>1995</v>
      </c>
      <c r="DOT11" s="3130"/>
      <c r="DOU11" s="3130"/>
      <c r="DOV11" s="3130"/>
      <c r="DOW11" s="3130"/>
      <c r="DOX11" s="3130"/>
      <c r="DOY11" s="3130"/>
      <c r="DOZ11" s="3131"/>
      <c r="DPA11" s="3129" t="s">
        <v>1995</v>
      </c>
      <c r="DPB11" s="3130"/>
      <c r="DPC11" s="3130"/>
      <c r="DPD11" s="3130"/>
      <c r="DPE11" s="3130"/>
      <c r="DPF11" s="3130"/>
      <c r="DPG11" s="3130"/>
      <c r="DPH11" s="3131"/>
      <c r="DPI11" s="3129" t="s">
        <v>1995</v>
      </c>
      <c r="DPJ11" s="3130"/>
      <c r="DPK11" s="3130"/>
      <c r="DPL11" s="3130"/>
      <c r="DPM11" s="3130"/>
      <c r="DPN11" s="3130"/>
      <c r="DPO11" s="3130"/>
      <c r="DPP11" s="3131"/>
      <c r="DPQ11" s="3129" t="s">
        <v>1995</v>
      </c>
      <c r="DPR11" s="3130"/>
      <c r="DPS11" s="3130"/>
      <c r="DPT11" s="3130"/>
      <c r="DPU11" s="3130"/>
      <c r="DPV11" s="3130"/>
      <c r="DPW11" s="3130"/>
      <c r="DPX11" s="3131"/>
      <c r="DPY11" s="3129" t="s">
        <v>1995</v>
      </c>
      <c r="DPZ11" s="3130"/>
      <c r="DQA11" s="3130"/>
      <c r="DQB11" s="3130"/>
      <c r="DQC11" s="3130"/>
      <c r="DQD11" s="3130"/>
      <c r="DQE11" s="3130"/>
      <c r="DQF11" s="3131"/>
      <c r="DQG11" s="3129" t="s">
        <v>1995</v>
      </c>
      <c r="DQH11" s="3130"/>
      <c r="DQI11" s="3130"/>
      <c r="DQJ11" s="3130"/>
      <c r="DQK11" s="3130"/>
      <c r="DQL11" s="3130"/>
      <c r="DQM11" s="3130"/>
      <c r="DQN11" s="3131"/>
      <c r="DQO11" s="3129" t="s">
        <v>1995</v>
      </c>
      <c r="DQP11" s="3130"/>
      <c r="DQQ11" s="3130"/>
      <c r="DQR11" s="3130"/>
      <c r="DQS11" s="3130"/>
      <c r="DQT11" s="3130"/>
      <c r="DQU11" s="3130"/>
      <c r="DQV11" s="3131"/>
      <c r="DQW11" s="3129" t="s">
        <v>1995</v>
      </c>
      <c r="DQX11" s="3130"/>
      <c r="DQY11" s="3130"/>
      <c r="DQZ11" s="3130"/>
      <c r="DRA11" s="3130"/>
      <c r="DRB11" s="3130"/>
      <c r="DRC11" s="3130"/>
      <c r="DRD11" s="3131"/>
      <c r="DRE11" s="3129" t="s">
        <v>1995</v>
      </c>
      <c r="DRF11" s="3130"/>
      <c r="DRG11" s="3130"/>
      <c r="DRH11" s="3130"/>
      <c r="DRI11" s="3130"/>
      <c r="DRJ11" s="3130"/>
      <c r="DRK11" s="3130"/>
      <c r="DRL11" s="3131"/>
      <c r="DRM11" s="3129" t="s">
        <v>1995</v>
      </c>
      <c r="DRN11" s="3130"/>
      <c r="DRO11" s="3130"/>
      <c r="DRP11" s="3130"/>
      <c r="DRQ11" s="3130"/>
      <c r="DRR11" s="3130"/>
      <c r="DRS11" s="3130"/>
      <c r="DRT11" s="3131"/>
      <c r="DRU11" s="3129" t="s">
        <v>1995</v>
      </c>
      <c r="DRV11" s="3130"/>
      <c r="DRW11" s="3130"/>
      <c r="DRX11" s="3130"/>
      <c r="DRY11" s="3130"/>
      <c r="DRZ11" s="3130"/>
      <c r="DSA11" s="3130"/>
      <c r="DSB11" s="3131"/>
      <c r="DSC11" s="3129" t="s">
        <v>1995</v>
      </c>
      <c r="DSD11" s="3130"/>
      <c r="DSE11" s="3130"/>
      <c r="DSF11" s="3130"/>
      <c r="DSG11" s="3130"/>
      <c r="DSH11" s="3130"/>
      <c r="DSI11" s="3130"/>
      <c r="DSJ11" s="3131"/>
      <c r="DSK11" s="3129" t="s">
        <v>1995</v>
      </c>
      <c r="DSL11" s="3130"/>
      <c r="DSM11" s="3130"/>
      <c r="DSN11" s="3130"/>
      <c r="DSO11" s="3130"/>
      <c r="DSP11" s="3130"/>
      <c r="DSQ11" s="3130"/>
      <c r="DSR11" s="3131"/>
      <c r="DSS11" s="3129" t="s">
        <v>1995</v>
      </c>
      <c r="DST11" s="3130"/>
      <c r="DSU11" s="3130"/>
      <c r="DSV11" s="3130"/>
      <c r="DSW11" s="3130"/>
      <c r="DSX11" s="3130"/>
      <c r="DSY11" s="3130"/>
      <c r="DSZ11" s="3131"/>
      <c r="DTA11" s="3129" t="s">
        <v>1995</v>
      </c>
      <c r="DTB11" s="3130"/>
      <c r="DTC11" s="3130"/>
      <c r="DTD11" s="3130"/>
      <c r="DTE11" s="3130"/>
      <c r="DTF11" s="3130"/>
      <c r="DTG11" s="3130"/>
      <c r="DTH11" s="3131"/>
      <c r="DTI11" s="3129" t="s">
        <v>1995</v>
      </c>
      <c r="DTJ11" s="3130"/>
      <c r="DTK11" s="3130"/>
      <c r="DTL11" s="3130"/>
      <c r="DTM11" s="3130"/>
      <c r="DTN11" s="3130"/>
      <c r="DTO11" s="3130"/>
      <c r="DTP11" s="3131"/>
      <c r="DTQ11" s="3129" t="s">
        <v>1995</v>
      </c>
      <c r="DTR11" s="3130"/>
      <c r="DTS11" s="3130"/>
      <c r="DTT11" s="3130"/>
      <c r="DTU11" s="3130"/>
      <c r="DTV11" s="3130"/>
      <c r="DTW11" s="3130"/>
      <c r="DTX11" s="3131"/>
      <c r="DTY11" s="3129" t="s">
        <v>1995</v>
      </c>
      <c r="DTZ11" s="3130"/>
      <c r="DUA11" s="3130"/>
      <c r="DUB11" s="3130"/>
      <c r="DUC11" s="3130"/>
      <c r="DUD11" s="3130"/>
      <c r="DUE11" s="3130"/>
      <c r="DUF11" s="3131"/>
      <c r="DUG11" s="3129" t="s">
        <v>1995</v>
      </c>
      <c r="DUH11" s="3130"/>
      <c r="DUI11" s="3130"/>
      <c r="DUJ11" s="3130"/>
      <c r="DUK11" s="3130"/>
      <c r="DUL11" s="3130"/>
      <c r="DUM11" s="3130"/>
      <c r="DUN11" s="3131"/>
      <c r="DUO11" s="3129" t="s">
        <v>1995</v>
      </c>
      <c r="DUP11" s="3130"/>
      <c r="DUQ11" s="3130"/>
      <c r="DUR11" s="3130"/>
      <c r="DUS11" s="3130"/>
      <c r="DUT11" s="3130"/>
      <c r="DUU11" s="3130"/>
      <c r="DUV11" s="3131"/>
      <c r="DUW11" s="3129" t="s">
        <v>1995</v>
      </c>
      <c r="DUX11" s="3130"/>
      <c r="DUY11" s="3130"/>
      <c r="DUZ11" s="3130"/>
      <c r="DVA11" s="3130"/>
      <c r="DVB11" s="3130"/>
      <c r="DVC11" s="3130"/>
      <c r="DVD11" s="3131"/>
      <c r="DVE11" s="3129" t="s">
        <v>1995</v>
      </c>
      <c r="DVF11" s="3130"/>
      <c r="DVG11" s="3130"/>
      <c r="DVH11" s="3130"/>
      <c r="DVI11" s="3130"/>
      <c r="DVJ11" s="3130"/>
      <c r="DVK11" s="3130"/>
      <c r="DVL11" s="3131"/>
      <c r="DVM11" s="3129" t="s">
        <v>1995</v>
      </c>
      <c r="DVN11" s="3130"/>
      <c r="DVO11" s="3130"/>
      <c r="DVP11" s="3130"/>
      <c r="DVQ11" s="3130"/>
      <c r="DVR11" s="3130"/>
      <c r="DVS11" s="3130"/>
      <c r="DVT11" s="3131"/>
      <c r="DVU11" s="3129" t="s">
        <v>1995</v>
      </c>
      <c r="DVV11" s="3130"/>
      <c r="DVW11" s="3130"/>
      <c r="DVX11" s="3130"/>
      <c r="DVY11" s="3130"/>
      <c r="DVZ11" s="3130"/>
      <c r="DWA11" s="3130"/>
      <c r="DWB11" s="3131"/>
      <c r="DWC11" s="3129" t="s">
        <v>1995</v>
      </c>
      <c r="DWD11" s="3130"/>
      <c r="DWE11" s="3130"/>
      <c r="DWF11" s="3130"/>
      <c r="DWG11" s="3130"/>
      <c r="DWH11" s="3130"/>
      <c r="DWI11" s="3130"/>
      <c r="DWJ11" s="3131"/>
      <c r="DWK11" s="3129" t="s">
        <v>1995</v>
      </c>
      <c r="DWL11" s="3130"/>
      <c r="DWM11" s="3130"/>
      <c r="DWN11" s="3130"/>
      <c r="DWO11" s="3130"/>
      <c r="DWP11" s="3130"/>
      <c r="DWQ11" s="3130"/>
      <c r="DWR11" s="3131"/>
      <c r="DWS11" s="3129" t="s">
        <v>1995</v>
      </c>
      <c r="DWT11" s="3130"/>
      <c r="DWU11" s="3130"/>
      <c r="DWV11" s="3130"/>
      <c r="DWW11" s="3130"/>
      <c r="DWX11" s="3130"/>
      <c r="DWY11" s="3130"/>
      <c r="DWZ11" s="3131"/>
      <c r="DXA11" s="3129" t="s">
        <v>1995</v>
      </c>
      <c r="DXB11" s="3130"/>
      <c r="DXC11" s="3130"/>
      <c r="DXD11" s="3130"/>
      <c r="DXE11" s="3130"/>
      <c r="DXF11" s="3130"/>
      <c r="DXG11" s="3130"/>
      <c r="DXH11" s="3131"/>
      <c r="DXI11" s="3129" t="s">
        <v>1995</v>
      </c>
      <c r="DXJ11" s="3130"/>
      <c r="DXK11" s="3130"/>
      <c r="DXL11" s="3130"/>
      <c r="DXM11" s="3130"/>
      <c r="DXN11" s="3130"/>
      <c r="DXO11" s="3130"/>
      <c r="DXP11" s="3131"/>
      <c r="DXQ11" s="3129" t="s">
        <v>1995</v>
      </c>
      <c r="DXR11" s="3130"/>
      <c r="DXS11" s="3130"/>
      <c r="DXT11" s="3130"/>
      <c r="DXU11" s="3130"/>
      <c r="DXV11" s="3130"/>
      <c r="DXW11" s="3130"/>
      <c r="DXX11" s="3131"/>
      <c r="DXY11" s="3129" t="s">
        <v>1995</v>
      </c>
      <c r="DXZ11" s="3130"/>
      <c r="DYA11" s="3130"/>
      <c r="DYB11" s="3130"/>
      <c r="DYC11" s="3130"/>
      <c r="DYD11" s="3130"/>
      <c r="DYE11" s="3130"/>
      <c r="DYF11" s="3131"/>
      <c r="DYG11" s="3129" t="s">
        <v>1995</v>
      </c>
      <c r="DYH11" s="3130"/>
      <c r="DYI11" s="3130"/>
      <c r="DYJ11" s="3130"/>
      <c r="DYK11" s="3130"/>
      <c r="DYL11" s="3130"/>
      <c r="DYM11" s="3130"/>
      <c r="DYN11" s="3131"/>
      <c r="DYO11" s="3129" t="s">
        <v>1995</v>
      </c>
      <c r="DYP11" s="3130"/>
      <c r="DYQ11" s="3130"/>
      <c r="DYR11" s="3130"/>
      <c r="DYS11" s="3130"/>
      <c r="DYT11" s="3130"/>
      <c r="DYU11" s="3130"/>
      <c r="DYV11" s="3131"/>
      <c r="DYW11" s="3129" t="s">
        <v>1995</v>
      </c>
      <c r="DYX11" s="3130"/>
      <c r="DYY11" s="3130"/>
      <c r="DYZ11" s="3130"/>
      <c r="DZA11" s="3130"/>
      <c r="DZB11" s="3130"/>
      <c r="DZC11" s="3130"/>
      <c r="DZD11" s="3131"/>
      <c r="DZE11" s="3129" t="s">
        <v>1995</v>
      </c>
      <c r="DZF11" s="3130"/>
      <c r="DZG11" s="3130"/>
      <c r="DZH11" s="3130"/>
      <c r="DZI11" s="3130"/>
      <c r="DZJ11" s="3130"/>
      <c r="DZK11" s="3130"/>
      <c r="DZL11" s="3131"/>
      <c r="DZM11" s="3129" t="s">
        <v>1995</v>
      </c>
      <c r="DZN11" s="3130"/>
      <c r="DZO11" s="3130"/>
      <c r="DZP11" s="3130"/>
      <c r="DZQ11" s="3130"/>
      <c r="DZR11" s="3130"/>
      <c r="DZS11" s="3130"/>
      <c r="DZT11" s="3131"/>
      <c r="DZU11" s="3129" t="s">
        <v>1995</v>
      </c>
      <c r="DZV11" s="3130"/>
      <c r="DZW11" s="3130"/>
      <c r="DZX11" s="3130"/>
      <c r="DZY11" s="3130"/>
      <c r="DZZ11" s="3130"/>
      <c r="EAA11" s="3130"/>
      <c r="EAB11" s="3131"/>
      <c r="EAC11" s="3129" t="s">
        <v>1995</v>
      </c>
      <c r="EAD11" s="3130"/>
      <c r="EAE11" s="3130"/>
      <c r="EAF11" s="3130"/>
      <c r="EAG11" s="3130"/>
      <c r="EAH11" s="3130"/>
      <c r="EAI11" s="3130"/>
      <c r="EAJ11" s="3131"/>
      <c r="EAK11" s="3129" t="s">
        <v>1995</v>
      </c>
      <c r="EAL11" s="3130"/>
      <c r="EAM11" s="3130"/>
      <c r="EAN11" s="3130"/>
      <c r="EAO11" s="3130"/>
      <c r="EAP11" s="3130"/>
      <c r="EAQ11" s="3130"/>
      <c r="EAR11" s="3131"/>
      <c r="EAS11" s="3129" t="s">
        <v>1995</v>
      </c>
      <c r="EAT11" s="3130"/>
      <c r="EAU11" s="3130"/>
      <c r="EAV11" s="3130"/>
      <c r="EAW11" s="3130"/>
      <c r="EAX11" s="3130"/>
      <c r="EAY11" s="3130"/>
      <c r="EAZ11" s="3131"/>
      <c r="EBA11" s="3129" t="s">
        <v>1995</v>
      </c>
      <c r="EBB11" s="3130"/>
      <c r="EBC11" s="3130"/>
      <c r="EBD11" s="3130"/>
      <c r="EBE11" s="3130"/>
      <c r="EBF11" s="3130"/>
      <c r="EBG11" s="3130"/>
      <c r="EBH11" s="3131"/>
      <c r="EBI11" s="3129" t="s">
        <v>1995</v>
      </c>
      <c r="EBJ11" s="3130"/>
      <c r="EBK11" s="3130"/>
      <c r="EBL11" s="3130"/>
      <c r="EBM11" s="3130"/>
      <c r="EBN11" s="3130"/>
      <c r="EBO11" s="3130"/>
      <c r="EBP11" s="3131"/>
      <c r="EBQ11" s="3129" t="s">
        <v>1995</v>
      </c>
      <c r="EBR11" s="3130"/>
      <c r="EBS11" s="3130"/>
      <c r="EBT11" s="3130"/>
      <c r="EBU11" s="3130"/>
      <c r="EBV11" s="3130"/>
      <c r="EBW11" s="3130"/>
      <c r="EBX11" s="3131"/>
      <c r="EBY11" s="3129" t="s">
        <v>1995</v>
      </c>
      <c r="EBZ11" s="3130"/>
      <c r="ECA11" s="3130"/>
      <c r="ECB11" s="3130"/>
      <c r="ECC11" s="3130"/>
      <c r="ECD11" s="3130"/>
      <c r="ECE11" s="3130"/>
      <c r="ECF11" s="3131"/>
      <c r="ECG11" s="3129" t="s">
        <v>1995</v>
      </c>
      <c r="ECH11" s="3130"/>
      <c r="ECI11" s="3130"/>
      <c r="ECJ11" s="3130"/>
      <c r="ECK11" s="3130"/>
      <c r="ECL11" s="3130"/>
      <c r="ECM11" s="3130"/>
      <c r="ECN11" s="3131"/>
      <c r="ECO11" s="3129" t="s">
        <v>1995</v>
      </c>
      <c r="ECP11" s="3130"/>
      <c r="ECQ11" s="3130"/>
      <c r="ECR11" s="3130"/>
      <c r="ECS11" s="3130"/>
      <c r="ECT11" s="3130"/>
      <c r="ECU11" s="3130"/>
      <c r="ECV11" s="3131"/>
      <c r="ECW11" s="3129" t="s">
        <v>1995</v>
      </c>
      <c r="ECX11" s="3130"/>
      <c r="ECY11" s="3130"/>
      <c r="ECZ11" s="3130"/>
      <c r="EDA11" s="3130"/>
      <c r="EDB11" s="3130"/>
      <c r="EDC11" s="3130"/>
      <c r="EDD11" s="3131"/>
      <c r="EDE11" s="3129" t="s">
        <v>1995</v>
      </c>
      <c r="EDF11" s="3130"/>
      <c r="EDG11" s="3130"/>
      <c r="EDH11" s="3130"/>
      <c r="EDI11" s="3130"/>
      <c r="EDJ11" s="3130"/>
      <c r="EDK11" s="3130"/>
      <c r="EDL11" s="3131"/>
      <c r="EDM11" s="3129" t="s">
        <v>1995</v>
      </c>
      <c r="EDN11" s="3130"/>
      <c r="EDO11" s="3130"/>
      <c r="EDP11" s="3130"/>
      <c r="EDQ11" s="3130"/>
      <c r="EDR11" s="3130"/>
      <c r="EDS11" s="3130"/>
      <c r="EDT11" s="3131"/>
      <c r="EDU11" s="3129" t="s">
        <v>1995</v>
      </c>
      <c r="EDV11" s="3130"/>
      <c r="EDW11" s="3130"/>
      <c r="EDX11" s="3130"/>
      <c r="EDY11" s="3130"/>
      <c r="EDZ11" s="3130"/>
      <c r="EEA11" s="3130"/>
      <c r="EEB11" s="3131"/>
      <c r="EEC11" s="3129" t="s">
        <v>1995</v>
      </c>
      <c r="EED11" s="3130"/>
      <c r="EEE11" s="3130"/>
      <c r="EEF11" s="3130"/>
      <c r="EEG11" s="3130"/>
      <c r="EEH11" s="3130"/>
      <c r="EEI11" s="3130"/>
      <c r="EEJ11" s="3131"/>
      <c r="EEK11" s="3129" t="s">
        <v>1995</v>
      </c>
      <c r="EEL11" s="3130"/>
      <c r="EEM11" s="3130"/>
      <c r="EEN11" s="3130"/>
      <c r="EEO11" s="3130"/>
      <c r="EEP11" s="3130"/>
      <c r="EEQ11" s="3130"/>
      <c r="EER11" s="3131"/>
      <c r="EES11" s="3129" t="s">
        <v>1995</v>
      </c>
      <c r="EET11" s="3130"/>
      <c r="EEU11" s="3130"/>
      <c r="EEV11" s="3130"/>
      <c r="EEW11" s="3130"/>
      <c r="EEX11" s="3130"/>
      <c r="EEY11" s="3130"/>
      <c r="EEZ11" s="3131"/>
      <c r="EFA11" s="3129" t="s">
        <v>1995</v>
      </c>
      <c r="EFB11" s="3130"/>
      <c r="EFC11" s="3130"/>
      <c r="EFD11" s="3130"/>
      <c r="EFE11" s="3130"/>
      <c r="EFF11" s="3130"/>
      <c r="EFG11" s="3130"/>
      <c r="EFH11" s="3131"/>
      <c r="EFI11" s="3129" t="s">
        <v>1995</v>
      </c>
      <c r="EFJ11" s="3130"/>
      <c r="EFK11" s="3130"/>
      <c r="EFL11" s="3130"/>
      <c r="EFM11" s="3130"/>
      <c r="EFN11" s="3130"/>
      <c r="EFO11" s="3130"/>
      <c r="EFP11" s="3131"/>
      <c r="EFQ11" s="3129" t="s">
        <v>1995</v>
      </c>
      <c r="EFR11" s="3130"/>
      <c r="EFS11" s="3130"/>
      <c r="EFT11" s="3130"/>
      <c r="EFU11" s="3130"/>
      <c r="EFV11" s="3130"/>
      <c r="EFW11" s="3130"/>
      <c r="EFX11" s="3131"/>
      <c r="EFY11" s="3129" t="s">
        <v>1995</v>
      </c>
      <c r="EFZ11" s="3130"/>
      <c r="EGA11" s="3130"/>
      <c r="EGB11" s="3130"/>
      <c r="EGC11" s="3130"/>
      <c r="EGD11" s="3130"/>
      <c r="EGE11" s="3130"/>
      <c r="EGF11" s="3131"/>
      <c r="EGG11" s="3129" t="s">
        <v>1995</v>
      </c>
      <c r="EGH11" s="3130"/>
      <c r="EGI11" s="3130"/>
      <c r="EGJ11" s="3130"/>
      <c r="EGK11" s="3130"/>
      <c r="EGL11" s="3130"/>
      <c r="EGM11" s="3130"/>
      <c r="EGN11" s="3131"/>
      <c r="EGO11" s="3129" t="s">
        <v>1995</v>
      </c>
      <c r="EGP11" s="3130"/>
      <c r="EGQ11" s="3130"/>
      <c r="EGR11" s="3130"/>
      <c r="EGS11" s="3130"/>
      <c r="EGT11" s="3130"/>
      <c r="EGU11" s="3130"/>
      <c r="EGV11" s="3131"/>
      <c r="EGW11" s="3129" t="s">
        <v>1995</v>
      </c>
      <c r="EGX11" s="3130"/>
      <c r="EGY11" s="3130"/>
      <c r="EGZ11" s="3130"/>
      <c r="EHA11" s="3130"/>
      <c r="EHB11" s="3130"/>
      <c r="EHC11" s="3130"/>
      <c r="EHD11" s="3131"/>
      <c r="EHE11" s="3129" t="s">
        <v>1995</v>
      </c>
      <c r="EHF11" s="3130"/>
      <c r="EHG11" s="3130"/>
      <c r="EHH11" s="3130"/>
      <c r="EHI11" s="3130"/>
      <c r="EHJ11" s="3130"/>
      <c r="EHK11" s="3130"/>
      <c r="EHL11" s="3131"/>
      <c r="EHM11" s="3129" t="s">
        <v>1995</v>
      </c>
      <c r="EHN11" s="3130"/>
      <c r="EHO11" s="3130"/>
      <c r="EHP11" s="3130"/>
      <c r="EHQ11" s="3130"/>
      <c r="EHR11" s="3130"/>
      <c r="EHS11" s="3130"/>
      <c r="EHT11" s="3131"/>
      <c r="EHU11" s="3129" t="s">
        <v>1995</v>
      </c>
      <c r="EHV11" s="3130"/>
      <c r="EHW11" s="3130"/>
      <c r="EHX11" s="3130"/>
      <c r="EHY11" s="3130"/>
      <c r="EHZ11" s="3130"/>
      <c r="EIA11" s="3130"/>
      <c r="EIB11" s="3131"/>
      <c r="EIC11" s="3129" t="s">
        <v>1995</v>
      </c>
      <c r="EID11" s="3130"/>
      <c r="EIE11" s="3130"/>
      <c r="EIF11" s="3130"/>
      <c r="EIG11" s="3130"/>
      <c r="EIH11" s="3130"/>
      <c r="EII11" s="3130"/>
      <c r="EIJ11" s="3131"/>
      <c r="EIK11" s="3129" t="s">
        <v>1995</v>
      </c>
      <c r="EIL11" s="3130"/>
      <c r="EIM11" s="3130"/>
      <c r="EIN11" s="3130"/>
      <c r="EIO11" s="3130"/>
      <c r="EIP11" s="3130"/>
      <c r="EIQ11" s="3130"/>
      <c r="EIR11" s="3131"/>
      <c r="EIS11" s="3129" t="s">
        <v>1995</v>
      </c>
      <c r="EIT11" s="3130"/>
      <c r="EIU11" s="3130"/>
      <c r="EIV11" s="3130"/>
      <c r="EIW11" s="3130"/>
      <c r="EIX11" s="3130"/>
      <c r="EIY11" s="3130"/>
      <c r="EIZ11" s="3131"/>
      <c r="EJA11" s="3129" t="s">
        <v>1995</v>
      </c>
      <c r="EJB11" s="3130"/>
      <c r="EJC11" s="3130"/>
      <c r="EJD11" s="3130"/>
      <c r="EJE11" s="3130"/>
      <c r="EJF11" s="3130"/>
      <c r="EJG11" s="3130"/>
      <c r="EJH11" s="3131"/>
      <c r="EJI11" s="3129" t="s">
        <v>1995</v>
      </c>
      <c r="EJJ11" s="3130"/>
      <c r="EJK11" s="3130"/>
      <c r="EJL11" s="3130"/>
      <c r="EJM11" s="3130"/>
      <c r="EJN11" s="3130"/>
      <c r="EJO11" s="3130"/>
      <c r="EJP11" s="3131"/>
      <c r="EJQ11" s="3129" t="s">
        <v>1995</v>
      </c>
      <c r="EJR11" s="3130"/>
      <c r="EJS11" s="3130"/>
      <c r="EJT11" s="3130"/>
      <c r="EJU11" s="3130"/>
      <c r="EJV11" s="3130"/>
      <c r="EJW11" s="3130"/>
      <c r="EJX11" s="3131"/>
      <c r="EJY11" s="3129" t="s">
        <v>1995</v>
      </c>
      <c r="EJZ11" s="3130"/>
      <c r="EKA11" s="3130"/>
      <c r="EKB11" s="3130"/>
      <c r="EKC11" s="3130"/>
      <c r="EKD11" s="3130"/>
      <c r="EKE11" s="3130"/>
      <c r="EKF11" s="3131"/>
      <c r="EKG11" s="3129" t="s">
        <v>1995</v>
      </c>
      <c r="EKH11" s="3130"/>
      <c r="EKI11" s="3130"/>
      <c r="EKJ11" s="3130"/>
      <c r="EKK11" s="3130"/>
      <c r="EKL11" s="3130"/>
      <c r="EKM11" s="3130"/>
      <c r="EKN11" s="3131"/>
      <c r="EKO11" s="3129" t="s">
        <v>1995</v>
      </c>
      <c r="EKP11" s="3130"/>
      <c r="EKQ11" s="3130"/>
      <c r="EKR11" s="3130"/>
      <c r="EKS11" s="3130"/>
      <c r="EKT11" s="3130"/>
      <c r="EKU11" s="3130"/>
      <c r="EKV11" s="3131"/>
      <c r="EKW11" s="3129" t="s">
        <v>1995</v>
      </c>
      <c r="EKX11" s="3130"/>
      <c r="EKY11" s="3130"/>
      <c r="EKZ11" s="3130"/>
      <c r="ELA11" s="3130"/>
      <c r="ELB11" s="3130"/>
      <c r="ELC11" s="3130"/>
      <c r="ELD11" s="3131"/>
      <c r="ELE11" s="3129" t="s">
        <v>1995</v>
      </c>
      <c r="ELF11" s="3130"/>
      <c r="ELG11" s="3130"/>
      <c r="ELH11" s="3130"/>
      <c r="ELI11" s="3130"/>
      <c r="ELJ11" s="3130"/>
      <c r="ELK11" s="3130"/>
      <c r="ELL11" s="3131"/>
      <c r="ELM11" s="3129" t="s">
        <v>1995</v>
      </c>
      <c r="ELN11" s="3130"/>
      <c r="ELO11" s="3130"/>
      <c r="ELP11" s="3130"/>
      <c r="ELQ11" s="3130"/>
      <c r="ELR11" s="3130"/>
      <c r="ELS11" s="3130"/>
      <c r="ELT11" s="3131"/>
      <c r="ELU11" s="3129" t="s">
        <v>1995</v>
      </c>
      <c r="ELV11" s="3130"/>
      <c r="ELW11" s="3130"/>
      <c r="ELX11" s="3130"/>
      <c r="ELY11" s="3130"/>
      <c r="ELZ11" s="3130"/>
      <c r="EMA11" s="3130"/>
      <c r="EMB11" s="3131"/>
      <c r="EMC11" s="3129" t="s">
        <v>1995</v>
      </c>
      <c r="EMD11" s="3130"/>
      <c r="EME11" s="3130"/>
      <c r="EMF11" s="3130"/>
      <c r="EMG11" s="3130"/>
      <c r="EMH11" s="3130"/>
      <c r="EMI11" s="3130"/>
      <c r="EMJ11" s="3131"/>
      <c r="EMK11" s="3129" t="s">
        <v>1995</v>
      </c>
      <c r="EML11" s="3130"/>
      <c r="EMM11" s="3130"/>
      <c r="EMN11" s="3130"/>
      <c r="EMO11" s="3130"/>
      <c r="EMP11" s="3130"/>
      <c r="EMQ11" s="3130"/>
      <c r="EMR11" s="3131"/>
      <c r="EMS11" s="3129" t="s">
        <v>1995</v>
      </c>
      <c r="EMT11" s="3130"/>
      <c r="EMU11" s="3130"/>
      <c r="EMV11" s="3130"/>
      <c r="EMW11" s="3130"/>
      <c r="EMX11" s="3130"/>
      <c r="EMY11" s="3130"/>
      <c r="EMZ11" s="3131"/>
      <c r="ENA11" s="3129" t="s">
        <v>1995</v>
      </c>
      <c r="ENB11" s="3130"/>
      <c r="ENC11" s="3130"/>
      <c r="END11" s="3130"/>
      <c r="ENE11" s="3130"/>
      <c r="ENF11" s="3130"/>
      <c r="ENG11" s="3130"/>
      <c r="ENH11" s="3131"/>
      <c r="ENI11" s="3129" t="s">
        <v>1995</v>
      </c>
      <c r="ENJ11" s="3130"/>
      <c r="ENK11" s="3130"/>
      <c r="ENL11" s="3130"/>
      <c r="ENM11" s="3130"/>
      <c r="ENN11" s="3130"/>
      <c r="ENO11" s="3130"/>
      <c r="ENP11" s="3131"/>
      <c r="ENQ11" s="3129" t="s">
        <v>1995</v>
      </c>
      <c r="ENR11" s="3130"/>
      <c r="ENS11" s="3130"/>
      <c r="ENT11" s="3130"/>
      <c r="ENU11" s="3130"/>
      <c r="ENV11" s="3130"/>
      <c r="ENW11" s="3130"/>
      <c r="ENX11" s="3131"/>
      <c r="ENY11" s="3129" t="s">
        <v>1995</v>
      </c>
      <c r="ENZ11" s="3130"/>
      <c r="EOA11" s="3130"/>
      <c r="EOB11" s="3130"/>
      <c r="EOC11" s="3130"/>
      <c r="EOD11" s="3130"/>
      <c r="EOE11" s="3130"/>
      <c r="EOF11" s="3131"/>
      <c r="EOG11" s="3129" t="s">
        <v>1995</v>
      </c>
      <c r="EOH11" s="3130"/>
      <c r="EOI11" s="3130"/>
      <c r="EOJ11" s="3130"/>
      <c r="EOK11" s="3130"/>
      <c r="EOL11" s="3130"/>
      <c r="EOM11" s="3130"/>
      <c r="EON11" s="3131"/>
      <c r="EOO11" s="3129" t="s">
        <v>1995</v>
      </c>
      <c r="EOP11" s="3130"/>
      <c r="EOQ11" s="3130"/>
      <c r="EOR11" s="3130"/>
      <c r="EOS11" s="3130"/>
      <c r="EOT11" s="3130"/>
      <c r="EOU11" s="3130"/>
      <c r="EOV11" s="3131"/>
      <c r="EOW11" s="3129" t="s">
        <v>1995</v>
      </c>
      <c r="EOX11" s="3130"/>
      <c r="EOY11" s="3130"/>
      <c r="EOZ11" s="3130"/>
      <c r="EPA11" s="3130"/>
      <c r="EPB11" s="3130"/>
      <c r="EPC11" s="3130"/>
      <c r="EPD11" s="3131"/>
      <c r="EPE11" s="3129" t="s">
        <v>1995</v>
      </c>
      <c r="EPF11" s="3130"/>
      <c r="EPG11" s="3130"/>
      <c r="EPH11" s="3130"/>
      <c r="EPI11" s="3130"/>
      <c r="EPJ11" s="3130"/>
      <c r="EPK11" s="3130"/>
      <c r="EPL11" s="3131"/>
      <c r="EPM11" s="3129" t="s">
        <v>1995</v>
      </c>
      <c r="EPN11" s="3130"/>
      <c r="EPO11" s="3130"/>
      <c r="EPP11" s="3130"/>
      <c r="EPQ11" s="3130"/>
      <c r="EPR11" s="3130"/>
      <c r="EPS11" s="3130"/>
      <c r="EPT11" s="3131"/>
      <c r="EPU11" s="3129" t="s">
        <v>1995</v>
      </c>
      <c r="EPV11" s="3130"/>
      <c r="EPW11" s="3130"/>
      <c r="EPX11" s="3130"/>
      <c r="EPY11" s="3130"/>
      <c r="EPZ11" s="3130"/>
      <c r="EQA11" s="3130"/>
      <c r="EQB11" s="3131"/>
      <c r="EQC11" s="3129" t="s">
        <v>1995</v>
      </c>
      <c r="EQD11" s="3130"/>
      <c r="EQE11" s="3130"/>
      <c r="EQF11" s="3130"/>
      <c r="EQG11" s="3130"/>
      <c r="EQH11" s="3130"/>
      <c r="EQI11" s="3130"/>
      <c r="EQJ11" s="3131"/>
      <c r="EQK11" s="3129" t="s">
        <v>1995</v>
      </c>
      <c r="EQL11" s="3130"/>
      <c r="EQM11" s="3130"/>
      <c r="EQN11" s="3130"/>
      <c r="EQO11" s="3130"/>
      <c r="EQP11" s="3130"/>
      <c r="EQQ11" s="3130"/>
      <c r="EQR11" s="3131"/>
      <c r="EQS11" s="3129" t="s">
        <v>1995</v>
      </c>
      <c r="EQT11" s="3130"/>
      <c r="EQU11" s="3130"/>
      <c r="EQV11" s="3130"/>
      <c r="EQW11" s="3130"/>
      <c r="EQX11" s="3130"/>
      <c r="EQY11" s="3130"/>
      <c r="EQZ11" s="3131"/>
      <c r="ERA11" s="3129" t="s">
        <v>1995</v>
      </c>
      <c r="ERB11" s="3130"/>
      <c r="ERC11" s="3130"/>
      <c r="ERD11" s="3130"/>
      <c r="ERE11" s="3130"/>
      <c r="ERF11" s="3130"/>
      <c r="ERG11" s="3130"/>
      <c r="ERH11" s="3131"/>
      <c r="ERI11" s="3129" t="s">
        <v>1995</v>
      </c>
      <c r="ERJ11" s="3130"/>
      <c r="ERK11" s="3130"/>
      <c r="ERL11" s="3130"/>
      <c r="ERM11" s="3130"/>
      <c r="ERN11" s="3130"/>
      <c r="ERO11" s="3130"/>
      <c r="ERP11" s="3131"/>
      <c r="ERQ11" s="3129" t="s">
        <v>1995</v>
      </c>
      <c r="ERR11" s="3130"/>
      <c r="ERS11" s="3130"/>
      <c r="ERT11" s="3130"/>
      <c r="ERU11" s="3130"/>
      <c r="ERV11" s="3130"/>
      <c r="ERW11" s="3130"/>
      <c r="ERX11" s="3131"/>
      <c r="ERY11" s="3129" t="s">
        <v>1995</v>
      </c>
      <c r="ERZ11" s="3130"/>
      <c r="ESA11" s="3130"/>
      <c r="ESB11" s="3130"/>
      <c r="ESC11" s="3130"/>
      <c r="ESD11" s="3130"/>
      <c r="ESE11" s="3130"/>
      <c r="ESF11" s="3131"/>
      <c r="ESG11" s="3129" t="s">
        <v>1995</v>
      </c>
      <c r="ESH11" s="3130"/>
      <c r="ESI11" s="3130"/>
      <c r="ESJ11" s="3130"/>
      <c r="ESK11" s="3130"/>
      <c r="ESL11" s="3130"/>
      <c r="ESM11" s="3130"/>
      <c r="ESN11" s="3131"/>
      <c r="ESO11" s="3129" t="s">
        <v>1995</v>
      </c>
      <c r="ESP11" s="3130"/>
      <c r="ESQ11" s="3130"/>
      <c r="ESR11" s="3130"/>
      <c r="ESS11" s="3130"/>
      <c r="EST11" s="3130"/>
      <c r="ESU11" s="3130"/>
      <c r="ESV11" s="3131"/>
      <c r="ESW11" s="3129" t="s">
        <v>1995</v>
      </c>
      <c r="ESX11" s="3130"/>
      <c r="ESY11" s="3130"/>
      <c r="ESZ11" s="3130"/>
      <c r="ETA11" s="3130"/>
      <c r="ETB11" s="3130"/>
      <c r="ETC11" s="3130"/>
      <c r="ETD11" s="3131"/>
      <c r="ETE11" s="3129" t="s">
        <v>1995</v>
      </c>
      <c r="ETF11" s="3130"/>
      <c r="ETG11" s="3130"/>
      <c r="ETH11" s="3130"/>
      <c r="ETI11" s="3130"/>
      <c r="ETJ11" s="3130"/>
      <c r="ETK11" s="3130"/>
      <c r="ETL11" s="3131"/>
      <c r="ETM11" s="3129" t="s">
        <v>1995</v>
      </c>
      <c r="ETN11" s="3130"/>
      <c r="ETO11" s="3130"/>
      <c r="ETP11" s="3130"/>
      <c r="ETQ11" s="3130"/>
      <c r="ETR11" s="3130"/>
      <c r="ETS11" s="3130"/>
      <c r="ETT11" s="3131"/>
      <c r="ETU11" s="3129" t="s">
        <v>1995</v>
      </c>
      <c r="ETV11" s="3130"/>
      <c r="ETW11" s="3130"/>
      <c r="ETX11" s="3130"/>
      <c r="ETY11" s="3130"/>
      <c r="ETZ11" s="3130"/>
      <c r="EUA11" s="3130"/>
      <c r="EUB11" s="3131"/>
      <c r="EUC11" s="3129" t="s">
        <v>1995</v>
      </c>
      <c r="EUD11" s="3130"/>
      <c r="EUE11" s="3130"/>
      <c r="EUF11" s="3130"/>
      <c r="EUG11" s="3130"/>
      <c r="EUH11" s="3130"/>
      <c r="EUI11" s="3130"/>
      <c r="EUJ11" s="3131"/>
      <c r="EUK11" s="3129" t="s">
        <v>1995</v>
      </c>
      <c r="EUL11" s="3130"/>
      <c r="EUM11" s="3130"/>
      <c r="EUN11" s="3130"/>
      <c r="EUO11" s="3130"/>
      <c r="EUP11" s="3130"/>
      <c r="EUQ11" s="3130"/>
      <c r="EUR11" s="3131"/>
      <c r="EUS11" s="3129" t="s">
        <v>1995</v>
      </c>
      <c r="EUT11" s="3130"/>
      <c r="EUU11" s="3130"/>
      <c r="EUV11" s="3130"/>
      <c r="EUW11" s="3130"/>
      <c r="EUX11" s="3130"/>
      <c r="EUY11" s="3130"/>
      <c r="EUZ11" s="3131"/>
      <c r="EVA11" s="3129" t="s">
        <v>1995</v>
      </c>
      <c r="EVB11" s="3130"/>
      <c r="EVC11" s="3130"/>
      <c r="EVD11" s="3130"/>
      <c r="EVE11" s="3130"/>
      <c r="EVF11" s="3130"/>
      <c r="EVG11" s="3130"/>
      <c r="EVH11" s="3131"/>
      <c r="EVI11" s="3129" t="s">
        <v>1995</v>
      </c>
      <c r="EVJ11" s="3130"/>
      <c r="EVK11" s="3130"/>
      <c r="EVL11" s="3130"/>
      <c r="EVM11" s="3130"/>
      <c r="EVN11" s="3130"/>
      <c r="EVO11" s="3130"/>
      <c r="EVP11" s="3131"/>
      <c r="EVQ11" s="3129" t="s">
        <v>1995</v>
      </c>
      <c r="EVR11" s="3130"/>
      <c r="EVS11" s="3130"/>
      <c r="EVT11" s="3130"/>
      <c r="EVU11" s="3130"/>
      <c r="EVV11" s="3130"/>
      <c r="EVW11" s="3130"/>
      <c r="EVX11" s="3131"/>
      <c r="EVY11" s="3129" t="s">
        <v>1995</v>
      </c>
      <c r="EVZ11" s="3130"/>
      <c r="EWA11" s="3130"/>
      <c r="EWB11" s="3130"/>
      <c r="EWC11" s="3130"/>
      <c r="EWD11" s="3130"/>
      <c r="EWE11" s="3130"/>
      <c r="EWF11" s="3131"/>
      <c r="EWG11" s="3129" t="s">
        <v>1995</v>
      </c>
      <c r="EWH11" s="3130"/>
      <c r="EWI11" s="3130"/>
      <c r="EWJ11" s="3130"/>
      <c r="EWK11" s="3130"/>
      <c r="EWL11" s="3130"/>
      <c r="EWM11" s="3130"/>
      <c r="EWN11" s="3131"/>
      <c r="EWO11" s="3129" t="s">
        <v>1995</v>
      </c>
      <c r="EWP11" s="3130"/>
      <c r="EWQ11" s="3130"/>
      <c r="EWR11" s="3130"/>
      <c r="EWS11" s="3130"/>
      <c r="EWT11" s="3130"/>
      <c r="EWU11" s="3130"/>
      <c r="EWV11" s="3131"/>
      <c r="EWW11" s="3129" t="s">
        <v>1995</v>
      </c>
      <c r="EWX11" s="3130"/>
      <c r="EWY11" s="3130"/>
      <c r="EWZ11" s="3130"/>
      <c r="EXA11" s="3130"/>
      <c r="EXB11" s="3130"/>
      <c r="EXC11" s="3130"/>
      <c r="EXD11" s="3131"/>
      <c r="EXE11" s="3129" t="s">
        <v>1995</v>
      </c>
      <c r="EXF11" s="3130"/>
      <c r="EXG11" s="3130"/>
      <c r="EXH11" s="3130"/>
      <c r="EXI11" s="3130"/>
      <c r="EXJ11" s="3130"/>
      <c r="EXK11" s="3130"/>
      <c r="EXL11" s="3131"/>
      <c r="EXM11" s="3129" t="s">
        <v>1995</v>
      </c>
      <c r="EXN11" s="3130"/>
      <c r="EXO11" s="3130"/>
      <c r="EXP11" s="3130"/>
      <c r="EXQ11" s="3130"/>
      <c r="EXR11" s="3130"/>
      <c r="EXS11" s="3130"/>
      <c r="EXT11" s="3131"/>
      <c r="EXU11" s="3129" t="s">
        <v>1995</v>
      </c>
      <c r="EXV11" s="3130"/>
      <c r="EXW11" s="3130"/>
      <c r="EXX11" s="3130"/>
      <c r="EXY11" s="3130"/>
      <c r="EXZ11" s="3130"/>
      <c r="EYA11" s="3130"/>
      <c r="EYB11" s="3131"/>
      <c r="EYC11" s="3129" t="s">
        <v>1995</v>
      </c>
      <c r="EYD11" s="3130"/>
      <c r="EYE11" s="3130"/>
      <c r="EYF11" s="3130"/>
      <c r="EYG11" s="3130"/>
      <c r="EYH11" s="3130"/>
      <c r="EYI11" s="3130"/>
      <c r="EYJ11" s="3131"/>
      <c r="EYK11" s="3129" t="s">
        <v>1995</v>
      </c>
      <c r="EYL11" s="3130"/>
      <c r="EYM11" s="3130"/>
      <c r="EYN11" s="3130"/>
      <c r="EYO11" s="3130"/>
      <c r="EYP11" s="3130"/>
      <c r="EYQ11" s="3130"/>
      <c r="EYR11" s="3131"/>
      <c r="EYS11" s="3129" t="s">
        <v>1995</v>
      </c>
      <c r="EYT11" s="3130"/>
      <c r="EYU11" s="3130"/>
      <c r="EYV11" s="3130"/>
      <c r="EYW11" s="3130"/>
      <c r="EYX11" s="3130"/>
      <c r="EYY11" s="3130"/>
      <c r="EYZ11" s="3131"/>
      <c r="EZA11" s="3129" t="s">
        <v>1995</v>
      </c>
      <c r="EZB11" s="3130"/>
      <c r="EZC11" s="3130"/>
      <c r="EZD11" s="3130"/>
      <c r="EZE11" s="3130"/>
      <c r="EZF11" s="3130"/>
      <c r="EZG11" s="3130"/>
      <c r="EZH11" s="3131"/>
      <c r="EZI11" s="3129" t="s">
        <v>1995</v>
      </c>
      <c r="EZJ11" s="3130"/>
      <c r="EZK11" s="3130"/>
      <c r="EZL11" s="3130"/>
      <c r="EZM11" s="3130"/>
      <c r="EZN11" s="3130"/>
      <c r="EZO11" s="3130"/>
      <c r="EZP11" s="3131"/>
      <c r="EZQ11" s="3129" t="s">
        <v>1995</v>
      </c>
      <c r="EZR11" s="3130"/>
      <c r="EZS11" s="3130"/>
      <c r="EZT11" s="3130"/>
      <c r="EZU11" s="3130"/>
      <c r="EZV11" s="3130"/>
      <c r="EZW11" s="3130"/>
      <c r="EZX11" s="3131"/>
      <c r="EZY11" s="3129" t="s">
        <v>1995</v>
      </c>
      <c r="EZZ11" s="3130"/>
      <c r="FAA11" s="3130"/>
      <c r="FAB11" s="3130"/>
      <c r="FAC11" s="3130"/>
      <c r="FAD11" s="3130"/>
      <c r="FAE11" s="3130"/>
      <c r="FAF11" s="3131"/>
      <c r="FAG11" s="3129" t="s">
        <v>1995</v>
      </c>
      <c r="FAH11" s="3130"/>
      <c r="FAI11" s="3130"/>
      <c r="FAJ11" s="3130"/>
      <c r="FAK11" s="3130"/>
      <c r="FAL11" s="3130"/>
      <c r="FAM11" s="3130"/>
      <c r="FAN11" s="3131"/>
      <c r="FAO11" s="3129" t="s">
        <v>1995</v>
      </c>
      <c r="FAP11" s="3130"/>
      <c r="FAQ11" s="3130"/>
      <c r="FAR11" s="3130"/>
      <c r="FAS11" s="3130"/>
      <c r="FAT11" s="3130"/>
      <c r="FAU11" s="3130"/>
      <c r="FAV11" s="3131"/>
      <c r="FAW11" s="3129" t="s">
        <v>1995</v>
      </c>
      <c r="FAX11" s="3130"/>
      <c r="FAY11" s="3130"/>
      <c r="FAZ11" s="3130"/>
      <c r="FBA11" s="3130"/>
      <c r="FBB11" s="3130"/>
      <c r="FBC11" s="3130"/>
      <c r="FBD11" s="3131"/>
      <c r="FBE11" s="3129" t="s">
        <v>1995</v>
      </c>
      <c r="FBF11" s="3130"/>
      <c r="FBG11" s="3130"/>
      <c r="FBH11" s="3130"/>
      <c r="FBI11" s="3130"/>
      <c r="FBJ11" s="3130"/>
      <c r="FBK11" s="3130"/>
      <c r="FBL11" s="3131"/>
      <c r="FBM11" s="3129" t="s">
        <v>1995</v>
      </c>
      <c r="FBN11" s="3130"/>
      <c r="FBO11" s="3130"/>
      <c r="FBP11" s="3130"/>
      <c r="FBQ11" s="3130"/>
      <c r="FBR11" s="3130"/>
      <c r="FBS11" s="3130"/>
      <c r="FBT11" s="3131"/>
      <c r="FBU11" s="3129" t="s">
        <v>1995</v>
      </c>
      <c r="FBV11" s="3130"/>
      <c r="FBW11" s="3130"/>
      <c r="FBX11" s="3130"/>
      <c r="FBY11" s="3130"/>
      <c r="FBZ11" s="3130"/>
      <c r="FCA11" s="3130"/>
      <c r="FCB11" s="3131"/>
      <c r="FCC11" s="3129" t="s">
        <v>1995</v>
      </c>
      <c r="FCD11" s="3130"/>
      <c r="FCE11" s="3130"/>
      <c r="FCF11" s="3130"/>
      <c r="FCG11" s="3130"/>
      <c r="FCH11" s="3130"/>
      <c r="FCI11" s="3130"/>
      <c r="FCJ11" s="3131"/>
      <c r="FCK11" s="3129" t="s">
        <v>1995</v>
      </c>
      <c r="FCL11" s="3130"/>
      <c r="FCM11" s="3130"/>
      <c r="FCN11" s="3130"/>
      <c r="FCO11" s="3130"/>
      <c r="FCP11" s="3130"/>
      <c r="FCQ11" s="3130"/>
      <c r="FCR11" s="3131"/>
      <c r="FCS11" s="3129" t="s">
        <v>1995</v>
      </c>
      <c r="FCT11" s="3130"/>
      <c r="FCU11" s="3130"/>
      <c r="FCV11" s="3130"/>
      <c r="FCW11" s="3130"/>
      <c r="FCX11" s="3130"/>
      <c r="FCY11" s="3130"/>
      <c r="FCZ11" s="3131"/>
      <c r="FDA11" s="3129" t="s">
        <v>1995</v>
      </c>
      <c r="FDB11" s="3130"/>
      <c r="FDC11" s="3130"/>
      <c r="FDD11" s="3130"/>
      <c r="FDE11" s="3130"/>
      <c r="FDF11" s="3130"/>
      <c r="FDG11" s="3130"/>
      <c r="FDH11" s="3131"/>
      <c r="FDI11" s="3129" t="s">
        <v>1995</v>
      </c>
      <c r="FDJ11" s="3130"/>
      <c r="FDK11" s="3130"/>
      <c r="FDL11" s="3130"/>
      <c r="FDM11" s="3130"/>
      <c r="FDN11" s="3130"/>
      <c r="FDO11" s="3130"/>
      <c r="FDP11" s="3131"/>
      <c r="FDQ11" s="3129" t="s">
        <v>1995</v>
      </c>
      <c r="FDR11" s="3130"/>
      <c r="FDS11" s="3130"/>
      <c r="FDT11" s="3130"/>
      <c r="FDU11" s="3130"/>
      <c r="FDV11" s="3130"/>
      <c r="FDW11" s="3130"/>
      <c r="FDX11" s="3131"/>
      <c r="FDY11" s="3129" t="s">
        <v>1995</v>
      </c>
      <c r="FDZ11" s="3130"/>
      <c r="FEA11" s="3130"/>
      <c r="FEB11" s="3130"/>
      <c r="FEC11" s="3130"/>
      <c r="FED11" s="3130"/>
      <c r="FEE11" s="3130"/>
      <c r="FEF11" s="3131"/>
      <c r="FEG11" s="3129" t="s">
        <v>1995</v>
      </c>
      <c r="FEH11" s="3130"/>
      <c r="FEI11" s="3130"/>
      <c r="FEJ11" s="3130"/>
      <c r="FEK11" s="3130"/>
      <c r="FEL11" s="3130"/>
      <c r="FEM11" s="3130"/>
      <c r="FEN11" s="3131"/>
      <c r="FEO11" s="3129" t="s">
        <v>1995</v>
      </c>
      <c r="FEP11" s="3130"/>
      <c r="FEQ11" s="3130"/>
      <c r="FER11" s="3130"/>
      <c r="FES11" s="3130"/>
      <c r="FET11" s="3130"/>
      <c r="FEU11" s="3130"/>
      <c r="FEV11" s="3131"/>
      <c r="FEW11" s="3129" t="s">
        <v>1995</v>
      </c>
      <c r="FEX11" s="3130"/>
      <c r="FEY11" s="3130"/>
      <c r="FEZ11" s="3130"/>
      <c r="FFA11" s="3130"/>
      <c r="FFB11" s="3130"/>
      <c r="FFC11" s="3130"/>
      <c r="FFD11" s="3131"/>
      <c r="FFE11" s="3129" t="s">
        <v>1995</v>
      </c>
      <c r="FFF11" s="3130"/>
      <c r="FFG11" s="3130"/>
      <c r="FFH11" s="3130"/>
      <c r="FFI11" s="3130"/>
      <c r="FFJ11" s="3130"/>
      <c r="FFK11" s="3130"/>
      <c r="FFL11" s="3131"/>
      <c r="FFM11" s="3129" t="s">
        <v>1995</v>
      </c>
      <c r="FFN11" s="3130"/>
      <c r="FFO11" s="3130"/>
      <c r="FFP11" s="3130"/>
      <c r="FFQ11" s="3130"/>
      <c r="FFR11" s="3130"/>
      <c r="FFS11" s="3130"/>
      <c r="FFT11" s="3131"/>
      <c r="FFU11" s="3129" t="s">
        <v>1995</v>
      </c>
      <c r="FFV11" s="3130"/>
      <c r="FFW11" s="3130"/>
      <c r="FFX11" s="3130"/>
      <c r="FFY11" s="3130"/>
      <c r="FFZ11" s="3130"/>
      <c r="FGA11" s="3130"/>
      <c r="FGB11" s="3131"/>
      <c r="FGC11" s="3129" t="s">
        <v>1995</v>
      </c>
      <c r="FGD11" s="3130"/>
      <c r="FGE11" s="3130"/>
      <c r="FGF11" s="3130"/>
      <c r="FGG11" s="3130"/>
      <c r="FGH11" s="3130"/>
      <c r="FGI11" s="3130"/>
      <c r="FGJ11" s="3131"/>
      <c r="FGK11" s="3129" t="s">
        <v>1995</v>
      </c>
      <c r="FGL11" s="3130"/>
      <c r="FGM11" s="3130"/>
      <c r="FGN11" s="3130"/>
      <c r="FGO11" s="3130"/>
      <c r="FGP11" s="3130"/>
      <c r="FGQ11" s="3130"/>
      <c r="FGR11" s="3131"/>
      <c r="FGS11" s="3129" t="s">
        <v>1995</v>
      </c>
      <c r="FGT11" s="3130"/>
      <c r="FGU11" s="3130"/>
      <c r="FGV11" s="3130"/>
      <c r="FGW11" s="3130"/>
      <c r="FGX11" s="3130"/>
      <c r="FGY11" s="3130"/>
      <c r="FGZ11" s="3131"/>
      <c r="FHA11" s="3129" t="s">
        <v>1995</v>
      </c>
      <c r="FHB11" s="3130"/>
      <c r="FHC11" s="3130"/>
      <c r="FHD11" s="3130"/>
      <c r="FHE11" s="3130"/>
      <c r="FHF11" s="3130"/>
      <c r="FHG11" s="3130"/>
      <c r="FHH11" s="3131"/>
      <c r="FHI11" s="3129" t="s">
        <v>1995</v>
      </c>
      <c r="FHJ11" s="3130"/>
      <c r="FHK11" s="3130"/>
      <c r="FHL11" s="3130"/>
      <c r="FHM11" s="3130"/>
      <c r="FHN11" s="3130"/>
      <c r="FHO11" s="3130"/>
      <c r="FHP11" s="3131"/>
      <c r="FHQ11" s="3129" t="s">
        <v>1995</v>
      </c>
      <c r="FHR11" s="3130"/>
      <c r="FHS11" s="3130"/>
      <c r="FHT11" s="3130"/>
      <c r="FHU11" s="3130"/>
      <c r="FHV11" s="3130"/>
      <c r="FHW11" s="3130"/>
      <c r="FHX11" s="3131"/>
      <c r="FHY11" s="3129" t="s">
        <v>1995</v>
      </c>
      <c r="FHZ11" s="3130"/>
      <c r="FIA11" s="3130"/>
      <c r="FIB11" s="3130"/>
      <c r="FIC11" s="3130"/>
      <c r="FID11" s="3130"/>
      <c r="FIE11" s="3130"/>
      <c r="FIF11" s="3131"/>
      <c r="FIG11" s="3129" t="s">
        <v>1995</v>
      </c>
      <c r="FIH11" s="3130"/>
      <c r="FII11" s="3130"/>
      <c r="FIJ11" s="3130"/>
      <c r="FIK11" s="3130"/>
      <c r="FIL11" s="3130"/>
      <c r="FIM11" s="3130"/>
      <c r="FIN11" s="3131"/>
      <c r="FIO11" s="3129" t="s">
        <v>1995</v>
      </c>
      <c r="FIP11" s="3130"/>
      <c r="FIQ11" s="3130"/>
      <c r="FIR11" s="3130"/>
      <c r="FIS11" s="3130"/>
      <c r="FIT11" s="3130"/>
      <c r="FIU11" s="3130"/>
      <c r="FIV11" s="3131"/>
      <c r="FIW11" s="3129" t="s">
        <v>1995</v>
      </c>
      <c r="FIX11" s="3130"/>
      <c r="FIY11" s="3130"/>
      <c r="FIZ11" s="3130"/>
      <c r="FJA11" s="3130"/>
      <c r="FJB11" s="3130"/>
      <c r="FJC11" s="3130"/>
      <c r="FJD11" s="3131"/>
      <c r="FJE11" s="3129" t="s">
        <v>1995</v>
      </c>
      <c r="FJF11" s="3130"/>
      <c r="FJG11" s="3130"/>
      <c r="FJH11" s="3130"/>
      <c r="FJI11" s="3130"/>
      <c r="FJJ11" s="3130"/>
      <c r="FJK11" s="3130"/>
      <c r="FJL11" s="3131"/>
      <c r="FJM11" s="3129" t="s">
        <v>1995</v>
      </c>
      <c r="FJN11" s="3130"/>
      <c r="FJO11" s="3130"/>
      <c r="FJP11" s="3130"/>
      <c r="FJQ11" s="3130"/>
      <c r="FJR11" s="3130"/>
      <c r="FJS11" s="3130"/>
      <c r="FJT11" s="3131"/>
      <c r="FJU11" s="3129" t="s">
        <v>1995</v>
      </c>
      <c r="FJV11" s="3130"/>
      <c r="FJW11" s="3130"/>
      <c r="FJX11" s="3130"/>
      <c r="FJY11" s="3130"/>
      <c r="FJZ11" s="3130"/>
      <c r="FKA11" s="3130"/>
      <c r="FKB11" s="3131"/>
      <c r="FKC11" s="3129" t="s">
        <v>1995</v>
      </c>
      <c r="FKD11" s="3130"/>
      <c r="FKE11" s="3130"/>
      <c r="FKF11" s="3130"/>
      <c r="FKG11" s="3130"/>
      <c r="FKH11" s="3130"/>
      <c r="FKI11" s="3130"/>
      <c r="FKJ11" s="3131"/>
      <c r="FKK11" s="3129" t="s">
        <v>1995</v>
      </c>
      <c r="FKL11" s="3130"/>
      <c r="FKM11" s="3130"/>
      <c r="FKN11" s="3130"/>
      <c r="FKO11" s="3130"/>
      <c r="FKP11" s="3130"/>
      <c r="FKQ11" s="3130"/>
      <c r="FKR11" s="3131"/>
      <c r="FKS11" s="3129" t="s">
        <v>1995</v>
      </c>
      <c r="FKT11" s="3130"/>
      <c r="FKU11" s="3130"/>
      <c r="FKV11" s="3130"/>
      <c r="FKW11" s="3130"/>
      <c r="FKX11" s="3130"/>
      <c r="FKY11" s="3130"/>
      <c r="FKZ11" s="3131"/>
      <c r="FLA11" s="3129" t="s">
        <v>1995</v>
      </c>
      <c r="FLB11" s="3130"/>
      <c r="FLC11" s="3130"/>
      <c r="FLD11" s="3130"/>
      <c r="FLE11" s="3130"/>
      <c r="FLF11" s="3130"/>
      <c r="FLG11" s="3130"/>
      <c r="FLH11" s="3131"/>
      <c r="FLI11" s="3129" t="s">
        <v>1995</v>
      </c>
      <c r="FLJ11" s="3130"/>
      <c r="FLK11" s="3130"/>
      <c r="FLL11" s="3130"/>
      <c r="FLM11" s="3130"/>
      <c r="FLN11" s="3130"/>
      <c r="FLO11" s="3130"/>
      <c r="FLP11" s="3131"/>
      <c r="FLQ11" s="3129" t="s">
        <v>1995</v>
      </c>
      <c r="FLR11" s="3130"/>
      <c r="FLS11" s="3130"/>
      <c r="FLT11" s="3130"/>
      <c r="FLU11" s="3130"/>
      <c r="FLV11" s="3130"/>
      <c r="FLW11" s="3130"/>
      <c r="FLX11" s="3131"/>
      <c r="FLY11" s="3129" t="s">
        <v>1995</v>
      </c>
      <c r="FLZ11" s="3130"/>
      <c r="FMA11" s="3130"/>
      <c r="FMB11" s="3130"/>
      <c r="FMC11" s="3130"/>
      <c r="FMD11" s="3130"/>
      <c r="FME11" s="3130"/>
      <c r="FMF11" s="3131"/>
      <c r="FMG11" s="3129" t="s">
        <v>1995</v>
      </c>
      <c r="FMH11" s="3130"/>
      <c r="FMI11" s="3130"/>
      <c r="FMJ11" s="3130"/>
      <c r="FMK11" s="3130"/>
      <c r="FML11" s="3130"/>
      <c r="FMM11" s="3130"/>
      <c r="FMN11" s="3131"/>
      <c r="FMO11" s="3129" t="s">
        <v>1995</v>
      </c>
      <c r="FMP11" s="3130"/>
      <c r="FMQ11" s="3130"/>
      <c r="FMR11" s="3130"/>
      <c r="FMS11" s="3130"/>
      <c r="FMT11" s="3130"/>
      <c r="FMU11" s="3130"/>
      <c r="FMV11" s="3131"/>
      <c r="FMW11" s="3129" t="s">
        <v>1995</v>
      </c>
      <c r="FMX11" s="3130"/>
      <c r="FMY11" s="3130"/>
      <c r="FMZ11" s="3130"/>
      <c r="FNA11" s="3130"/>
      <c r="FNB11" s="3130"/>
      <c r="FNC11" s="3130"/>
      <c r="FND11" s="3131"/>
      <c r="FNE11" s="3129" t="s">
        <v>1995</v>
      </c>
      <c r="FNF11" s="3130"/>
      <c r="FNG11" s="3130"/>
      <c r="FNH11" s="3130"/>
      <c r="FNI11" s="3130"/>
      <c r="FNJ11" s="3130"/>
      <c r="FNK11" s="3130"/>
      <c r="FNL11" s="3131"/>
      <c r="FNM11" s="3129" t="s">
        <v>1995</v>
      </c>
      <c r="FNN11" s="3130"/>
      <c r="FNO11" s="3130"/>
      <c r="FNP11" s="3130"/>
      <c r="FNQ11" s="3130"/>
      <c r="FNR11" s="3130"/>
      <c r="FNS11" s="3130"/>
      <c r="FNT11" s="3131"/>
      <c r="FNU11" s="3129" t="s">
        <v>1995</v>
      </c>
      <c r="FNV11" s="3130"/>
      <c r="FNW11" s="3130"/>
      <c r="FNX11" s="3130"/>
      <c r="FNY11" s="3130"/>
      <c r="FNZ11" s="3130"/>
      <c r="FOA11" s="3130"/>
      <c r="FOB11" s="3131"/>
      <c r="FOC11" s="3129" t="s">
        <v>1995</v>
      </c>
      <c r="FOD11" s="3130"/>
      <c r="FOE11" s="3130"/>
      <c r="FOF11" s="3130"/>
      <c r="FOG11" s="3130"/>
      <c r="FOH11" s="3130"/>
      <c r="FOI11" s="3130"/>
      <c r="FOJ11" s="3131"/>
      <c r="FOK11" s="3129" t="s">
        <v>1995</v>
      </c>
      <c r="FOL11" s="3130"/>
      <c r="FOM11" s="3130"/>
      <c r="FON11" s="3130"/>
      <c r="FOO11" s="3130"/>
      <c r="FOP11" s="3130"/>
      <c r="FOQ11" s="3130"/>
      <c r="FOR11" s="3131"/>
      <c r="FOS11" s="3129" t="s">
        <v>1995</v>
      </c>
      <c r="FOT11" s="3130"/>
      <c r="FOU11" s="3130"/>
      <c r="FOV11" s="3130"/>
      <c r="FOW11" s="3130"/>
      <c r="FOX11" s="3130"/>
      <c r="FOY11" s="3130"/>
      <c r="FOZ11" s="3131"/>
      <c r="FPA11" s="3129" t="s">
        <v>1995</v>
      </c>
      <c r="FPB11" s="3130"/>
      <c r="FPC11" s="3130"/>
      <c r="FPD11" s="3130"/>
      <c r="FPE11" s="3130"/>
      <c r="FPF11" s="3130"/>
      <c r="FPG11" s="3130"/>
      <c r="FPH11" s="3131"/>
      <c r="FPI11" s="3129" t="s">
        <v>1995</v>
      </c>
      <c r="FPJ11" s="3130"/>
      <c r="FPK11" s="3130"/>
      <c r="FPL11" s="3130"/>
      <c r="FPM11" s="3130"/>
      <c r="FPN11" s="3130"/>
      <c r="FPO11" s="3130"/>
      <c r="FPP11" s="3131"/>
      <c r="FPQ11" s="3129" t="s">
        <v>1995</v>
      </c>
      <c r="FPR11" s="3130"/>
      <c r="FPS11" s="3130"/>
      <c r="FPT11" s="3130"/>
      <c r="FPU11" s="3130"/>
      <c r="FPV11" s="3130"/>
      <c r="FPW11" s="3130"/>
      <c r="FPX11" s="3131"/>
      <c r="FPY11" s="3129" t="s">
        <v>1995</v>
      </c>
      <c r="FPZ11" s="3130"/>
      <c r="FQA11" s="3130"/>
      <c r="FQB11" s="3130"/>
      <c r="FQC11" s="3130"/>
      <c r="FQD11" s="3130"/>
      <c r="FQE11" s="3130"/>
      <c r="FQF11" s="3131"/>
      <c r="FQG11" s="3129" t="s">
        <v>1995</v>
      </c>
      <c r="FQH11" s="3130"/>
      <c r="FQI11" s="3130"/>
      <c r="FQJ11" s="3130"/>
      <c r="FQK11" s="3130"/>
      <c r="FQL11" s="3130"/>
      <c r="FQM11" s="3130"/>
      <c r="FQN11" s="3131"/>
      <c r="FQO11" s="3129" t="s">
        <v>1995</v>
      </c>
      <c r="FQP11" s="3130"/>
      <c r="FQQ11" s="3130"/>
      <c r="FQR11" s="3130"/>
      <c r="FQS11" s="3130"/>
      <c r="FQT11" s="3130"/>
      <c r="FQU11" s="3130"/>
      <c r="FQV11" s="3131"/>
      <c r="FQW11" s="3129" t="s">
        <v>1995</v>
      </c>
      <c r="FQX11" s="3130"/>
      <c r="FQY11" s="3130"/>
      <c r="FQZ11" s="3130"/>
      <c r="FRA11" s="3130"/>
      <c r="FRB11" s="3130"/>
      <c r="FRC11" s="3130"/>
      <c r="FRD11" s="3131"/>
      <c r="FRE11" s="3129" t="s">
        <v>1995</v>
      </c>
      <c r="FRF11" s="3130"/>
      <c r="FRG11" s="3130"/>
      <c r="FRH11" s="3130"/>
      <c r="FRI11" s="3130"/>
      <c r="FRJ11" s="3130"/>
      <c r="FRK11" s="3130"/>
      <c r="FRL11" s="3131"/>
      <c r="FRM11" s="3129" t="s">
        <v>1995</v>
      </c>
      <c r="FRN11" s="3130"/>
      <c r="FRO11" s="3130"/>
      <c r="FRP11" s="3130"/>
      <c r="FRQ11" s="3130"/>
      <c r="FRR11" s="3130"/>
      <c r="FRS11" s="3130"/>
      <c r="FRT11" s="3131"/>
      <c r="FRU11" s="3129" t="s">
        <v>1995</v>
      </c>
      <c r="FRV11" s="3130"/>
      <c r="FRW11" s="3130"/>
      <c r="FRX11" s="3130"/>
      <c r="FRY11" s="3130"/>
      <c r="FRZ11" s="3130"/>
      <c r="FSA11" s="3130"/>
      <c r="FSB11" s="3131"/>
      <c r="FSC11" s="3129" t="s">
        <v>1995</v>
      </c>
      <c r="FSD11" s="3130"/>
      <c r="FSE11" s="3130"/>
      <c r="FSF11" s="3130"/>
      <c r="FSG11" s="3130"/>
      <c r="FSH11" s="3130"/>
      <c r="FSI11" s="3130"/>
      <c r="FSJ11" s="3131"/>
      <c r="FSK11" s="3129" t="s">
        <v>1995</v>
      </c>
      <c r="FSL11" s="3130"/>
      <c r="FSM11" s="3130"/>
      <c r="FSN11" s="3130"/>
      <c r="FSO11" s="3130"/>
      <c r="FSP11" s="3130"/>
      <c r="FSQ11" s="3130"/>
      <c r="FSR11" s="3131"/>
      <c r="FSS11" s="3129" t="s">
        <v>1995</v>
      </c>
      <c r="FST11" s="3130"/>
      <c r="FSU11" s="3130"/>
      <c r="FSV11" s="3130"/>
      <c r="FSW11" s="3130"/>
      <c r="FSX11" s="3130"/>
      <c r="FSY11" s="3130"/>
      <c r="FSZ11" s="3131"/>
      <c r="FTA11" s="3129" t="s">
        <v>1995</v>
      </c>
      <c r="FTB11" s="3130"/>
      <c r="FTC11" s="3130"/>
      <c r="FTD11" s="3130"/>
      <c r="FTE11" s="3130"/>
      <c r="FTF11" s="3130"/>
      <c r="FTG11" s="3130"/>
      <c r="FTH11" s="3131"/>
      <c r="FTI11" s="3129" t="s">
        <v>1995</v>
      </c>
      <c r="FTJ11" s="3130"/>
      <c r="FTK11" s="3130"/>
      <c r="FTL11" s="3130"/>
      <c r="FTM11" s="3130"/>
      <c r="FTN11" s="3130"/>
      <c r="FTO11" s="3130"/>
      <c r="FTP11" s="3131"/>
      <c r="FTQ11" s="3129" t="s">
        <v>1995</v>
      </c>
      <c r="FTR11" s="3130"/>
      <c r="FTS11" s="3130"/>
      <c r="FTT11" s="3130"/>
      <c r="FTU11" s="3130"/>
      <c r="FTV11" s="3130"/>
      <c r="FTW11" s="3130"/>
      <c r="FTX11" s="3131"/>
      <c r="FTY11" s="3129" t="s">
        <v>1995</v>
      </c>
      <c r="FTZ11" s="3130"/>
      <c r="FUA11" s="3130"/>
      <c r="FUB11" s="3130"/>
      <c r="FUC11" s="3130"/>
      <c r="FUD11" s="3130"/>
      <c r="FUE11" s="3130"/>
      <c r="FUF11" s="3131"/>
      <c r="FUG11" s="3129" t="s">
        <v>1995</v>
      </c>
      <c r="FUH11" s="3130"/>
      <c r="FUI11" s="3130"/>
      <c r="FUJ11" s="3130"/>
      <c r="FUK11" s="3130"/>
      <c r="FUL11" s="3130"/>
      <c r="FUM11" s="3130"/>
      <c r="FUN11" s="3131"/>
      <c r="FUO11" s="3129" t="s">
        <v>1995</v>
      </c>
      <c r="FUP11" s="3130"/>
      <c r="FUQ11" s="3130"/>
      <c r="FUR11" s="3130"/>
      <c r="FUS11" s="3130"/>
      <c r="FUT11" s="3130"/>
      <c r="FUU11" s="3130"/>
      <c r="FUV11" s="3131"/>
      <c r="FUW11" s="3129" t="s">
        <v>1995</v>
      </c>
      <c r="FUX11" s="3130"/>
      <c r="FUY11" s="3130"/>
      <c r="FUZ11" s="3130"/>
      <c r="FVA11" s="3130"/>
      <c r="FVB11" s="3130"/>
      <c r="FVC11" s="3130"/>
      <c r="FVD11" s="3131"/>
      <c r="FVE11" s="3129" t="s">
        <v>1995</v>
      </c>
      <c r="FVF11" s="3130"/>
      <c r="FVG11" s="3130"/>
      <c r="FVH11" s="3130"/>
      <c r="FVI11" s="3130"/>
      <c r="FVJ11" s="3130"/>
      <c r="FVK11" s="3130"/>
      <c r="FVL11" s="3131"/>
      <c r="FVM11" s="3129" t="s">
        <v>1995</v>
      </c>
      <c r="FVN11" s="3130"/>
      <c r="FVO11" s="3130"/>
      <c r="FVP11" s="3130"/>
      <c r="FVQ11" s="3130"/>
      <c r="FVR11" s="3130"/>
      <c r="FVS11" s="3130"/>
      <c r="FVT11" s="3131"/>
      <c r="FVU11" s="3129" t="s">
        <v>1995</v>
      </c>
      <c r="FVV11" s="3130"/>
      <c r="FVW11" s="3130"/>
      <c r="FVX11" s="3130"/>
      <c r="FVY11" s="3130"/>
      <c r="FVZ11" s="3130"/>
      <c r="FWA11" s="3130"/>
      <c r="FWB11" s="3131"/>
      <c r="FWC11" s="3129" t="s">
        <v>1995</v>
      </c>
      <c r="FWD11" s="3130"/>
      <c r="FWE11" s="3130"/>
      <c r="FWF11" s="3130"/>
      <c r="FWG11" s="3130"/>
      <c r="FWH11" s="3130"/>
      <c r="FWI11" s="3130"/>
      <c r="FWJ11" s="3131"/>
      <c r="FWK11" s="3129" t="s">
        <v>1995</v>
      </c>
      <c r="FWL11" s="3130"/>
      <c r="FWM11" s="3130"/>
      <c r="FWN11" s="3130"/>
      <c r="FWO11" s="3130"/>
      <c r="FWP11" s="3130"/>
      <c r="FWQ11" s="3130"/>
      <c r="FWR11" s="3131"/>
      <c r="FWS11" s="3129" t="s">
        <v>1995</v>
      </c>
      <c r="FWT11" s="3130"/>
      <c r="FWU11" s="3130"/>
      <c r="FWV11" s="3130"/>
      <c r="FWW11" s="3130"/>
      <c r="FWX11" s="3130"/>
      <c r="FWY11" s="3130"/>
      <c r="FWZ11" s="3131"/>
      <c r="FXA11" s="3129" t="s">
        <v>1995</v>
      </c>
      <c r="FXB11" s="3130"/>
      <c r="FXC11" s="3130"/>
      <c r="FXD11" s="3130"/>
      <c r="FXE11" s="3130"/>
      <c r="FXF11" s="3130"/>
      <c r="FXG11" s="3130"/>
      <c r="FXH11" s="3131"/>
      <c r="FXI11" s="3129" t="s">
        <v>1995</v>
      </c>
      <c r="FXJ11" s="3130"/>
      <c r="FXK11" s="3130"/>
      <c r="FXL11" s="3130"/>
      <c r="FXM11" s="3130"/>
      <c r="FXN11" s="3130"/>
      <c r="FXO11" s="3130"/>
      <c r="FXP11" s="3131"/>
      <c r="FXQ11" s="3129" t="s">
        <v>1995</v>
      </c>
      <c r="FXR11" s="3130"/>
      <c r="FXS11" s="3130"/>
      <c r="FXT11" s="3130"/>
      <c r="FXU11" s="3130"/>
      <c r="FXV11" s="3130"/>
      <c r="FXW11" s="3130"/>
      <c r="FXX11" s="3131"/>
      <c r="FXY11" s="3129" t="s">
        <v>1995</v>
      </c>
      <c r="FXZ11" s="3130"/>
      <c r="FYA11" s="3130"/>
      <c r="FYB11" s="3130"/>
      <c r="FYC11" s="3130"/>
      <c r="FYD11" s="3130"/>
      <c r="FYE11" s="3130"/>
      <c r="FYF11" s="3131"/>
      <c r="FYG11" s="3129" t="s">
        <v>1995</v>
      </c>
      <c r="FYH11" s="3130"/>
      <c r="FYI11" s="3130"/>
      <c r="FYJ11" s="3130"/>
      <c r="FYK11" s="3130"/>
      <c r="FYL11" s="3130"/>
      <c r="FYM11" s="3130"/>
      <c r="FYN11" s="3131"/>
      <c r="FYO11" s="3129" t="s">
        <v>1995</v>
      </c>
      <c r="FYP11" s="3130"/>
      <c r="FYQ11" s="3130"/>
      <c r="FYR11" s="3130"/>
      <c r="FYS11" s="3130"/>
      <c r="FYT11" s="3130"/>
      <c r="FYU11" s="3130"/>
      <c r="FYV11" s="3131"/>
      <c r="FYW11" s="3129" t="s">
        <v>1995</v>
      </c>
      <c r="FYX11" s="3130"/>
      <c r="FYY11" s="3130"/>
      <c r="FYZ11" s="3130"/>
      <c r="FZA11" s="3130"/>
      <c r="FZB11" s="3130"/>
      <c r="FZC11" s="3130"/>
      <c r="FZD11" s="3131"/>
      <c r="FZE11" s="3129" t="s">
        <v>1995</v>
      </c>
      <c r="FZF11" s="3130"/>
      <c r="FZG11" s="3130"/>
      <c r="FZH11" s="3130"/>
      <c r="FZI11" s="3130"/>
      <c r="FZJ11" s="3130"/>
      <c r="FZK11" s="3130"/>
      <c r="FZL11" s="3131"/>
      <c r="FZM11" s="3129" t="s">
        <v>1995</v>
      </c>
      <c r="FZN11" s="3130"/>
      <c r="FZO11" s="3130"/>
      <c r="FZP11" s="3130"/>
      <c r="FZQ11" s="3130"/>
      <c r="FZR11" s="3130"/>
      <c r="FZS11" s="3130"/>
      <c r="FZT11" s="3131"/>
      <c r="FZU11" s="3129" t="s">
        <v>1995</v>
      </c>
      <c r="FZV11" s="3130"/>
      <c r="FZW11" s="3130"/>
      <c r="FZX11" s="3130"/>
      <c r="FZY11" s="3130"/>
      <c r="FZZ11" s="3130"/>
      <c r="GAA11" s="3130"/>
      <c r="GAB11" s="3131"/>
      <c r="GAC11" s="3129" t="s">
        <v>1995</v>
      </c>
      <c r="GAD11" s="3130"/>
      <c r="GAE11" s="3130"/>
      <c r="GAF11" s="3130"/>
      <c r="GAG11" s="3130"/>
      <c r="GAH11" s="3130"/>
      <c r="GAI11" s="3130"/>
      <c r="GAJ11" s="3131"/>
      <c r="GAK11" s="3129" t="s">
        <v>1995</v>
      </c>
      <c r="GAL11" s="3130"/>
      <c r="GAM11" s="3130"/>
      <c r="GAN11" s="3130"/>
      <c r="GAO11" s="3130"/>
      <c r="GAP11" s="3130"/>
      <c r="GAQ11" s="3130"/>
      <c r="GAR11" s="3131"/>
      <c r="GAS11" s="3129" t="s">
        <v>1995</v>
      </c>
      <c r="GAT11" s="3130"/>
      <c r="GAU11" s="3130"/>
      <c r="GAV11" s="3130"/>
      <c r="GAW11" s="3130"/>
      <c r="GAX11" s="3130"/>
      <c r="GAY11" s="3130"/>
      <c r="GAZ11" s="3131"/>
      <c r="GBA11" s="3129" t="s">
        <v>1995</v>
      </c>
      <c r="GBB11" s="3130"/>
      <c r="GBC11" s="3130"/>
      <c r="GBD11" s="3130"/>
      <c r="GBE11" s="3130"/>
      <c r="GBF11" s="3130"/>
      <c r="GBG11" s="3130"/>
      <c r="GBH11" s="3131"/>
      <c r="GBI11" s="3129" t="s">
        <v>1995</v>
      </c>
      <c r="GBJ11" s="3130"/>
      <c r="GBK11" s="3130"/>
      <c r="GBL11" s="3130"/>
      <c r="GBM11" s="3130"/>
      <c r="GBN11" s="3130"/>
      <c r="GBO11" s="3130"/>
      <c r="GBP11" s="3131"/>
      <c r="GBQ11" s="3129" t="s">
        <v>1995</v>
      </c>
      <c r="GBR11" s="3130"/>
      <c r="GBS11" s="3130"/>
      <c r="GBT11" s="3130"/>
      <c r="GBU11" s="3130"/>
      <c r="GBV11" s="3130"/>
      <c r="GBW11" s="3130"/>
      <c r="GBX11" s="3131"/>
      <c r="GBY11" s="3129" t="s">
        <v>1995</v>
      </c>
      <c r="GBZ11" s="3130"/>
      <c r="GCA11" s="3130"/>
      <c r="GCB11" s="3130"/>
      <c r="GCC11" s="3130"/>
      <c r="GCD11" s="3130"/>
      <c r="GCE11" s="3130"/>
      <c r="GCF11" s="3131"/>
      <c r="GCG11" s="3129" t="s">
        <v>1995</v>
      </c>
      <c r="GCH11" s="3130"/>
      <c r="GCI11" s="3130"/>
      <c r="GCJ11" s="3130"/>
      <c r="GCK11" s="3130"/>
      <c r="GCL11" s="3130"/>
      <c r="GCM11" s="3130"/>
      <c r="GCN11" s="3131"/>
      <c r="GCO11" s="3129" t="s">
        <v>1995</v>
      </c>
      <c r="GCP11" s="3130"/>
      <c r="GCQ11" s="3130"/>
      <c r="GCR11" s="3130"/>
      <c r="GCS11" s="3130"/>
      <c r="GCT11" s="3130"/>
      <c r="GCU11" s="3130"/>
      <c r="GCV11" s="3131"/>
      <c r="GCW11" s="3129" t="s">
        <v>1995</v>
      </c>
      <c r="GCX11" s="3130"/>
      <c r="GCY11" s="3130"/>
      <c r="GCZ11" s="3130"/>
      <c r="GDA11" s="3130"/>
      <c r="GDB11" s="3130"/>
      <c r="GDC11" s="3130"/>
      <c r="GDD11" s="3131"/>
      <c r="GDE11" s="3129" t="s">
        <v>1995</v>
      </c>
      <c r="GDF11" s="3130"/>
      <c r="GDG11" s="3130"/>
      <c r="GDH11" s="3130"/>
      <c r="GDI11" s="3130"/>
      <c r="GDJ11" s="3130"/>
      <c r="GDK11" s="3130"/>
      <c r="GDL11" s="3131"/>
      <c r="GDM11" s="3129" t="s">
        <v>1995</v>
      </c>
      <c r="GDN11" s="3130"/>
      <c r="GDO11" s="3130"/>
      <c r="GDP11" s="3130"/>
      <c r="GDQ11" s="3130"/>
      <c r="GDR11" s="3130"/>
      <c r="GDS11" s="3130"/>
      <c r="GDT11" s="3131"/>
      <c r="GDU11" s="3129" t="s">
        <v>1995</v>
      </c>
      <c r="GDV11" s="3130"/>
      <c r="GDW11" s="3130"/>
      <c r="GDX11" s="3130"/>
      <c r="GDY11" s="3130"/>
      <c r="GDZ11" s="3130"/>
      <c r="GEA11" s="3130"/>
      <c r="GEB11" s="3131"/>
      <c r="GEC11" s="3129" t="s">
        <v>1995</v>
      </c>
      <c r="GED11" s="3130"/>
      <c r="GEE11" s="3130"/>
      <c r="GEF11" s="3130"/>
      <c r="GEG11" s="3130"/>
      <c r="GEH11" s="3130"/>
      <c r="GEI11" s="3130"/>
      <c r="GEJ11" s="3131"/>
      <c r="GEK11" s="3129" t="s">
        <v>1995</v>
      </c>
      <c r="GEL11" s="3130"/>
      <c r="GEM11" s="3130"/>
      <c r="GEN11" s="3130"/>
      <c r="GEO11" s="3130"/>
      <c r="GEP11" s="3130"/>
      <c r="GEQ11" s="3130"/>
      <c r="GER11" s="3131"/>
      <c r="GES11" s="3129" t="s">
        <v>1995</v>
      </c>
      <c r="GET11" s="3130"/>
      <c r="GEU11" s="3130"/>
      <c r="GEV11" s="3130"/>
      <c r="GEW11" s="3130"/>
      <c r="GEX11" s="3130"/>
      <c r="GEY11" s="3130"/>
      <c r="GEZ11" s="3131"/>
      <c r="GFA11" s="3129" t="s">
        <v>1995</v>
      </c>
      <c r="GFB11" s="3130"/>
      <c r="GFC11" s="3130"/>
      <c r="GFD11" s="3130"/>
      <c r="GFE11" s="3130"/>
      <c r="GFF11" s="3130"/>
      <c r="GFG11" s="3130"/>
      <c r="GFH11" s="3131"/>
      <c r="GFI11" s="3129" t="s">
        <v>1995</v>
      </c>
      <c r="GFJ11" s="3130"/>
      <c r="GFK11" s="3130"/>
      <c r="GFL11" s="3130"/>
      <c r="GFM11" s="3130"/>
      <c r="GFN11" s="3130"/>
      <c r="GFO11" s="3130"/>
      <c r="GFP11" s="3131"/>
      <c r="GFQ11" s="3129" t="s">
        <v>1995</v>
      </c>
      <c r="GFR11" s="3130"/>
      <c r="GFS11" s="3130"/>
      <c r="GFT11" s="3130"/>
      <c r="GFU11" s="3130"/>
      <c r="GFV11" s="3130"/>
      <c r="GFW11" s="3130"/>
      <c r="GFX11" s="3131"/>
      <c r="GFY11" s="3129" t="s">
        <v>1995</v>
      </c>
      <c r="GFZ11" s="3130"/>
      <c r="GGA11" s="3130"/>
      <c r="GGB11" s="3130"/>
      <c r="GGC11" s="3130"/>
      <c r="GGD11" s="3130"/>
      <c r="GGE11" s="3130"/>
      <c r="GGF11" s="3131"/>
      <c r="GGG11" s="3129" t="s">
        <v>1995</v>
      </c>
      <c r="GGH11" s="3130"/>
      <c r="GGI11" s="3130"/>
      <c r="GGJ11" s="3130"/>
      <c r="GGK11" s="3130"/>
      <c r="GGL11" s="3130"/>
      <c r="GGM11" s="3130"/>
      <c r="GGN11" s="3131"/>
      <c r="GGO11" s="3129" t="s">
        <v>1995</v>
      </c>
      <c r="GGP11" s="3130"/>
      <c r="GGQ11" s="3130"/>
      <c r="GGR11" s="3130"/>
      <c r="GGS11" s="3130"/>
      <c r="GGT11" s="3130"/>
      <c r="GGU11" s="3130"/>
      <c r="GGV11" s="3131"/>
      <c r="GGW11" s="3129" t="s">
        <v>1995</v>
      </c>
      <c r="GGX11" s="3130"/>
      <c r="GGY11" s="3130"/>
      <c r="GGZ11" s="3130"/>
      <c r="GHA11" s="3130"/>
      <c r="GHB11" s="3130"/>
      <c r="GHC11" s="3130"/>
      <c r="GHD11" s="3131"/>
      <c r="GHE11" s="3129" t="s">
        <v>1995</v>
      </c>
      <c r="GHF11" s="3130"/>
      <c r="GHG11" s="3130"/>
      <c r="GHH11" s="3130"/>
      <c r="GHI11" s="3130"/>
      <c r="GHJ11" s="3130"/>
      <c r="GHK11" s="3130"/>
      <c r="GHL11" s="3131"/>
      <c r="GHM11" s="3129" t="s">
        <v>1995</v>
      </c>
      <c r="GHN11" s="3130"/>
      <c r="GHO11" s="3130"/>
      <c r="GHP11" s="3130"/>
      <c r="GHQ11" s="3130"/>
      <c r="GHR11" s="3130"/>
      <c r="GHS11" s="3130"/>
      <c r="GHT11" s="3131"/>
      <c r="GHU11" s="3129" t="s">
        <v>1995</v>
      </c>
      <c r="GHV11" s="3130"/>
      <c r="GHW11" s="3130"/>
      <c r="GHX11" s="3130"/>
      <c r="GHY11" s="3130"/>
      <c r="GHZ11" s="3130"/>
      <c r="GIA11" s="3130"/>
      <c r="GIB11" s="3131"/>
      <c r="GIC11" s="3129" t="s">
        <v>1995</v>
      </c>
      <c r="GID11" s="3130"/>
      <c r="GIE11" s="3130"/>
      <c r="GIF11" s="3130"/>
      <c r="GIG11" s="3130"/>
      <c r="GIH11" s="3130"/>
      <c r="GII11" s="3130"/>
      <c r="GIJ11" s="3131"/>
      <c r="GIK11" s="3129" t="s">
        <v>1995</v>
      </c>
      <c r="GIL11" s="3130"/>
      <c r="GIM11" s="3130"/>
      <c r="GIN11" s="3130"/>
      <c r="GIO11" s="3130"/>
      <c r="GIP11" s="3130"/>
      <c r="GIQ11" s="3130"/>
      <c r="GIR11" s="3131"/>
      <c r="GIS11" s="3129" t="s">
        <v>1995</v>
      </c>
      <c r="GIT11" s="3130"/>
      <c r="GIU11" s="3130"/>
      <c r="GIV11" s="3130"/>
      <c r="GIW11" s="3130"/>
      <c r="GIX11" s="3130"/>
      <c r="GIY11" s="3130"/>
      <c r="GIZ11" s="3131"/>
      <c r="GJA11" s="3129" t="s">
        <v>1995</v>
      </c>
      <c r="GJB11" s="3130"/>
      <c r="GJC11" s="3130"/>
      <c r="GJD11" s="3130"/>
      <c r="GJE11" s="3130"/>
      <c r="GJF11" s="3130"/>
      <c r="GJG11" s="3130"/>
      <c r="GJH11" s="3131"/>
      <c r="GJI11" s="3129" t="s">
        <v>1995</v>
      </c>
      <c r="GJJ11" s="3130"/>
      <c r="GJK11" s="3130"/>
      <c r="GJL11" s="3130"/>
      <c r="GJM11" s="3130"/>
      <c r="GJN11" s="3130"/>
      <c r="GJO11" s="3130"/>
      <c r="GJP11" s="3131"/>
      <c r="GJQ11" s="3129" t="s">
        <v>1995</v>
      </c>
      <c r="GJR11" s="3130"/>
      <c r="GJS11" s="3130"/>
      <c r="GJT11" s="3130"/>
      <c r="GJU11" s="3130"/>
      <c r="GJV11" s="3130"/>
      <c r="GJW11" s="3130"/>
      <c r="GJX11" s="3131"/>
      <c r="GJY11" s="3129" t="s">
        <v>1995</v>
      </c>
      <c r="GJZ11" s="3130"/>
      <c r="GKA11" s="3130"/>
      <c r="GKB11" s="3130"/>
      <c r="GKC11" s="3130"/>
      <c r="GKD11" s="3130"/>
      <c r="GKE11" s="3130"/>
      <c r="GKF11" s="3131"/>
      <c r="GKG11" s="3129" t="s">
        <v>1995</v>
      </c>
      <c r="GKH11" s="3130"/>
      <c r="GKI11" s="3130"/>
      <c r="GKJ11" s="3130"/>
      <c r="GKK11" s="3130"/>
      <c r="GKL11" s="3130"/>
      <c r="GKM11" s="3130"/>
      <c r="GKN11" s="3131"/>
      <c r="GKO11" s="3129" t="s">
        <v>1995</v>
      </c>
      <c r="GKP11" s="3130"/>
      <c r="GKQ11" s="3130"/>
      <c r="GKR11" s="3130"/>
      <c r="GKS11" s="3130"/>
      <c r="GKT11" s="3130"/>
      <c r="GKU11" s="3130"/>
      <c r="GKV11" s="3131"/>
      <c r="GKW11" s="3129" t="s">
        <v>1995</v>
      </c>
      <c r="GKX11" s="3130"/>
      <c r="GKY11" s="3130"/>
      <c r="GKZ11" s="3130"/>
      <c r="GLA11" s="3130"/>
      <c r="GLB11" s="3130"/>
      <c r="GLC11" s="3130"/>
      <c r="GLD11" s="3131"/>
      <c r="GLE11" s="3129" t="s">
        <v>1995</v>
      </c>
      <c r="GLF11" s="3130"/>
      <c r="GLG11" s="3130"/>
      <c r="GLH11" s="3130"/>
      <c r="GLI11" s="3130"/>
      <c r="GLJ11" s="3130"/>
      <c r="GLK11" s="3130"/>
      <c r="GLL11" s="3131"/>
      <c r="GLM11" s="3129" t="s">
        <v>1995</v>
      </c>
      <c r="GLN11" s="3130"/>
      <c r="GLO11" s="3130"/>
      <c r="GLP11" s="3130"/>
      <c r="GLQ11" s="3130"/>
      <c r="GLR11" s="3130"/>
      <c r="GLS11" s="3130"/>
      <c r="GLT11" s="3131"/>
      <c r="GLU11" s="3129" t="s">
        <v>1995</v>
      </c>
      <c r="GLV11" s="3130"/>
      <c r="GLW11" s="3130"/>
      <c r="GLX11" s="3130"/>
      <c r="GLY11" s="3130"/>
      <c r="GLZ11" s="3130"/>
      <c r="GMA11" s="3130"/>
      <c r="GMB11" s="3131"/>
      <c r="GMC11" s="3129" t="s">
        <v>1995</v>
      </c>
      <c r="GMD11" s="3130"/>
      <c r="GME11" s="3130"/>
      <c r="GMF11" s="3130"/>
      <c r="GMG11" s="3130"/>
      <c r="GMH11" s="3130"/>
      <c r="GMI11" s="3130"/>
      <c r="GMJ11" s="3131"/>
      <c r="GMK11" s="3129" t="s">
        <v>1995</v>
      </c>
      <c r="GML11" s="3130"/>
      <c r="GMM11" s="3130"/>
      <c r="GMN11" s="3130"/>
      <c r="GMO11" s="3130"/>
      <c r="GMP11" s="3130"/>
      <c r="GMQ11" s="3130"/>
      <c r="GMR11" s="3131"/>
      <c r="GMS11" s="3129" t="s">
        <v>1995</v>
      </c>
      <c r="GMT11" s="3130"/>
      <c r="GMU11" s="3130"/>
      <c r="GMV11" s="3130"/>
      <c r="GMW11" s="3130"/>
      <c r="GMX11" s="3130"/>
      <c r="GMY11" s="3130"/>
      <c r="GMZ11" s="3131"/>
      <c r="GNA11" s="3129" t="s">
        <v>1995</v>
      </c>
      <c r="GNB11" s="3130"/>
      <c r="GNC11" s="3130"/>
      <c r="GND11" s="3130"/>
      <c r="GNE11" s="3130"/>
      <c r="GNF11" s="3130"/>
      <c r="GNG11" s="3130"/>
      <c r="GNH11" s="3131"/>
      <c r="GNI11" s="3129" t="s">
        <v>1995</v>
      </c>
      <c r="GNJ11" s="3130"/>
      <c r="GNK11" s="3130"/>
      <c r="GNL11" s="3130"/>
      <c r="GNM11" s="3130"/>
      <c r="GNN11" s="3130"/>
      <c r="GNO11" s="3130"/>
      <c r="GNP11" s="3131"/>
      <c r="GNQ11" s="3129" t="s">
        <v>1995</v>
      </c>
      <c r="GNR11" s="3130"/>
      <c r="GNS11" s="3130"/>
      <c r="GNT11" s="3130"/>
      <c r="GNU11" s="3130"/>
      <c r="GNV11" s="3130"/>
      <c r="GNW11" s="3130"/>
      <c r="GNX11" s="3131"/>
      <c r="GNY11" s="3129" t="s">
        <v>1995</v>
      </c>
      <c r="GNZ11" s="3130"/>
      <c r="GOA11" s="3130"/>
      <c r="GOB11" s="3130"/>
      <c r="GOC11" s="3130"/>
      <c r="GOD11" s="3130"/>
      <c r="GOE11" s="3130"/>
      <c r="GOF11" s="3131"/>
      <c r="GOG11" s="3129" t="s">
        <v>1995</v>
      </c>
      <c r="GOH11" s="3130"/>
      <c r="GOI11" s="3130"/>
      <c r="GOJ11" s="3130"/>
      <c r="GOK11" s="3130"/>
      <c r="GOL11" s="3130"/>
      <c r="GOM11" s="3130"/>
      <c r="GON11" s="3131"/>
      <c r="GOO11" s="3129" t="s">
        <v>1995</v>
      </c>
      <c r="GOP11" s="3130"/>
      <c r="GOQ11" s="3130"/>
      <c r="GOR11" s="3130"/>
      <c r="GOS11" s="3130"/>
      <c r="GOT11" s="3130"/>
      <c r="GOU11" s="3130"/>
      <c r="GOV11" s="3131"/>
      <c r="GOW11" s="3129" t="s">
        <v>1995</v>
      </c>
      <c r="GOX11" s="3130"/>
      <c r="GOY11" s="3130"/>
      <c r="GOZ11" s="3130"/>
      <c r="GPA11" s="3130"/>
      <c r="GPB11" s="3130"/>
      <c r="GPC11" s="3130"/>
      <c r="GPD11" s="3131"/>
      <c r="GPE11" s="3129" t="s">
        <v>1995</v>
      </c>
      <c r="GPF11" s="3130"/>
      <c r="GPG11" s="3130"/>
      <c r="GPH11" s="3130"/>
      <c r="GPI11" s="3130"/>
      <c r="GPJ11" s="3130"/>
      <c r="GPK11" s="3130"/>
      <c r="GPL11" s="3131"/>
      <c r="GPM11" s="3129" t="s">
        <v>1995</v>
      </c>
      <c r="GPN11" s="3130"/>
      <c r="GPO11" s="3130"/>
      <c r="GPP11" s="3130"/>
      <c r="GPQ11" s="3130"/>
      <c r="GPR11" s="3130"/>
      <c r="GPS11" s="3130"/>
      <c r="GPT11" s="3131"/>
      <c r="GPU11" s="3129" t="s">
        <v>1995</v>
      </c>
      <c r="GPV11" s="3130"/>
      <c r="GPW11" s="3130"/>
      <c r="GPX11" s="3130"/>
      <c r="GPY11" s="3130"/>
      <c r="GPZ11" s="3130"/>
      <c r="GQA11" s="3130"/>
      <c r="GQB11" s="3131"/>
      <c r="GQC11" s="3129" t="s">
        <v>1995</v>
      </c>
      <c r="GQD11" s="3130"/>
      <c r="GQE11" s="3130"/>
      <c r="GQF11" s="3130"/>
      <c r="GQG11" s="3130"/>
      <c r="GQH11" s="3130"/>
      <c r="GQI11" s="3130"/>
      <c r="GQJ11" s="3131"/>
      <c r="GQK11" s="3129" t="s">
        <v>1995</v>
      </c>
      <c r="GQL11" s="3130"/>
      <c r="GQM11" s="3130"/>
      <c r="GQN11" s="3130"/>
      <c r="GQO11" s="3130"/>
      <c r="GQP11" s="3130"/>
      <c r="GQQ11" s="3130"/>
      <c r="GQR11" s="3131"/>
      <c r="GQS11" s="3129" t="s">
        <v>1995</v>
      </c>
      <c r="GQT11" s="3130"/>
      <c r="GQU11" s="3130"/>
      <c r="GQV11" s="3130"/>
      <c r="GQW11" s="3130"/>
      <c r="GQX11" s="3130"/>
      <c r="GQY11" s="3130"/>
      <c r="GQZ11" s="3131"/>
      <c r="GRA11" s="3129" t="s">
        <v>1995</v>
      </c>
      <c r="GRB11" s="3130"/>
      <c r="GRC11" s="3130"/>
      <c r="GRD11" s="3130"/>
      <c r="GRE11" s="3130"/>
      <c r="GRF11" s="3130"/>
      <c r="GRG11" s="3130"/>
      <c r="GRH11" s="3131"/>
      <c r="GRI11" s="3129" t="s">
        <v>1995</v>
      </c>
      <c r="GRJ11" s="3130"/>
      <c r="GRK11" s="3130"/>
      <c r="GRL11" s="3130"/>
      <c r="GRM11" s="3130"/>
      <c r="GRN11" s="3130"/>
      <c r="GRO11" s="3130"/>
      <c r="GRP11" s="3131"/>
      <c r="GRQ11" s="3129" t="s">
        <v>1995</v>
      </c>
      <c r="GRR11" s="3130"/>
      <c r="GRS11" s="3130"/>
      <c r="GRT11" s="3130"/>
      <c r="GRU11" s="3130"/>
      <c r="GRV11" s="3130"/>
      <c r="GRW11" s="3130"/>
      <c r="GRX11" s="3131"/>
      <c r="GRY11" s="3129" t="s">
        <v>1995</v>
      </c>
      <c r="GRZ11" s="3130"/>
      <c r="GSA11" s="3130"/>
      <c r="GSB11" s="3130"/>
      <c r="GSC11" s="3130"/>
      <c r="GSD11" s="3130"/>
      <c r="GSE11" s="3130"/>
      <c r="GSF11" s="3131"/>
      <c r="GSG11" s="3129" t="s">
        <v>1995</v>
      </c>
      <c r="GSH11" s="3130"/>
      <c r="GSI11" s="3130"/>
      <c r="GSJ11" s="3130"/>
      <c r="GSK11" s="3130"/>
      <c r="GSL11" s="3130"/>
      <c r="GSM11" s="3130"/>
      <c r="GSN11" s="3131"/>
      <c r="GSO11" s="3129" t="s">
        <v>1995</v>
      </c>
      <c r="GSP11" s="3130"/>
      <c r="GSQ11" s="3130"/>
      <c r="GSR11" s="3130"/>
      <c r="GSS11" s="3130"/>
      <c r="GST11" s="3130"/>
      <c r="GSU11" s="3130"/>
      <c r="GSV11" s="3131"/>
      <c r="GSW11" s="3129" t="s">
        <v>1995</v>
      </c>
      <c r="GSX11" s="3130"/>
      <c r="GSY11" s="3130"/>
      <c r="GSZ11" s="3130"/>
      <c r="GTA11" s="3130"/>
      <c r="GTB11" s="3130"/>
      <c r="GTC11" s="3130"/>
      <c r="GTD11" s="3131"/>
      <c r="GTE11" s="3129" t="s">
        <v>1995</v>
      </c>
      <c r="GTF11" s="3130"/>
      <c r="GTG11" s="3130"/>
      <c r="GTH11" s="3130"/>
      <c r="GTI11" s="3130"/>
      <c r="GTJ11" s="3130"/>
      <c r="GTK11" s="3130"/>
      <c r="GTL11" s="3131"/>
      <c r="GTM11" s="3129" t="s">
        <v>1995</v>
      </c>
      <c r="GTN11" s="3130"/>
      <c r="GTO11" s="3130"/>
      <c r="GTP11" s="3130"/>
      <c r="GTQ11" s="3130"/>
      <c r="GTR11" s="3130"/>
      <c r="GTS11" s="3130"/>
      <c r="GTT11" s="3131"/>
      <c r="GTU11" s="3129" t="s">
        <v>1995</v>
      </c>
      <c r="GTV11" s="3130"/>
      <c r="GTW11" s="3130"/>
      <c r="GTX11" s="3130"/>
      <c r="GTY11" s="3130"/>
      <c r="GTZ11" s="3130"/>
      <c r="GUA11" s="3130"/>
      <c r="GUB11" s="3131"/>
      <c r="GUC11" s="3129" t="s">
        <v>1995</v>
      </c>
      <c r="GUD11" s="3130"/>
      <c r="GUE11" s="3130"/>
      <c r="GUF11" s="3130"/>
      <c r="GUG11" s="3130"/>
      <c r="GUH11" s="3130"/>
      <c r="GUI11" s="3130"/>
      <c r="GUJ11" s="3131"/>
      <c r="GUK11" s="3129" t="s">
        <v>1995</v>
      </c>
      <c r="GUL11" s="3130"/>
      <c r="GUM11" s="3130"/>
      <c r="GUN11" s="3130"/>
      <c r="GUO11" s="3130"/>
      <c r="GUP11" s="3130"/>
      <c r="GUQ11" s="3130"/>
      <c r="GUR11" s="3131"/>
      <c r="GUS11" s="3129" t="s">
        <v>1995</v>
      </c>
      <c r="GUT11" s="3130"/>
      <c r="GUU11" s="3130"/>
      <c r="GUV11" s="3130"/>
      <c r="GUW11" s="3130"/>
      <c r="GUX11" s="3130"/>
      <c r="GUY11" s="3130"/>
      <c r="GUZ11" s="3131"/>
      <c r="GVA11" s="3129" t="s">
        <v>1995</v>
      </c>
      <c r="GVB11" s="3130"/>
      <c r="GVC11" s="3130"/>
      <c r="GVD11" s="3130"/>
      <c r="GVE11" s="3130"/>
      <c r="GVF11" s="3130"/>
      <c r="GVG11" s="3130"/>
      <c r="GVH11" s="3131"/>
      <c r="GVI11" s="3129" t="s">
        <v>1995</v>
      </c>
      <c r="GVJ11" s="3130"/>
      <c r="GVK11" s="3130"/>
      <c r="GVL11" s="3130"/>
      <c r="GVM11" s="3130"/>
      <c r="GVN11" s="3130"/>
      <c r="GVO11" s="3130"/>
      <c r="GVP11" s="3131"/>
      <c r="GVQ11" s="3129" t="s">
        <v>1995</v>
      </c>
      <c r="GVR11" s="3130"/>
      <c r="GVS11" s="3130"/>
      <c r="GVT11" s="3130"/>
      <c r="GVU11" s="3130"/>
      <c r="GVV11" s="3130"/>
      <c r="GVW11" s="3130"/>
      <c r="GVX11" s="3131"/>
      <c r="GVY11" s="3129" t="s">
        <v>1995</v>
      </c>
      <c r="GVZ11" s="3130"/>
      <c r="GWA11" s="3130"/>
      <c r="GWB11" s="3130"/>
      <c r="GWC11" s="3130"/>
      <c r="GWD11" s="3130"/>
      <c r="GWE11" s="3130"/>
      <c r="GWF11" s="3131"/>
      <c r="GWG11" s="3129" t="s">
        <v>1995</v>
      </c>
      <c r="GWH11" s="3130"/>
      <c r="GWI11" s="3130"/>
      <c r="GWJ11" s="3130"/>
      <c r="GWK11" s="3130"/>
      <c r="GWL11" s="3130"/>
      <c r="GWM11" s="3130"/>
      <c r="GWN11" s="3131"/>
      <c r="GWO11" s="3129" t="s">
        <v>1995</v>
      </c>
      <c r="GWP11" s="3130"/>
      <c r="GWQ11" s="3130"/>
      <c r="GWR11" s="3130"/>
      <c r="GWS11" s="3130"/>
      <c r="GWT11" s="3130"/>
      <c r="GWU11" s="3130"/>
      <c r="GWV11" s="3131"/>
      <c r="GWW11" s="3129" t="s">
        <v>1995</v>
      </c>
      <c r="GWX11" s="3130"/>
      <c r="GWY11" s="3130"/>
      <c r="GWZ11" s="3130"/>
      <c r="GXA11" s="3130"/>
      <c r="GXB11" s="3130"/>
      <c r="GXC11" s="3130"/>
      <c r="GXD11" s="3131"/>
      <c r="GXE11" s="3129" t="s">
        <v>1995</v>
      </c>
      <c r="GXF11" s="3130"/>
      <c r="GXG11" s="3130"/>
      <c r="GXH11" s="3130"/>
      <c r="GXI11" s="3130"/>
      <c r="GXJ11" s="3130"/>
      <c r="GXK11" s="3130"/>
      <c r="GXL11" s="3131"/>
      <c r="GXM11" s="3129" t="s">
        <v>1995</v>
      </c>
      <c r="GXN11" s="3130"/>
      <c r="GXO11" s="3130"/>
      <c r="GXP11" s="3130"/>
      <c r="GXQ11" s="3130"/>
      <c r="GXR11" s="3130"/>
      <c r="GXS11" s="3130"/>
      <c r="GXT11" s="3131"/>
      <c r="GXU11" s="3129" t="s">
        <v>1995</v>
      </c>
      <c r="GXV11" s="3130"/>
      <c r="GXW11" s="3130"/>
      <c r="GXX11" s="3130"/>
      <c r="GXY11" s="3130"/>
      <c r="GXZ11" s="3130"/>
      <c r="GYA11" s="3130"/>
      <c r="GYB11" s="3131"/>
      <c r="GYC11" s="3129" t="s">
        <v>1995</v>
      </c>
      <c r="GYD11" s="3130"/>
      <c r="GYE11" s="3130"/>
      <c r="GYF11" s="3130"/>
      <c r="GYG11" s="3130"/>
      <c r="GYH11" s="3130"/>
      <c r="GYI11" s="3130"/>
      <c r="GYJ11" s="3131"/>
      <c r="GYK11" s="3129" t="s">
        <v>1995</v>
      </c>
      <c r="GYL11" s="3130"/>
      <c r="GYM11" s="3130"/>
      <c r="GYN11" s="3130"/>
      <c r="GYO11" s="3130"/>
      <c r="GYP11" s="3130"/>
      <c r="GYQ11" s="3130"/>
      <c r="GYR11" s="3131"/>
      <c r="GYS11" s="3129" t="s">
        <v>1995</v>
      </c>
      <c r="GYT11" s="3130"/>
      <c r="GYU11" s="3130"/>
      <c r="GYV11" s="3130"/>
      <c r="GYW11" s="3130"/>
      <c r="GYX11" s="3130"/>
      <c r="GYY11" s="3130"/>
      <c r="GYZ11" s="3131"/>
      <c r="GZA11" s="3129" t="s">
        <v>1995</v>
      </c>
      <c r="GZB11" s="3130"/>
      <c r="GZC11" s="3130"/>
      <c r="GZD11" s="3130"/>
      <c r="GZE11" s="3130"/>
      <c r="GZF11" s="3130"/>
      <c r="GZG11" s="3130"/>
      <c r="GZH11" s="3131"/>
      <c r="GZI11" s="3129" t="s">
        <v>1995</v>
      </c>
      <c r="GZJ11" s="3130"/>
      <c r="GZK11" s="3130"/>
      <c r="GZL11" s="3130"/>
      <c r="GZM11" s="3130"/>
      <c r="GZN11" s="3130"/>
      <c r="GZO11" s="3130"/>
      <c r="GZP11" s="3131"/>
      <c r="GZQ11" s="3129" t="s">
        <v>1995</v>
      </c>
      <c r="GZR11" s="3130"/>
      <c r="GZS11" s="3130"/>
      <c r="GZT11" s="3130"/>
      <c r="GZU11" s="3130"/>
      <c r="GZV11" s="3130"/>
      <c r="GZW11" s="3130"/>
      <c r="GZX11" s="3131"/>
      <c r="GZY11" s="3129" t="s">
        <v>1995</v>
      </c>
      <c r="GZZ11" s="3130"/>
      <c r="HAA11" s="3130"/>
      <c r="HAB11" s="3130"/>
      <c r="HAC11" s="3130"/>
      <c r="HAD11" s="3130"/>
      <c r="HAE11" s="3130"/>
      <c r="HAF11" s="3131"/>
      <c r="HAG11" s="3129" t="s">
        <v>1995</v>
      </c>
      <c r="HAH11" s="3130"/>
      <c r="HAI11" s="3130"/>
      <c r="HAJ11" s="3130"/>
      <c r="HAK11" s="3130"/>
      <c r="HAL11" s="3130"/>
      <c r="HAM11" s="3130"/>
      <c r="HAN11" s="3131"/>
      <c r="HAO11" s="3129" t="s">
        <v>1995</v>
      </c>
      <c r="HAP11" s="3130"/>
      <c r="HAQ11" s="3130"/>
      <c r="HAR11" s="3130"/>
      <c r="HAS11" s="3130"/>
      <c r="HAT11" s="3130"/>
      <c r="HAU11" s="3130"/>
      <c r="HAV11" s="3131"/>
      <c r="HAW11" s="3129" t="s">
        <v>1995</v>
      </c>
      <c r="HAX11" s="3130"/>
      <c r="HAY11" s="3130"/>
      <c r="HAZ11" s="3130"/>
      <c r="HBA11" s="3130"/>
      <c r="HBB11" s="3130"/>
      <c r="HBC11" s="3130"/>
      <c r="HBD11" s="3131"/>
      <c r="HBE11" s="3129" t="s">
        <v>1995</v>
      </c>
      <c r="HBF11" s="3130"/>
      <c r="HBG11" s="3130"/>
      <c r="HBH11" s="3130"/>
      <c r="HBI11" s="3130"/>
      <c r="HBJ11" s="3130"/>
      <c r="HBK11" s="3130"/>
      <c r="HBL11" s="3131"/>
      <c r="HBM11" s="3129" t="s">
        <v>1995</v>
      </c>
      <c r="HBN11" s="3130"/>
      <c r="HBO11" s="3130"/>
      <c r="HBP11" s="3130"/>
      <c r="HBQ11" s="3130"/>
      <c r="HBR11" s="3130"/>
      <c r="HBS11" s="3130"/>
      <c r="HBT11" s="3131"/>
      <c r="HBU11" s="3129" t="s">
        <v>1995</v>
      </c>
      <c r="HBV11" s="3130"/>
      <c r="HBW11" s="3130"/>
      <c r="HBX11" s="3130"/>
      <c r="HBY11" s="3130"/>
      <c r="HBZ11" s="3130"/>
      <c r="HCA11" s="3130"/>
      <c r="HCB11" s="3131"/>
      <c r="HCC11" s="3129" t="s">
        <v>1995</v>
      </c>
      <c r="HCD11" s="3130"/>
      <c r="HCE11" s="3130"/>
      <c r="HCF11" s="3130"/>
      <c r="HCG11" s="3130"/>
      <c r="HCH11" s="3130"/>
      <c r="HCI11" s="3130"/>
      <c r="HCJ11" s="3131"/>
      <c r="HCK11" s="3129" t="s">
        <v>1995</v>
      </c>
      <c r="HCL11" s="3130"/>
      <c r="HCM11" s="3130"/>
      <c r="HCN11" s="3130"/>
      <c r="HCO11" s="3130"/>
      <c r="HCP11" s="3130"/>
      <c r="HCQ11" s="3130"/>
      <c r="HCR11" s="3131"/>
      <c r="HCS11" s="3129" t="s">
        <v>1995</v>
      </c>
      <c r="HCT11" s="3130"/>
      <c r="HCU11" s="3130"/>
      <c r="HCV11" s="3130"/>
      <c r="HCW11" s="3130"/>
      <c r="HCX11" s="3130"/>
      <c r="HCY11" s="3130"/>
      <c r="HCZ11" s="3131"/>
      <c r="HDA11" s="3129" t="s">
        <v>1995</v>
      </c>
      <c r="HDB11" s="3130"/>
      <c r="HDC11" s="3130"/>
      <c r="HDD11" s="3130"/>
      <c r="HDE11" s="3130"/>
      <c r="HDF11" s="3130"/>
      <c r="HDG11" s="3130"/>
      <c r="HDH11" s="3131"/>
      <c r="HDI11" s="3129" t="s">
        <v>1995</v>
      </c>
      <c r="HDJ11" s="3130"/>
      <c r="HDK11" s="3130"/>
      <c r="HDL11" s="3130"/>
      <c r="HDM11" s="3130"/>
      <c r="HDN11" s="3130"/>
      <c r="HDO11" s="3130"/>
      <c r="HDP11" s="3131"/>
      <c r="HDQ11" s="3129" t="s">
        <v>1995</v>
      </c>
      <c r="HDR11" s="3130"/>
      <c r="HDS11" s="3130"/>
      <c r="HDT11" s="3130"/>
      <c r="HDU11" s="3130"/>
      <c r="HDV11" s="3130"/>
      <c r="HDW11" s="3130"/>
      <c r="HDX11" s="3131"/>
      <c r="HDY11" s="3129" t="s">
        <v>1995</v>
      </c>
      <c r="HDZ11" s="3130"/>
      <c r="HEA11" s="3130"/>
      <c r="HEB11" s="3130"/>
      <c r="HEC11" s="3130"/>
      <c r="HED11" s="3130"/>
      <c r="HEE11" s="3130"/>
      <c r="HEF11" s="3131"/>
      <c r="HEG11" s="3129" t="s">
        <v>1995</v>
      </c>
      <c r="HEH11" s="3130"/>
      <c r="HEI11" s="3130"/>
      <c r="HEJ11" s="3130"/>
      <c r="HEK11" s="3130"/>
      <c r="HEL11" s="3130"/>
      <c r="HEM11" s="3130"/>
      <c r="HEN11" s="3131"/>
      <c r="HEO11" s="3129" t="s">
        <v>1995</v>
      </c>
      <c r="HEP11" s="3130"/>
      <c r="HEQ11" s="3130"/>
      <c r="HER11" s="3130"/>
      <c r="HES11" s="3130"/>
      <c r="HET11" s="3130"/>
      <c r="HEU11" s="3130"/>
      <c r="HEV11" s="3131"/>
      <c r="HEW11" s="3129" t="s">
        <v>1995</v>
      </c>
      <c r="HEX11" s="3130"/>
      <c r="HEY11" s="3130"/>
      <c r="HEZ11" s="3130"/>
      <c r="HFA11" s="3130"/>
      <c r="HFB11" s="3130"/>
      <c r="HFC11" s="3130"/>
      <c r="HFD11" s="3131"/>
      <c r="HFE11" s="3129" t="s">
        <v>1995</v>
      </c>
      <c r="HFF11" s="3130"/>
      <c r="HFG11" s="3130"/>
      <c r="HFH11" s="3130"/>
      <c r="HFI11" s="3130"/>
      <c r="HFJ11" s="3130"/>
      <c r="HFK11" s="3130"/>
      <c r="HFL11" s="3131"/>
      <c r="HFM11" s="3129" t="s">
        <v>1995</v>
      </c>
      <c r="HFN11" s="3130"/>
      <c r="HFO11" s="3130"/>
      <c r="HFP11" s="3130"/>
      <c r="HFQ11" s="3130"/>
      <c r="HFR11" s="3130"/>
      <c r="HFS11" s="3130"/>
      <c r="HFT11" s="3131"/>
      <c r="HFU11" s="3129" t="s">
        <v>1995</v>
      </c>
      <c r="HFV11" s="3130"/>
      <c r="HFW11" s="3130"/>
      <c r="HFX11" s="3130"/>
      <c r="HFY11" s="3130"/>
      <c r="HFZ11" s="3130"/>
      <c r="HGA11" s="3130"/>
      <c r="HGB11" s="3131"/>
      <c r="HGC11" s="3129" t="s">
        <v>1995</v>
      </c>
      <c r="HGD11" s="3130"/>
      <c r="HGE11" s="3130"/>
      <c r="HGF11" s="3130"/>
      <c r="HGG11" s="3130"/>
      <c r="HGH11" s="3130"/>
      <c r="HGI11" s="3130"/>
      <c r="HGJ11" s="3131"/>
      <c r="HGK11" s="3129" t="s">
        <v>1995</v>
      </c>
      <c r="HGL11" s="3130"/>
      <c r="HGM11" s="3130"/>
      <c r="HGN11" s="3130"/>
      <c r="HGO11" s="3130"/>
      <c r="HGP11" s="3130"/>
      <c r="HGQ11" s="3130"/>
      <c r="HGR11" s="3131"/>
      <c r="HGS11" s="3129" t="s">
        <v>1995</v>
      </c>
      <c r="HGT11" s="3130"/>
      <c r="HGU11" s="3130"/>
      <c r="HGV11" s="3130"/>
      <c r="HGW11" s="3130"/>
      <c r="HGX11" s="3130"/>
      <c r="HGY11" s="3130"/>
      <c r="HGZ11" s="3131"/>
      <c r="HHA11" s="3129" t="s">
        <v>1995</v>
      </c>
      <c r="HHB11" s="3130"/>
      <c r="HHC11" s="3130"/>
      <c r="HHD11" s="3130"/>
      <c r="HHE11" s="3130"/>
      <c r="HHF11" s="3130"/>
      <c r="HHG11" s="3130"/>
      <c r="HHH11" s="3131"/>
      <c r="HHI11" s="3129" t="s">
        <v>1995</v>
      </c>
      <c r="HHJ11" s="3130"/>
      <c r="HHK11" s="3130"/>
      <c r="HHL11" s="3130"/>
      <c r="HHM11" s="3130"/>
      <c r="HHN11" s="3130"/>
      <c r="HHO11" s="3130"/>
      <c r="HHP11" s="3131"/>
      <c r="HHQ11" s="3129" t="s">
        <v>1995</v>
      </c>
      <c r="HHR11" s="3130"/>
      <c r="HHS11" s="3130"/>
      <c r="HHT11" s="3130"/>
      <c r="HHU11" s="3130"/>
      <c r="HHV11" s="3130"/>
      <c r="HHW11" s="3130"/>
      <c r="HHX11" s="3131"/>
      <c r="HHY11" s="3129" t="s">
        <v>1995</v>
      </c>
      <c r="HHZ11" s="3130"/>
      <c r="HIA11" s="3130"/>
      <c r="HIB11" s="3130"/>
      <c r="HIC11" s="3130"/>
      <c r="HID11" s="3130"/>
      <c r="HIE11" s="3130"/>
      <c r="HIF11" s="3131"/>
      <c r="HIG11" s="3129" t="s">
        <v>1995</v>
      </c>
      <c r="HIH11" s="3130"/>
      <c r="HII11" s="3130"/>
      <c r="HIJ11" s="3130"/>
      <c r="HIK11" s="3130"/>
      <c r="HIL11" s="3130"/>
      <c r="HIM11" s="3130"/>
      <c r="HIN11" s="3131"/>
      <c r="HIO11" s="3129" t="s">
        <v>1995</v>
      </c>
      <c r="HIP11" s="3130"/>
      <c r="HIQ11" s="3130"/>
      <c r="HIR11" s="3130"/>
      <c r="HIS11" s="3130"/>
      <c r="HIT11" s="3130"/>
      <c r="HIU11" s="3130"/>
      <c r="HIV11" s="3131"/>
      <c r="HIW11" s="3129" t="s">
        <v>1995</v>
      </c>
      <c r="HIX11" s="3130"/>
      <c r="HIY11" s="3130"/>
      <c r="HIZ11" s="3130"/>
      <c r="HJA11" s="3130"/>
      <c r="HJB11" s="3130"/>
      <c r="HJC11" s="3130"/>
      <c r="HJD11" s="3131"/>
      <c r="HJE11" s="3129" t="s">
        <v>1995</v>
      </c>
      <c r="HJF11" s="3130"/>
      <c r="HJG11" s="3130"/>
      <c r="HJH11" s="3130"/>
      <c r="HJI11" s="3130"/>
      <c r="HJJ11" s="3130"/>
      <c r="HJK11" s="3130"/>
      <c r="HJL11" s="3131"/>
      <c r="HJM11" s="3129" t="s">
        <v>1995</v>
      </c>
      <c r="HJN11" s="3130"/>
      <c r="HJO11" s="3130"/>
      <c r="HJP11" s="3130"/>
      <c r="HJQ11" s="3130"/>
      <c r="HJR11" s="3130"/>
      <c r="HJS11" s="3130"/>
      <c r="HJT11" s="3131"/>
      <c r="HJU11" s="3129" t="s">
        <v>1995</v>
      </c>
      <c r="HJV11" s="3130"/>
      <c r="HJW11" s="3130"/>
      <c r="HJX11" s="3130"/>
      <c r="HJY11" s="3130"/>
      <c r="HJZ11" s="3130"/>
      <c r="HKA11" s="3130"/>
      <c r="HKB11" s="3131"/>
      <c r="HKC11" s="3129" t="s">
        <v>1995</v>
      </c>
      <c r="HKD11" s="3130"/>
      <c r="HKE11" s="3130"/>
      <c r="HKF11" s="3130"/>
      <c r="HKG11" s="3130"/>
      <c r="HKH11" s="3130"/>
      <c r="HKI11" s="3130"/>
      <c r="HKJ11" s="3131"/>
      <c r="HKK11" s="3129" t="s">
        <v>1995</v>
      </c>
      <c r="HKL11" s="3130"/>
      <c r="HKM11" s="3130"/>
      <c r="HKN11" s="3130"/>
      <c r="HKO11" s="3130"/>
      <c r="HKP11" s="3130"/>
      <c r="HKQ11" s="3130"/>
      <c r="HKR11" s="3131"/>
      <c r="HKS11" s="3129" t="s">
        <v>1995</v>
      </c>
      <c r="HKT11" s="3130"/>
      <c r="HKU11" s="3130"/>
      <c r="HKV11" s="3130"/>
      <c r="HKW11" s="3130"/>
      <c r="HKX11" s="3130"/>
      <c r="HKY11" s="3130"/>
      <c r="HKZ11" s="3131"/>
      <c r="HLA11" s="3129" t="s">
        <v>1995</v>
      </c>
      <c r="HLB11" s="3130"/>
      <c r="HLC11" s="3130"/>
      <c r="HLD11" s="3130"/>
      <c r="HLE11" s="3130"/>
      <c r="HLF11" s="3130"/>
      <c r="HLG11" s="3130"/>
      <c r="HLH11" s="3131"/>
      <c r="HLI11" s="3129" t="s">
        <v>1995</v>
      </c>
      <c r="HLJ11" s="3130"/>
      <c r="HLK11" s="3130"/>
      <c r="HLL11" s="3130"/>
      <c r="HLM11" s="3130"/>
      <c r="HLN11" s="3130"/>
      <c r="HLO11" s="3130"/>
      <c r="HLP11" s="3131"/>
      <c r="HLQ11" s="3129" t="s">
        <v>1995</v>
      </c>
      <c r="HLR11" s="3130"/>
      <c r="HLS11" s="3130"/>
      <c r="HLT11" s="3130"/>
      <c r="HLU11" s="3130"/>
      <c r="HLV11" s="3130"/>
      <c r="HLW11" s="3130"/>
      <c r="HLX11" s="3131"/>
      <c r="HLY11" s="3129" t="s">
        <v>1995</v>
      </c>
      <c r="HLZ11" s="3130"/>
      <c r="HMA11" s="3130"/>
      <c r="HMB11" s="3130"/>
      <c r="HMC11" s="3130"/>
      <c r="HMD11" s="3130"/>
      <c r="HME11" s="3130"/>
      <c r="HMF11" s="3131"/>
      <c r="HMG11" s="3129" t="s">
        <v>1995</v>
      </c>
      <c r="HMH11" s="3130"/>
      <c r="HMI11" s="3130"/>
      <c r="HMJ11" s="3130"/>
      <c r="HMK11" s="3130"/>
      <c r="HML11" s="3130"/>
      <c r="HMM11" s="3130"/>
      <c r="HMN11" s="3131"/>
      <c r="HMO11" s="3129" t="s">
        <v>1995</v>
      </c>
      <c r="HMP11" s="3130"/>
      <c r="HMQ11" s="3130"/>
      <c r="HMR11" s="3130"/>
      <c r="HMS11" s="3130"/>
      <c r="HMT11" s="3130"/>
      <c r="HMU11" s="3130"/>
      <c r="HMV11" s="3131"/>
      <c r="HMW11" s="3129" t="s">
        <v>1995</v>
      </c>
      <c r="HMX11" s="3130"/>
      <c r="HMY11" s="3130"/>
      <c r="HMZ11" s="3130"/>
      <c r="HNA11" s="3130"/>
      <c r="HNB11" s="3130"/>
      <c r="HNC11" s="3130"/>
      <c r="HND11" s="3131"/>
      <c r="HNE11" s="3129" t="s">
        <v>1995</v>
      </c>
      <c r="HNF11" s="3130"/>
      <c r="HNG11" s="3130"/>
      <c r="HNH11" s="3130"/>
      <c r="HNI11" s="3130"/>
      <c r="HNJ11" s="3130"/>
      <c r="HNK11" s="3130"/>
      <c r="HNL11" s="3131"/>
      <c r="HNM11" s="3129" t="s">
        <v>1995</v>
      </c>
      <c r="HNN11" s="3130"/>
      <c r="HNO11" s="3130"/>
      <c r="HNP11" s="3130"/>
      <c r="HNQ11" s="3130"/>
      <c r="HNR11" s="3130"/>
      <c r="HNS11" s="3130"/>
      <c r="HNT11" s="3131"/>
      <c r="HNU11" s="3129" t="s">
        <v>1995</v>
      </c>
      <c r="HNV11" s="3130"/>
      <c r="HNW11" s="3130"/>
      <c r="HNX11" s="3130"/>
      <c r="HNY11" s="3130"/>
      <c r="HNZ11" s="3130"/>
      <c r="HOA11" s="3130"/>
      <c r="HOB11" s="3131"/>
      <c r="HOC11" s="3129" t="s">
        <v>1995</v>
      </c>
      <c r="HOD11" s="3130"/>
      <c r="HOE11" s="3130"/>
      <c r="HOF11" s="3130"/>
      <c r="HOG11" s="3130"/>
      <c r="HOH11" s="3130"/>
      <c r="HOI11" s="3130"/>
      <c r="HOJ11" s="3131"/>
      <c r="HOK11" s="3129" t="s">
        <v>1995</v>
      </c>
      <c r="HOL11" s="3130"/>
      <c r="HOM11" s="3130"/>
      <c r="HON11" s="3130"/>
      <c r="HOO11" s="3130"/>
      <c r="HOP11" s="3130"/>
      <c r="HOQ11" s="3130"/>
      <c r="HOR11" s="3131"/>
      <c r="HOS11" s="3129" t="s">
        <v>1995</v>
      </c>
      <c r="HOT11" s="3130"/>
      <c r="HOU11" s="3130"/>
      <c r="HOV11" s="3130"/>
      <c r="HOW11" s="3130"/>
      <c r="HOX11" s="3130"/>
      <c r="HOY11" s="3130"/>
      <c r="HOZ11" s="3131"/>
      <c r="HPA11" s="3129" t="s">
        <v>1995</v>
      </c>
      <c r="HPB11" s="3130"/>
      <c r="HPC11" s="3130"/>
      <c r="HPD11" s="3130"/>
      <c r="HPE11" s="3130"/>
      <c r="HPF11" s="3130"/>
      <c r="HPG11" s="3130"/>
      <c r="HPH11" s="3131"/>
      <c r="HPI11" s="3129" t="s">
        <v>1995</v>
      </c>
      <c r="HPJ11" s="3130"/>
      <c r="HPK11" s="3130"/>
      <c r="HPL11" s="3130"/>
      <c r="HPM11" s="3130"/>
      <c r="HPN11" s="3130"/>
      <c r="HPO11" s="3130"/>
      <c r="HPP11" s="3131"/>
      <c r="HPQ11" s="3129" t="s">
        <v>1995</v>
      </c>
      <c r="HPR11" s="3130"/>
      <c r="HPS11" s="3130"/>
      <c r="HPT11" s="3130"/>
      <c r="HPU11" s="3130"/>
      <c r="HPV11" s="3130"/>
      <c r="HPW11" s="3130"/>
      <c r="HPX11" s="3131"/>
      <c r="HPY11" s="3129" t="s">
        <v>1995</v>
      </c>
      <c r="HPZ11" s="3130"/>
      <c r="HQA11" s="3130"/>
      <c r="HQB11" s="3130"/>
      <c r="HQC11" s="3130"/>
      <c r="HQD11" s="3130"/>
      <c r="HQE11" s="3130"/>
      <c r="HQF11" s="3131"/>
      <c r="HQG11" s="3129" t="s">
        <v>1995</v>
      </c>
      <c r="HQH11" s="3130"/>
      <c r="HQI11" s="3130"/>
      <c r="HQJ11" s="3130"/>
      <c r="HQK11" s="3130"/>
      <c r="HQL11" s="3130"/>
      <c r="HQM11" s="3130"/>
      <c r="HQN11" s="3131"/>
      <c r="HQO11" s="3129" t="s">
        <v>1995</v>
      </c>
      <c r="HQP11" s="3130"/>
      <c r="HQQ11" s="3130"/>
      <c r="HQR11" s="3130"/>
      <c r="HQS11" s="3130"/>
      <c r="HQT11" s="3130"/>
      <c r="HQU11" s="3130"/>
      <c r="HQV11" s="3131"/>
      <c r="HQW11" s="3129" t="s">
        <v>1995</v>
      </c>
      <c r="HQX11" s="3130"/>
      <c r="HQY11" s="3130"/>
      <c r="HQZ11" s="3130"/>
      <c r="HRA11" s="3130"/>
      <c r="HRB11" s="3130"/>
      <c r="HRC11" s="3130"/>
      <c r="HRD11" s="3131"/>
      <c r="HRE11" s="3129" t="s">
        <v>1995</v>
      </c>
      <c r="HRF11" s="3130"/>
      <c r="HRG11" s="3130"/>
      <c r="HRH11" s="3130"/>
      <c r="HRI11" s="3130"/>
      <c r="HRJ11" s="3130"/>
      <c r="HRK11" s="3130"/>
      <c r="HRL11" s="3131"/>
      <c r="HRM11" s="3129" t="s">
        <v>1995</v>
      </c>
      <c r="HRN11" s="3130"/>
      <c r="HRO11" s="3130"/>
      <c r="HRP11" s="3130"/>
      <c r="HRQ11" s="3130"/>
      <c r="HRR11" s="3130"/>
      <c r="HRS11" s="3130"/>
      <c r="HRT11" s="3131"/>
      <c r="HRU11" s="3129" t="s">
        <v>1995</v>
      </c>
      <c r="HRV11" s="3130"/>
      <c r="HRW11" s="3130"/>
      <c r="HRX11" s="3130"/>
      <c r="HRY11" s="3130"/>
      <c r="HRZ11" s="3130"/>
      <c r="HSA11" s="3130"/>
      <c r="HSB11" s="3131"/>
      <c r="HSC11" s="3129" t="s">
        <v>1995</v>
      </c>
      <c r="HSD11" s="3130"/>
      <c r="HSE11" s="3130"/>
      <c r="HSF11" s="3130"/>
      <c r="HSG11" s="3130"/>
      <c r="HSH11" s="3130"/>
      <c r="HSI11" s="3130"/>
      <c r="HSJ11" s="3131"/>
      <c r="HSK11" s="3129" t="s">
        <v>1995</v>
      </c>
      <c r="HSL11" s="3130"/>
      <c r="HSM11" s="3130"/>
      <c r="HSN11" s="3130"/>
      <c r="HSO11" s="3130"/>
      <c r="HSP11" s="3130"/>
      <c r="HSQ11" s="3130"/>
      <c r="HSR11" s="3131"/>
      <c r="HSS11" s="3129" t="s">
        <v>1995</v>
      </c>
      <c r="HST11" s="3130"/>
      <c r="HSU11" s="3130"/>
      <c r="HSV11" s="3130"/>
      <c r="HSW11" s="3130"/>
      <c r="HSX11" s="3130"/>
      <c r="HSY11" s="3130"/>
      <c r="HSZ11" s="3131"/>
      <c r="HTA11" s="3129" t="s">
        <v>1995</v>
      </c>
      <c r="HTB11" s="3130"/>
      <c r="HTC11" s="3130"/>
      <c r="HTD11" s="3130"/>
      <c r="HTE11" s="3130"/>
      <c r="HTF11" s="3130"/>
      <c r="HTG11" s="3130"/>
      <c r="HTH11" s="3131"/>
      <c r="HTI11" s="3129" t="s">
        <v>1995</v>
      </c>
      <c r="HTJ11" s="3130"/>
      <c r="HTK11" s="3130"/>
      <c r="HTL11" s="3130"/>
      <c r="HTM11" s="3130"/>
      <c r="HTN11" s="3130"/>
      <c r="HTO11" s="3130"/>
      <c r="HTP11" s="3131"/>
      <c r="HTQ11" s="3129" t="s">
        <v>1995</v>
      </c>
      <c r="HTR11" s="3130"/>
      <c r="HTS11" s="3130"/>
      <c r="HTT11" s="3130"/>
      <c r="HTU11" s="3130"/>
      <c r="HTV11" s="3130"/>
      <c r="HTW11" s="3130"/>
      <c r="HTX11" s="3131"/>
      <c r="HTY11" s="3129" t="s">
        <v>1995</v>
      </c>
      <c r="HTZ11" s="3130"/>
      <c r="HUA11" s="3130"/>
      <c r="HUB11" s="3130"/>
      <c r="HUC11" s="3130"/>
      <c r="HUD11" s="3130"/>
      <c r="HUE11" s="3130"/>
      <c r="HUF11" s="3131"/>
      <c r="HUG11" s="3129" t="s">
        <v>1995</v>
      </c>
      <c r="HUH11" s="3130"/>
      <c r="HUI11" s="3130"/>
      <c r="HUJ11" s="3130"/>
      <c r="HUK11" s="3130"/>
      <c r="HUL11" s="3130"/>
      <c r="HUM11" s="3130"/>
      <c r="HUN11" s="3131"/>
      <c r="HUO11" s="3129" t="s">
        <v>1995</v>
      </c>
      <c r="HUP11" s="3130"/>
      <c r="HUQ11" s="3130"/>
      <c r="HUR11" s="3130"/>
      <c r="HUS11" s="3130"/>
      <c r="HUT11" s="3130"/>
      <c r="HUU11" s="3130"/>
      <c r="HUV11" s="3131"/>
      <c r="HUW11" s="3129" t="s">
        <v>1995</v>
      </c>
      <c r="HUX11" s="3130"/>
      <c r="HUY11" s="3130"/>
      <c r="HUZ11" s="3130"/>
      <c r="HVA11" s="3130"/>
      <c r="HVB11" s="3130"/>
      <c r="HVC11" s="3130"/>
      <c r="HVD11" s="3131"/>
      <c r="HVE11" s="3129" t="s">
        <v>1995</v>
      </c>
      <c r="HVF11" s="3130"/>
      <c r="HVG11" s="3130"/>
      <c r="HVH11" s="3130"/>
      <c r="HVI11" s="3130"/>
      <c r="HVJ11" s="3130"/>
      <c r="HVK11" s="3130"/>
      <c r="HVL11" s="3131"/>
      <c r="HVM11" s="3129" t="s">
        <v>1995</v>
      </c>
      <c r="HVN11" s="3130"/>
      <c r="HVO11" s="3130"/>
      <c r="HVP11" s="3130"/>
      <c r="HVQ11" s="3130"/>
      <c r="HVR11" s="3130"/>
      <c r="HVS11" s="3130"/>
      <c r="HVT11" s="3131"/>
      <c r="HVU11" s="3129" t="s">
        <v>1995</v>
      </c>
      <c r="HVV11" s="3130"/>
      <c r="HVW11" s="3130"/>
      <c r="HVX11" s="3130"/>
      <c r="HVY11" s="3130"/>
      <c r="HVZ11" s="3130"/>
      <c r="HWA11" s="3130"/>
      <c r="HWB11" s="3131"/>
      <c r="HWC11" s="3129" t="s">
        <v>1995</v>
      </c>
      <c r="HWD11" s="3130"/>
      <c r="HWE11" s="3130"/>
      <c r="HWF11" s="3130"/>
      <c r="HWG11" s="3130"/>
      <c r="HWH11" s="3130"/>
      <c r="HWI11" s="3130"/>
      <c r="HWJ11" s="3131"/>
      <c r="HWK11" s="3129" t="s">
        <v>1995</v>
      </c>
      <c r="HWL11" s="3130"/>
      <c r="HWM11" s="3130"/>
      <c r="HWN11" s="3130"/>
      <c r="HWO11" s="3130"/>
      <c r="HWP11" s="3130"/>
      <c r="HWQ11" s="3130"/>
      <c r="HWR11" s="3131"/>
      <c r="HWS11" s="3129" t="s">
        <v>1995</v>
      </c>
      <c r="HWT11" s="3130"/>
      <c r="HWU11" s="3130"/>
      <c r="HWV11" s="3130"/>
      <c r="HWW11" s="3130"/>
      <c r="HWX11" s="3130"/>
      <c r="HWY11" s="3130"/>
      <c r="HWZ11" s="3131"/>
      <c r="HXA11" s="3129" t="s">
        <v>1995</v>
      </c>
      <c r="HXB11" s="3130"/>
      <c r="HXC11" s="3130"/>
      <c r="HXD11" s="3130"/>
      <c r="HXE11" s="3130"/>
      <c r="HXF11" s="3130"/>
      <c r="HXG11" s="3130"/>
      <c r="HXH11" s="3131"/>
      <c r="HXI11" s="3129" t="s">
        <v>1995</v>
      </c>
      <c r="HXJ11" s="3130"/>
      <c r="HXK11" s="3130"/>
      <c r="HXL11" s="3130"/>
      <c r="HXM11" s="3130"/>
      <c r="HXN11" s="3130"/>
      <c r="HXO11" s="3130"/>
      <c r="HXP11" s="3131"/>
      <c r="HXQ11" s="3129" t="s">
        <v>1995</v>
      </c>
      <c r="HXR11" s="3130"/>
      <c r="HXS11" s="3130"/>
      <c r="HXT11" s="3130"/>
      <c r="HXU11" s="3130"/>
      <c r="HXV11" s="3130"/>
      <c r="HXW11" s="3130"/>
      <c r="HXX11" s="3131"/>
      <c r="HXY11" s="3129" t="s">
        <v>1995</v>
      </c>
      <c r="HXZ11" s="3130"/>
      <c r="HYA11" s="3130"/>
      <c r="HYB11" s="3130"/>
      <c r="HYC11" s="3130"/>
      <c r="HYD11" s="3130"/>
      <c r="HYE11" s="3130"/>
      <c r="HYF11" s="3131"/>
      <c r="HYG11" s="3129" t="s">
        <v>1995</v>
      </c>
      <c r="HYH11" s="3130"/>
      <c r="HYI11" s="3130"/>
      <c r="HYJ11" s="3130"/>
      <c r="HYK11" s="3130"/>
      <c r="HYL11" s="3130"/>
      <c r="HYM11" s="3130"/>
      <c r="HYN11" s="3131"/>
      <c r="HYO11" s="3129" t="s">
        <v>1995</v>
      </c>
      <c r="HYP11" s="3130"/>
      <c r="HYQ11" s="3130"/>
      <c r="HYR11" s="3130"/>
      <c r="HYS11" s="3130"/>
      <c r="HYT11" s="3130"/>
      <c r="HYU11" s="3130"/>
      <c r="HYV11" s="3131"/>
      <c r="HYW11" s="3129" t="s">
        <v>1995</v>
      </c>
      <c r="HYX11" s="3130"/>
      <c r="HYY11" s="3130"/>
      <c r="HYZ11" s="3130"/>
      <c r="HZA11" s="3130"/>
      <c r="HZB11" s="3130"/>
      <c r="HZC11" s="3130"/>
      <c r="HZD11" s="3131"/>
      <c r="HZE11" s="3129" t="s">
        <v>1995</v>
      </c>
      <c r="HZF11" s="3130"/>
      <c r="HZG11" s="3130"/>
      <c r="HZH11" s="3130"/>
      <c r="HZI11" s="3130"/>
      <c r="HZJ11" s="3130"/>
      <c r="HZK11" s="3130"/>
      <c r="HZL11" s="3131"/>
      <c r="HZM11" s="3129" t="s">
        <v>1995</v>
      </c>
      <c r="HZN11" s="3130"/>
      <c r="HZO11" s="3130"/>
      <c r="HZP11" s="3130"/>
      <c r="HZQ11" s="3130"/>
      <c r="HZR11" s="3130"/>
      <c r="HZS11" s="3130"/>
      <c r="HZT11" s="3131"/>
      <c r="HZU11" s="3129" t="s">
        <v>1995</v>
      </c>
      <c r="HZV11" s="3130"/>
      <c r="HZW11" s="3130"/>
      <c r="HZX11" s="3130"/>
      <c r="HZY11" s="3130"/>
      <c r="HZZ11" s="3130"/>
      <c r="IAA11" s="3130"/>
      <c r="IAB11" s="3131"/>
      <c r="IAC11" s="3129" t="s">
        <v>1995</v>
      </c>
      <c r="IAD11" s="3130"/>
      <c r="IAE11" s="3130"/>
      <c r="IAF11" s="3130"/>
      <c r="IAG11" s="3130"/>
      <c r="IAH11" s="3130"/>
      <c r="IAI11" s="3130"/>
      <c r="IAJ11" s="3131"/>
      <c r="IAK11" s="3129" t="s">
        <v>1995</v>
      </c>
      <c r="IAL11" s="3130"/>
      <c r="IAM11" s="3130"/>
      <c r="IAN11" s="3130"/>
      <c r="IAO11" s="3130"/>
      <c r="IAP11" s="3130"/>
      <c r="IAQ11" s="3130"/>
      <c r="IAR11" s="3131"/>
      <c r="IAS11" s="3129" t="s">
        <v>1995</v>
      </c>
      <c r="IAT11" s="3130"/>
      <c r="IAU11" s="3130"/>
      <c r="IAV11" s="3130"/>
      <c r="IAW11" s="3130"/>
      <c r="IAX11" s="3130"/>
      <c r="IAY11" s="3130"/>
      <c r="IAZ11" s="3131"/>
      <c r="IBA11" s="3129" t="s">
        <v>1995</v>
      </c>
      <c r="IBB11" s="3130"/>
      <c r="IBC11" s="3130"/>
      <c r="IBD11" s="3130"/>
      <c r="IBE11" s="3130"/>
      <c r="IBF11" s="3130"/>
      <c r="IBG11" s="3130"/>
      <c r="IBH11" s="3131"/>
      <c r="IBI11" s="3129" t="s">
        <v>1995</v>
      </c>
      <c r="IBJ11" s="3130"/>
      <c r="IBK11" s="3130"/>
      <c r="IBL11" s="3130"/>
      <c r="IBM11" s="3130"/>
      <c r="IBN11" s="3130"/>
      <c r="IBO11" s="3130"/>
      <c r="IBP11" s="3131"/>
      <c r="IBQ11" s="3129" t="s">
        <v>1995</v>
      </c>
      <c r="IBR11" s="3130"/>
      <c r="IBS11" s="3130"/>
      <c r="IBT11" s="3130"/>
      <c r="IBU11" s="3130"/>
      <c r="IBV11" s="3130"/>
      <c r="IBW11" s="3130"/>
      <c r="IBX11" s="3131"/>
      <c r="IBY11" s="3129" t="s">
        <v>1995</v>
      </c>
      <c r="IBZ11" s="3130"/>
      <c r="ICA11" s="3130"/>
      <c r="ICB11" s="3130"/>
      <c r="ICC11" s="3130"/>
      <c r="ICD11" s="3130"/>
      <c r="ICE11" s="3130"/>
      <c r="ICF11" s="3131"/>
      <c r="ICG11" s="3129" t="s">
        <v>1995</v>
      </c>
      <c r="ICH11" s="3130"/>
      <c r="ICI11" s="3130"/>
      <c r="ICJ11" s="3130"/>
      <c r="ICK11" s="3130"/>
      <c r="ICL11" s="3130"/>
      <c r="ICM11" s="3130"/>
      <c r="ICN11" s="3131"/>
      <c r="ICO11" s="3129" t="s">
        <v>1995</v>
      </c>
      <c r="ICP11" s="3130"/>
      <c r="ICQ11" s="3130"/>
      <c r="ICR11" s="3130"/>
      <c r="ICS11" s="3130"/>
      <c r="ICT11" s="3130"/>
      <c r="ICU11" s="3130"/>
      <c r="ICV11" s="3131"/>
      <c r="ICW11" s="3129" t="s">
        <v>1995</v>
      </c>
      <c r="ICX11" s="3130"/>
      <c r="ICY11" s="3130"/>
      <c r="ICZ11" s="3130"/>
      <c r="IDA11" s="3130"/>
      <c r="IDB11" s="3130"/>
      <c r="IDC11" s="3130"/>
      <c r="IDD11" s="3131"/>
      <c r="IDE11" s="3129" t="s">
        <v>1995</v>
      </c>
      <c r="IDF11" s="3130"/>
      <c r="IDG11" s="3130"/>
      <c r="IDH11" s="3130"/>
      <c r="IDI11" s="3130"/>
      <c r="IDJ11" s="3130"/>
      <c r="IDK11" s="3130"/>
      <c r="IDL11" s="3131"/>
      <c r="IDM11" s="3129" t="s">
        <v>1995</v>
      </c>
      <c r="IDN11" s="3130"/>
      <c r="IDO11" s="3130"/>
      <c r="IDP11" s="3130"/>
      <c r="IDQ11" s="3130"/>
      <c r="IDR11" s="3130"/>
      <c r="IDS11" s="3130"/>
      <c r="IDT11" s="3131"/>
      <c r="IDU11" s="3129" t="s">
        <v>1995</v>
      </c>
      <c r="IDV11" s="3130"/>
      <c r="IDW11" s="3130"/>
      <c r="IDX11" s="3130"/>
      <c r="IDY11" s="3130"/>
      <c r="IDZ11" s="3130"/>
      <c r="IEA11" s="3130"/>
      <c r="IEB11" s="3131"/>
      <c r="IEC11" s="3129" t="s">
        <v>1995</v>
      </c>
      <c r="IED11" s="3130"/>
      <c r="IEE11" s="3130"/>
      <c r="IEF11" s="3130"/>
      <c r="IEG11" s="3130"/>
      <c r="IEH11" s="3130"/>
      <c r="IEI11" s="3130"/>
      <c r="IEJ11" s="3131"/>
      <c r="IEK11" s="3129" t="s">
        <v>1995</v>
      </c>
      <c r="IEL11" s="3130"/>
      <c r="IEM11" s="3130"/>
      <c r="IEN11" s="3130"/>
      <c r="IEO11" s="3130"/>
      <c r="IEP11" s="3130"/>
      <c r="IEQ11" s="3130"/>
      <c r="IER11" s="3131"/>
      <c r="IES11" s="3129" t="s">
        <v>1995</v>
      </c>
      <c r="IET11" s="3130"/>
      <c r="IEU11" s="3130"/>
      <c r="IEV11" s="3130"/>
      <c r="IEW11" s="3130"/>
      <c r="IEX11" s="3130"/>
      <c r="IEY11" s="3130"/>
      <c r="IEZ11" s="3131"/>
      <c r="IFA11" s="3129" t="s">
        <v>1995</v>
      </c>
      <c r="IFB11" s="3130"/>
      <c r="IFC11" s="3130"/>
      <c r="IFD11" s="3130"/>
      <c r="IFE11" s="3130"/>
      <c r="IFF11" s="3130"/>
      <c r="IFG11" s="3130"/>
      <c r="IFH11" s="3131"/>
      <c r="IFI11" s="3129" t="s">
        <v>1995</v>
      </c>
      <c r="IFJ11" s="3130"/>
      <c r="IFK11" s="3130"/>
      <c r="IFL11" s="3130"/>
      <c r="IFM11" s="3130"/>
      <c r="IFN11" s="3130"/>
      <c r="IFO11" s="3130"/>
      <c r="IFP11" s="3131"/>
      <c r="IFQ11" s="3129" t="s">
        <v>1995</v>
      </c>
      <c r="IFR11" s="3130"/>
      <c r="IFS11" s="3130"/>
      <c r="IFT11" s="3130"/>
      <c r="IFU11" s="3130"/>
      <c r="IFV11" s="3130"/>
      <c r="IFW11" s="3130"/>
      <c r="IFX11" s="3131"/>
      <c r="IFY11" s="3129" t="s">
        <v>1995</v>
      </c>
      <c r="IFZ11" s="3130"/>
      <c r="IGA11" s="3130"/>
      <c r="IGB11" s="3130"/>
      <c r="IGC11" s="3130"/>
      <c r="IGD11" s="3130"/>
      <c r="IGE11" s="3130"/>
      <c r="IGF11" s="3131"/>
      <c r="IGG11" s="3129" t="s">
        <v>1995</v>
      </c>
      <c r="IGH11" s="3130"/>
      <c r="IGI11" s="3130"/>
      <c r="IGJ11" s="3130"/>
      <c r="IGK11" s="3130"/>
      <c r="IGL11" s="3130"/>
      <c r="IGM11" s="3130"/>
      <c r="IGN11" s="3131"/>
      <c r="IGO11" s="3129" t="s">
        <v>1995</v>
      </c>
      <c r="IGP11" s="3130"/>
      <c r="IGQ11" s="3130"/>
      <c r="IGR11" s="3130"/>
      <c r="IGS11" s="3130"/>
      <c r="IGT11" s="3130"/>
      <c r="IGU11" s="3130"/>
      <c r="IGV11" s="3131"/>
      <c r="IGW11" s="3129" t="s">
        <v>1995</v>
      </c>
      <c r="IGX11" s="3130"/>
      <c r="IGY11" s="3130"/>
      <c r="IGZ11" s="3130"/>
      <c r="IHA11" s="3130"/>
      <c r="IHB11" s="3130"/>
      <c r="IHC11" s="3130"/>
      <c r="IHD11" s="3131"/>
      <c r="IHE11" s="3129" t="s">
        <v>1995</v>
      </c>
      <c r="IHF11" s="3130"/>
      <c r="IHG11" s="3130"/>
      <c r="IHH11" s="3130"/>
      <c r="IHI11" s="3130"/>
      <c r="IHJ11" s="3130"/>
      <c r="IHK11" s="3130"/>
      <c r="IHL11" s="3131"/>
      <c r="IHM11" s="3129" t="s">
        <v>1995</v>
      </c>
      <c r="IHN11" s="3130"/>
      <c r="IHO11" s="3130"/>
      <c r="IHP11" s="3130"/>
      <c r="IHQ11" s="3130"/>
      <c r="IHR11" s="3130"/>
      <c r="IHS11" s="3130"/>
      <c r="IHT11" s="3131"/>
      <c r="IHU11" s="3129" t="s">
        <v>1995</v>
      </c>
      <c r="IHV11" s="3130"/>
      <c r="IHW11" s="3130"/>
      <c r="IHX11" s="3130"/>
      <c r="IHY11" s="3130"/>
      <c r="IHZ11" s="3130"/>
      <c r="IIA11" s="3130"/>
      <c r="IIB11" s="3131"/>
      <c r="IIC11" s="3129" t="s">
        <v>1995</v>
      </c>
      <c r="IID11" s="3130"/>
      <c r="IIE11" s="3130"/>
      <c r="IIF11" s="3130"/>
      <c r="IIG11" s="3130"/>
      <c r="IIH11" s="3130"/>
      <c r="III11" s="3130"/>
      <c r="IIJ11" s="3131"/>
      <c r="IIK11" s="3129" t="s">
        <v>1995</v>
      </c>
      <c r="IIL11" s="3130"/>
      <c r="IIM11" s="3130"/>
      <c r="IIN11" s="3130"/>
      <c r="IIO11" s="3130"/>
      <c r="IIP11" s="3130"/>
      <c r="IIQ11" s="3130"/>
      <c r="IIR11" s="3131"/>
      <c r="IIS11" s="3129" t="s">
        <v>1995</v>
      </c>
      <c r="IIT11" s="3130"/>
      <c r="IIU11" s="3130"/>
      <c r="IIV11" s="3130"/>
      <c r="IIW11" s="3130"/>
      <c r="IIX11" s="3130"/>
      <c r="IIY11" s="3130"/>
      <c r="IIZ11" s="3131"/>
      <c r="IJA11" s="3129" t="s">
        <v>1995</v>
      </c>
      <c r="IJB11" s="3130"/>
      <c r="IJC11" s="3130"/>
      <c r="IJD11" s="3130"/>
      <c r="IJE11" s="3130"/>
      <c r="IJF11" s="3130"/>
      <c r="IJG11" s="3130"/>
      <c r="IJH11" s="3131"/>
      <c r="IJI11" s="3129" t="s">
        <v>1995</v>
      </c>
      <c r="IJJ11" s="3130"/>
      <c r="IJK11" s="3130"/>
      <c r="IJL11" s="3130"/>
      <c r="IJM11" s="3130"/>
      <c r="IJN11" s="3130"/>
      <c r="IJO11" s="3130"/>
      <c r="IJP11" s="3131"/>
      <c r="IJQ11" s="3129" t="s">
        <v>1995</v>
      </c>
      <c r="IJR11" s="3130"/>
      <c r="IJS11" s="3130"/>
      <c r="IJT11" s="3130"/>
      <c r="IJU11" s="3130"/>
      <c r="IJV11" s="3130"/>
      <c r="IJW11" s="3130"/>
      <c r="IJX11" s="3131"/>
      <c r="IJY11" s="3129" t="s">
        <v>1995</v>
      </c>
      <c r="IJZ11" s="3130"/>
      <c r="IKA11" s="3130"/>
      <c r="IKB11" s="3130"/>
      <c r="IKC11" s="3130"/>
      <c r="IKD11" s="3130"/>
      <c r="IKE11" s="3130"/>
      <c r="IKF11" s="3131"/>
      <c r="IKG11" s="3129" t="s">
        <v>1995</v>
      </c>
      <c r="IKH11" s="3130"/>
      <c r="IKI11" s="3130"/>
      <c r="IKJ11" s="3130"/>
      <c r="IKK11" s="3130"/>
      <c r="IKL11" s="3130"/>
      <c r="IKM11" s="3130"/>
      <c r="IKN11" s="3131"/>
      <c r="IKO11" s="3129" t="s">
        <v>1995</v>
      </c>
      <c r="IKP11" s="3130"/>
      <c r="IKQ11" s="3130"/>
      <c r="IKR11" s="3130"/>
      <c r="IKS11" s="3130"/>
      <c r="IKT11" s="3130"/>
      <c r="IKU11" s="3130"/>
      <c r="IKV11" s="3131"/>
      <c r="IKW11" s="3129" t="s">
        <v>1995</v>
      </c>
      <c r="IKX11" s="3130"/>
      <c r="IKY11" s="3130"/>
      <c r="IKZ11" s="3130"/>
      <c r="ILA11" s="3130"/>
      <c r="ILB11" s="3130"/>
      <c r="ILC11" s="3130"/>
      <c r="ILD11" s="3131"/>
      <c r="ILE11" s="3129" t="s">
        <v>1995</v>
      </c>
      <c r="ILF11" s="3130"/>
      <c r="ILG11" s="3130"/>
      <c r="ILH11" s="3130"/>
      <c r="ILI11" s="3130"/>
      <c r="ILJ11" s="3130"/>
      <c r="ILK11" s="3130"/>
      <c r="ILL11" s="3131"/>
      <c r="ILM11" s="3129" t="s">
        <v>1995</v>
      </c>
      <c r="ILN11" s="3130"/>
      <c r="ILO11" s="3130"/>
      <c r="ILP11" s="3130"/>
      <c r="ILQ11" s="3130"/>
      <c r="ILR11" s="3130"/>
      <c r="ILS11" s="3130"/>
      <c r="ILT11" s="3131"/>
      <c r="ILU11" s="3129" t="s">
        <v>1995</v>
      </c>
      <c r="ILV11" s="3130"/>
      <c r="ILW11" s="3130"/>
      <c r="ILX11" s="3130"/>
      <c r="ILY11" s="3130"/>
      <c r="ILZ11" s="3130"/>
      <c r="IMA11" s="3130"/>
      <c r="IMB11" s="3131"/>
      <c r="IMC11" s="3129" t="s">
        <v>1995</v>
      </c>
      <c r="IMD11" s="3130"/>
      <c r="IME11" s="3130"/>
      <c r="IMF11" s="3130"/>
      <c r="IMG11" s="3130"/>
      <c r="IMH11" s="3130"/>
      <c r="IMI11" s="3130"/>
      <c r="IMJ11" s="3131"/>
      <c r="IMK11" s="3129" t="s">
        <v>1995</v>
      </c>
      <c r="IML11" s="3130"/>
      <c r="IMM11" s="3130"/>
      <c r="IMN11" s="3130"/>
      <c r="IMO11" s="3130"/>
      <c r="IMP11" s="3130"/>
      <c r="IMQ11" s="3130"/>
      <c r="IMR11" s="3131"/>
      <c r="IMS11" s="3129" t="s">
        <v>1995</v>
      </c>
      <c r="IMT11" s="3130"/>
      <c r="IMU11" s="3130"/>
      <c r="IMV11" s="3130"/>
      <c r="IMW11" s="3130"/>
      <c r="IMX11" s="3130"/>
      <c r="IMY11" s="3130"/>
      <c r="IMZ11" s="3131"/>
      <c r="INA11" s="3129" t="s">
        <v>1995</v>
      </c>
      <c r="INB11" s="3130"/>
      <c r="INC11" s="3130"/>
      <c r="IND11" s="3130"/>
      <c r="INE11" s="3130"/>
      <c r="INF11" s="3130"/>
      <c r="ING11" s="3130"/>
      <c r="INH11" s="3131"/>
      <c r="INI11" s="3129" t="s">
        <v>1995</v>
      </c>
      <c r="INJ11" s="3130"/>
      <c r="INK11" s="3130"/>
      <c r="INL11" s="3130"/>
      <c r="INM11" s="3130"/>
      <c r="INN11" s="3130"/>
      <c r="INO11" s="3130"/>
      <c r="INP11" s="3131"/>
      <c r="INQ11" s="3129" t="s">
        <v>1995</v>
      </c>
      <c r="INR11" s="3130"/>
      <c r="INS11" s="3130"/>
      <c r="INT11" s="3130"/>
      <c r="INU11" s="3130"/>
      <c r="INV11" s="3130"/>
      <c r="INW11" s="3130"/>
      <c r="INX11" s="3131"/>
      <c r="INY11" s="3129" t="s">
        <v>1995</v>
      </c>
      <c r="INZ11" s="3130"/>
      <c r="IOA11" s="3130"/>
      <c r="IOB11" s="3130"/>
      <c r="IOC11" s="3130"/>
      <c r="IOD11" s="3130"/>
      <c r="IOE11" s="3130"/>
      <c r="IOF11" s="3131"/>
      <c r="IOG11" s="3129" t="s">
        <v>1995</v>
      </c>
      <c r="IOH11" s="3130"/>
      <c r="IOI11" s="3130"/>
      <c r="IOJ11" s="3130"/>
      <c r="IOK11" s="3130"/>
      <c r="IOL11" s="3130"/>
      <c r="IOM11" s="3130"/>
      <c r="ION11" s="3131"/>
      <c r="IOO11" s="3129" t="s">
        <v>1995</v>
      </c>
      <c r="IOP11" s="3130"/>
      <c r="IOQ11" s="3130"/>
      <c r="IOR11" s="3130"/>
      <c r="IOS11" s="3130"/>
      <c r="IOT11" s="3130"/>
      <c r="IOU11" s="3130"/>
      <c r="IOV11" s="3131"/>
      <c r="IOW11" s="3129" t="s">
        <v>1995</v>
      </c>
      <c r="IOX11" s="3130"/>
      <c r="IOY11" s="3130"/>
      <c r="IOZ11" s="3130"/>
      <c r="IPA11" s="3130"/>
      <c r="IPB11" s="3130"/>
      <c r="IPC11" s="3130"/>
      <c r="IPD11" s="3131"/>
      <c r="IPE11" s="3129" t="s">
        <v>1995</v>
      </c>
      <c r="IPF11" s="3130"/>
      <c r="IPG11" s="3130"/>
      <c r="IPH11" s="3130"/>
      <c r="IPI11" s="3130"/>
      <c r="IPJ11" s="3130"/>
      <c r="IPK11" s="3130"/>
      <c r="IPL11" s="3131"/>
      <c r="IPM11" s="3129" t="s">
        <v>1995</v>
      </c>
      <c r="IPN11" s="3130"/>
      <c r="IPO11" s="3130"/>
      <c r="IPP11" s="3130"/>
      <c r="IPQ11" s="3130"/>
      <c r="IPR11" s="3130"/>
      <c r="IPS11" s="3130"/>
      <c r="IPT11" s="3131"/>
      <c r="IPU11" s="3129" t="s">
        <v>1995</v>
      </c>
      <c r="IPV11" s="3130"/>
      <c r="IPW11" s="3130"/>
      <c r="IPX11" s="3130"/>
      <c r="IPY11" s="3130"/>
      <c r="IPZ11" s="3130"/>
      <c r="IQA11" s="3130"/>
      <c r="IQB11" s="3131"/>
      <c r="IQC11" s="3129" t="s">
        <v>1995</v>
      </c>
      <c r="IQD11" s="3130"/>
      <c r="IQE11" s="3130"/>
      <c r="IQF11" s="3130"/>
      <c r="IQG11" s="3130"/>
      <c r="IQH11" s="3130"/>
      <c r="IQI11" s="3130"/>
      <c r="IQJ11" s="3131"/>
      <c r="IQK11" s="3129" t="s">
        <v>1995</v>
      </c>
      <c r="IQL11" s="3130"/>
      <c r="IQM11" s="3130"/>
      <c r="IQN11" s="3130"/>
      <c r="IQO11" s="3130"/>
      <c r="IQP11" s="3130"/>
      <c r="IQQ11" s="3130"/>
      <c r="IQR11" s="3131"/>
      <c r="IQS11" s="3129" t="s">
        <v>1995</v>
      </c>
      <c r="IQT11" s="3130"/>
      <c r="IQU11" s="3130"/>
      <c r="IQV11" s="3130"/>
      <c r="IQW11" s="3130"/>
      <c r="IQX11" s="3130"/>
      <c r="IQY11" s="3130"/>
      <c r="IQZ11" s="3131"/>
      <c r="IRA11" s="3129" t="s">
        <v>1995</v>
      </c>
      <c r="IRB11" s="3130"/>
      <c r="IRC11" s="3130"/>
      <c r="IRD11" s="3130"/>
      <c r="IRE11" s="3130"/>
      <c r="IRF11" s="3130"/>
      <c r="IRG11" s="3130"/>
      <c r="IRH11" s="3131"/>
      <c r="IRI11" s="3129" t="s">
        <v>1995</v>
      </c>
      <c r="IRJ11" s="3130"/>
      <c r="IRK11" s="3130"/>
      <c r="IRL11" s="3130"/>
      <c r="IRM11" s="3130"/>
      <c r="IRN11" s="3130"/>
      <c r="IRO11" s="3130"/>
      <c r="IRP11" s="3131"/>
      <c r="IRQ11" s="3129" t="s">
        <v>1995</v>
      </c>
      <c r="IRR11" s="3130"/>
      <c r="IRS11" s="3130"/>
      <c r="IRT11" s="3130"/>
      <c r="IRU11" s="3130"/>
      <c r="IRV11" s="3130"/>
      <c r="IRW11" s="3130"/>
      <c r="IRX11" s="3131"/>
      <c r="IRY11" s="3129" t="s">
        <v>1995</v>
      </c>
      <c r="IRZ11" s="3130"/>
      <c r="ISA11" s="3130"/>
      <c r="ISB11" s="3130"/>
      <c r="ISC11" s="3130"/>
      <c r="ISD11" s="3130"/>
      <c r="ISE11" s="3130"/>
      <c r="ISF11" s="3131"/>
      <c r="ISG11" s="3129" t="s">
        <v>1995</v>
      </c>
      <c r="ISH11" s="3130"/>
      <c r="ISI11" s="3130"/>
      <c r="ISJ11" s="3130"/>
      <c r="ISK11" s="3130"/>
      <c r="ISL11" s="3130"/>
      <c r="ISM11" s="3130"/>
      <c r="ISN11" s="3131"/>
      <c r="ISO11" s="3129" t="s">
        <v>1995</v>
      </c>
      <c r="ISP11" s="3130"/>
      <c r="ISQ11" s="3130"/>
      <c r="ISR11" s="3130"/>
      <c r="ISS11" s="3130"/>
      <c r="IST11" s="3130"/>
      <c r="ISU11" s="3130"/>
      <c r="ISV11" s="3131"/>
      <c r="ISW11" s="3129" t="s">
        <v>1995</v>
      </c>
      <c r="ISX11" s="3130"/>
      <c r="ISY11" s="3130"/>
      <c r="ISZ11" s="3130"/>
      <c r="ITA11" s="3130"/>
      <c r="ITB11" s="3130"/>
      <c r="ITC11" s="3130"/>
      <c r="ITD11" s="3131"/>
      <c r="ITE11" s="3129" t="s">
        <v>1995</v>
      </c>
      <c r="ITF11" s="3130"/>
      <c r="ITG11" s="3130"/>
      <c r="ITH11" s="3130"/>
      <c r="ITI11" s="3130"/>
      <c r="ITJ11" s="3130"/>
      <c r="ITK11" s="3130"/>
      <c r="ITL11" s="3131"/>
      <c r="ITM11" s="3129" t="s">
        <v>1995</v>
      </c>
      <c r="ITN11" s="3130"/>
      <c r="ITO11" s="3130"/>
      <c r="ITP11" s="3130"/>
      <c r="ITQ11" s="3130"/>
      <c r="ITR11" s="3130"/>
      <c r="ITS11" s="3130"/>
      <c r="ITT11" s="3131"/>
      <c r="ITU11" s="3129" t="s">
        <v>1995</v>
      </c>
      <c r="ITV11" s="3130"/>
      <c r="ITW11" s="3130"/>
      <c r="ITX11" s="3130"/>
      <c r="ITY11" s="3130"/>
      <c r="ITZ11" s="3130"/>
      <c r="IUA11" s="3130"/>
      <c r="IUB11" s="3131"/>
      <c r="IUC11" s="3129" t="s">
        <v>1995</v>
      </c>
      <c r="IUD11" s="3130"/>
      <c r="IUE11" s="3130"/>
      <c r="IUF11" s="3130"/>
      <c r="IUG11" s="3130"/>
      <c r="IUH11" s="3130"/>
      <c r="IUI11" s="3130"/>
      <c r="IUJ11" s="3131"/>
      <c r="IUK11" s="3129" t="s">
        <v>1995</v>
      </c>
      <c r="IUL11" s="3130"/>
      <c r="IUM11" s="3130"/>
      <c r="IUN11" s="3130"/>
      <c r="IUO11" s="3130"/>
      <c r="IUP11" s="3130"/>
      <c r="IUQ11" s="3130"/>
      <c r="IUR11" s="3131"/>
      <c r="IUS11" s="3129" t="s">
        <v>1995</v>
      </c>
      <c r="IUT11" s="3130"/>
      <c r="IUU11" s="3130"/>
      <c r="IUV11" s="3130"/>
      <c r="IUW11" s="3130"/>
      <c r="IUX11" s="3130"/>
      <c r="IUY11" s="3130"/>
      <c r="IUZ11" s="3131"/>
      <c r="IVA11" s="3129" t="s">
        <v>1995</v>
      </c>
      <c r="IVB11" s="3130"/>
      <c r="IVC11" s="3130"/>
      <c r="IVD11" s="3130"/>
      <c r="IVE11" s="3130"/>
      <c r="IVF11" s="3130"/>
      <c r="IVG11" s="3130"/>
      <c r="IVH11" s="3131"/>
      <c r="IVI11" s="3129" t="s">
        <v>1995</v>
      </c>
      <c r="IVJ11" s="3130"/>
      <c r="IVK11" s="3130"/>
      <c r="IVL11" s="3130"/>
      <c r="IVM11" s="3130"/>
      <c r="IVN11" s="3130"/>
      <c r="IVO11" s="3130"/>
      <c r="IVP11" s="3131"/>
      <c r="IVQ11" s="3129" t="s">
        <v>1995</v>
      </c>
      <c r="IVR11" s="3130"/>
      <c r="IVS11" s="3130"/>
      <c r="IVT11" s="3130"/>
      <c r="IVU11" s="3130"/>
      <c r="IVV11" s="3130"/>
      <c r="IVW11" s="3130"/>
      <c r="IVX11" s="3131"/>
      <c r="IVY11" s="3129" t="s">
        <v>1995</v>
      </c>
      <c r="IVZ11" s="3130"/>
      <c r="IWA11" s="3130"/>
      <c r="IWB11" s="3130"/>
      <c r="IWC11" s="3130"/>
      <c r="IWD11" s="3130"/>
      <c r="IWE11" s="3130"/>
      <c r="IWF11" s="3131"/>
      <c r="IWG11" s="3129" t="s">
        <v>1995</v>
      </c>
      <c r="IWH11" s="3130"/>
      <c r="IWI11" s="3130"/>
      <c r="IWJ11" s="3130"/>
      <c r="IWK11" s="3130"/>
      <c r="IWL11" s="3130"/>
      <c r="IWM11" s="3130"/>
      <c r="IWN11" s="3131"/>
      <c r="IWO11" s="3129" t="s">
        <v>1995</v>
      </c>
      <c r="IWP11" s="3130"/>
      <c r="IWQ11" s="3130"/>
      <c r="IWR11" s="3130"/>
      <c r="IWS11" s="3130"/>
      <c r="IWT11" s="3130"/>
      <c r="IWU11" s="3130"/>
      <c r="IWV11" s="3131"/>
      <c r="IWW11" s="3129" t="s">
        <v>1995</v>
      </c>
      <c r="IWX11" s="3130"/>
      <c r="IWY11" s="3130"/>
      <c r="IWZ11" s="3130"/>
      <c r="IXA11" s="3130"/>
      <c r="IXB11" s="3130"/>
      <c r="IXC11" s="3130"/>
      <c r="IXD11" s="3131"/>
      <c r="IXE11" s="3129" t="s">
        <v>1995</v>
      </c>
      <c r="IXF11" s="3130"/>
      <c r="IXG11" s="3130"/>
      <c r="IXH11" s="3130"/>
      <c r="IXI11" s="3130"/>
      <c r="IXJ11" s="3130"/>
      <c r="IXK11" s="3130"/>
      <c r="IXL11" s="3131"/>
      <c r="IXM11" s="3129" t="s">
        <v>1995</v>
      </c>
      <c r="IXN11" s="3130"/>
      <c r="IXO11" s="3130"/>
      <c r="IXP11" s="3130"/>
      <c r="IXQ11" s="3130"/>
      <c r="IXR11" s="3130"/>
      <c r="IXS11" s="3130"/>
      <c r="IXT11" s="3131"/>
      <c r="IXU11" s="3129" t="s">
        <v>1995</v>
      </c>
      <c r="IXV11" s="3130"/>
      <c r="IXW11" s="3130"/>
      <c r="IXX11" s="3130"/>
      <c r="IXY11" s="3130"/>
      <c r="IXZ11" s="3130"/>
      <c r="IYA11" s="3130"/>
      <c r="IYB11" s="3131"/>
      <c r="IYC11" s="3129" t="s">
        <v>1995</v>
      </c>
      <c r="IYD11" s="3130"/>
      <c r="IYE11" s="3130"/>
      <c r="IYF11" s="3130"/>
      <c r="IYG11" s="3130"/>
      <c r="IYH11" s="3130"/>
      <c r="IYI11" s="3130"/>
      <c r="IYJ11" s="3131"/>
      <c r="IYK11" s="3129" t="s">
        <v>1995</v>
      </c>
      <c r="IYL11" s="3130"/>
      <c r="IYM11" s="3130"/>
      <c r="IYN11" s="3130"/>
      <c r="IYO11" s="3130"/>
      <c r="IYP11" s="3130"/>
      <c r="IYQ11" s="3130"/>
      <c r="IYR11" s="3131"/>
      <c r="IYS11" s="3129" t="s">
        <v>1995</v>
      </c>
      <c r="IYT11" s="3130"/>
      <c r="IYU11" s="3130"/>
      <c r="IYV11" s="3130"/>
      <c r="IYW11" s="3130"/>
      <c r="IYX11" s="3130"/>
      <c r="IYY11" s="3130"/>
      <c r="IYZ11" s="3131"/>
      <c r="IZA11" s="3129" t="s">
        <v>1995</v>
      </c>
      <c r="IZB11" s="3130"/>
      <c r="IZC11" s="3130"/>
      <c r="IZD11" s="3130"/>
      <c r="IZE11" s="3130"/>
      <c r="IZF11" s="3130"/>
      <c r="IZG11" s="3130"/>
      <c r="IZH11" s="3131"/>
      <c r="IZI11" s="3129" t="s">
        <v>1995</v>
      </c>
      <c r="IZJ11" s="3130"/>
      <c r="IZK11" s="3130"/>
      <c r="IZL11" s="3130"/>
      <c r="IZM11" s="3130"/>
      <c r="IZN11" s="3130"/>
      <c r="IZO11" s="3130"/>
      <c r="IZP11" s="3131"/>
      <c r="IZQ11" s="3129" t="s">
        <v>1995</v>
      </c>
      <c r="IZR11" s="3130"/>
      <c r="IZS11" s="3130"/>
      <c r="IZT11" s="3130"/>
      <c r="IZU11" s="3130"/>
      <c r="IZV11" s="3130"/>
      <c r="IZW11" s="3130"/>
      <c r="IZX11" s="3131"/>
      <c r="IZY11" s="3129" t="s">
        <v>1995</v>
      </c>
      <c r="IZZ11" s="3130"/>
      <c r="JAA11" s="3130"/>
      <c r="JAB11" s="3130"/>
      <c r="JAC11" s="3130"/>
      <c r="JAD11" s="3130"/>
      <c r="JAE11" s="3130"/>
      <c r="JAF11" s="3131"/>
      <c r="JAG11" s="3129" t="s">
        <v>1995</v>
      </c>
      <c r="JAH11" s="3130"/>
      <c r="JAI11" s="3130"/>
      <c r="JAJ11" s="3130"/>
      <c r="JAK11" s="3130"/>
      <c r="JAL11" s="3130"/>
      <c r="JAM11" s="3130"/>
      <c r="JAN11" s="3131"/>
      <c r="JAO11" s="3129" t="s">
        <v>1995</v>
      </c>
      <c r="JAP11" s="3130"/>
      <c r="JAQ11" s="3130"/>
      <c r="JAR11" s="3130"/>
      <c r="JAS11" s="3130"/>
      <c r="JAT11" s="3130"/>
      <c r="JAU11" s="3130"/>
      <c r="JAV11" s="3131"/>
      <c r="JAW11" s="3129" t="s">
        <v>1995</v>
      </c>
      <c r="JAX11" s="3130"/>
      <c r="JAY11" s="3130"/>
      <c r="JAZ11" s="3130"/>
      <c r="JBA11" s="3130"/>
      <c r="JBB11" s="3130"/>
      <c r="JBC11" s="3130"/>
      <c r="JBD11" s="3131"/>
      <c r="JBE11" s="3129" t="s">
        <v>1995</v>
      </c>
      <c r="JBF11" s="3130"/>
      <c r="JBG11" s="3130"/>
      <c r="JBH11" s="3130"/>
      <c r="JBI11" s="3130"/>
      <c r="JBJ11" s="3130"/>
      <c r="JBK11" s="3130"/>
      <c r="JBL11" s="3131"/>
      <c r="JBM11" s="3129" t="s">
        <v>1995</v>
      </c>
      <c r="JBN11" s="3130"/>
      <c r="JBO11" s="3130"/>
      <c r="JBP11" s="3130"/>
      <c r="JBQ11" s="3130"/>
      <c r="JBR11" s="3130"/>
      <c r="JBS11" s="3130"/>
      <c r="JBT11" s="3131"/>
      <c r="JBU11" s="3129" t="s">
        <v>1995</v>
      </c>
      <c r="JBV11" s="3130"/>
      <c r="JBW11" s="3130"/>
      <c r="JBX11" s="3130"/>
      <c r="JBY11" s="3130"/>
      <c r="JBZ11" s="3130"/>
      <c r="JCA11" s="3130"/>
      <c r="JCB11" s="3131"/>
      <c r="JCC11" s="3129" t="s">
        <v>1995</v>
      </c>
      <c r="JCD11" s="3130"/>
      <c r="JCE11" s="3130"/>
      <c r="JCF11" s="3130"/>
      <c r="JCG11" s="3130"/>
      <c r="JCH11" s="3130"/>
      <c r="JCI11" s="3130"/>
      <c r="JCJ11" s="3131"/>
      <c r="JCK11" s="3129" t="s">
        <v>1995</v>
      </c>
      <c r="JCL11" s="3130"/>
      <c r="JCM11" s="3130"/>
      <c r="JCN11" s="3130"/>
      <c r="JCO11" s="3130"/>
      <c r="JCP11" s="3130"/>
      <c r="JCQ11" s="3130"/>
      <c r="JCR11" s="3131"/>
      <c r="JCS11" s="3129" t="s">
        <v>1995</v>
      </c>
      <c r="JCT11" s="3130"/>
      <c r="JCU11" s="3130"/>
      <c r="JCV11" s="3130"/>
      <c r="JCW11" s="3130"/>
      <c r="JCX11" s="3130"/>
      <c r="JCY11" s="3130"/>
      <c r="JCZ11" s="3131"/>
      <c r="JDA11" s="3129" t="s">
        <v>1995</v>
      </c>
      <c r="JDB11" s="3130"/>
      <c r="JDC11" s="3130"/>
      <c r="JDD11" s="3130"/>
      <c r="JDE11" s="3130"/>
      <c r="JDF11" s="3130"/>
      <c r="JDG11" s="3130"/>
      <c r="JDH11" s="3131"/>
      <c r="JDI11" s="3129" t="s">
        <v>1995</v>
      </c>
      <c r="JDJ11" s="3130"/>
      <c r="JDK11" s="3130"/>
      <c r="JDL11" s="3130"/>
      <c r="JDM11" s="3130"/>
      <c r="JDN11" s="3130"/>
      <c r="JDO11" s="3130"/>
      <c r="JDP11" s="3131"/>
      <c r="JDQ11" s="3129" t="s">
        <v>1995</v>
      </c>
      <c r="JDR11" s="3130"/>
      <c r="JDS11" s="3130"/>
      <c r="JDT11" s="3130"/>
      <c r="JDU11" s="3130"/>
      <c r="JDV11" s="3130"/>
      <c r="JDW11" s="3130"/>
      <c r="JDX11" s="3131"/>
      <c r="JDY11" s="3129" t="s">
        <v>1995</v>
      </c>
      <c r="JDZ11" s="3130"/>
      <c r="JEA11" s="3130"/>
      <c r="JEB11" s="3130"/>
      <c r="JEC11" s="3130"/>
      <c r="JED11" s="3130"/>
      <c r="JEE11" s="3130"/>
      <c r="JEF11" s="3131"/>
      <c r="JEG11" s="3129" t="s">
        <v>1995</v>
      </c>
      <c r="JEH11" s="3130"/>
      <c r="JEI11" s="3130"/>
      <c r="JEJ11" s="3130"/>
      <c r="JEK11" s="3130"/>
      <c r="JEL11" s="3130"/>
      <c r="JEM11" s="3130"/>
      <c r="JEN11" s="3131"/>
      <c r="JEO11" s="3129" t="s">
        <v>1995</v>
      </c>
      <c r="JEP11" s="3130"/>
      <c r="JEQ11" s="3130"/>
      <c r="JER11" s="3130"/>
      <c r="JES11" s="3130"/>
      <c r="JET11" s="3130"/>
      <c r="JEU11" s="3130"/>
      <c r="JEV11" s="3131"/>
      <c r="JEW11" s="3129" t="s">
        <v>1995</v>
      </c>
      <c r="JEX11" s="3130"/>
      <c r="JEY11" s="3130"/>
      <c r="JEZ11" s="3130"/>
      <c r="JFA11" s="3130"/>
      <c r="JFB11" s="3130"/>
      <c r="JFC11" s="3130"/>
      <c r="JFD11" s="3131"/>
      <c r="JFE11" s="3129" t="s">
        <v>1995</v>
      </c>
      <c r="JFF11" s="3130"/>
      <c r="JFG11" s="3130"/>
      <c r="JFH11" s="3130"/>
      <c r="JFI11" s="3130"/>
      <c r="JFJ11" s="3130"/>
      <c r="JFK11" s="3130"/>
      <c r="JFL11" s="3131"/>
      <c r="JFM11" s="3129" t="s">
        <v>1995</v>
      </c>
      <c r="JFN11" s="3130"/>
      <c r="JFO11" s="3130"/>
      <c r="JFP11" s="3130"/>
      <c r="JFQ11" s="3130"/>
      <c r="JFR11" s="3130"/>
      <c r="JFS11" s="3130"/>
      <c r="JFT11" s="3131"/>
      <c r="JFU11" s="3129" t="s">
        <v>1995</v>
      </c>
      <c r="JFV11" s="3130"/>
      <c r="JFW11" s="3130"/>
      <c r="JFX11" s="3130"/>
      <c r="JFY11" s="3130"/>
      <c r="JFZ11" s="3130"/>
      <c r="JGA11" s="3130"/>
      <c r="JGB11" s="3131"/>
      <c r="JGC11" s="3129" t="s">
        <v>1995</v>
      </c>
      <c r="JGD11" s="3130"/>
      <c r="JGE11" s="3130"/>
      <c r="JGF11" s="3130"/>
      <c r="JGG11" s="3130"/>
      <c r="JGH11" s="3130"/>
      <c r="JGI11" s="3130"/>
      <c r="JGJ11" s="3131"/>
      <c r="JGK11" s="3129" t="s">
        <v>1995</v>
      </c>
      <c r="JGL11" s="3130"/>
      <c r="JGM11" s="3130"/>
      <c r="JGN11" s="3130"/>
      <c r="JGO11" s="3130"/>
      <c r="JGP11" s="3130"/>
      <c r="JGQ11" s="3130"/>
      <c r="JGR11" s="3131"/>
      <c r="JGS11" s="3129" t="s">
        <v>1995</v>
      </c>
      <c r="JGT11" s="3130"/>
      <c r="JGU11" s="3130"/>
      <c r="JGV11" s="3130"/>
      <c r="JGW11" s="3130"/>
      <c r="JGX11" s="3130"/>
      <c r="JGY11" s="3130"/>
      <c r="JGZ11" s="3131"/>
      <c r="JHA11" s="3129" t="s">
        <v>1995</v>
      </c>
      <c r="JHB11" s="3130"/>
      <c r="JHC11" s="3130"/>
      <c r="JHD11" s="3130"/>
      <c r="JHE11" s="3130"/>
      <c r="JHF11" s="3130"/>
      <c r="JHG11" s="3130"/>
      <c r="JHH11" s="3131"/>
      <c r="JHI11" s="3129" t="s">
        <v>1995</v>
      </c>
      <c r="JHJ11" s="3130"/>
      <c r="JHK11" s="3130"/>
      <c r="JHL11" s="3130"/>
      <c r="JHM11" s="3130"/>
      <c r="JHN11" s="3130"/>
      <c r="JHO11" s="3130"/>
      <c r="JHP11" s="3131"/>
      <c r="JHQ11" s="3129" t="s">
        <v>1995</v>
      </c>
      <c r="JHR11" s="3130"/>
      <c r="JHS11" s="3130"/>
      <c r="JHT11" s="3130"/>
      <c r="JHU11" s="3130"/>
      <c r="JHV11" s="3130"/>
      <c r="JHW11" s="3130"/>
      <c r="JHX11" s="3131"/>
      <c r="JHY11" s="3129" t="s">
        <v>1995</v>
      </c>
      <c r="JHZ11" s="3130"/>
      <c r="JIA11" s="3130"/>
      <c r="JIB11" s="3130"/>
      <c r="JIC11" s="3130"/>
      <c r="JID11" s="3130"/>
      <c r="JIE11" s="3130"/>
      <c r="JIF11" s="3131"/>
      <c r="JIG11" s="3129" t="s">
        <v>1995</v>
      </c>
      <c r="JIH11" s="3130"/>
      <c r="JII11" s="3130"/>
      <c r="JIJ11" s="3130"/>
      <c r="JIK11" s="3130"/>
      <c r="JIL11" s="3130"/>
      <c r="JIM11" s="3130"/>
      <c r="JIN11" s="3131"/>
      <c r="JIO11" s="3129" t="s">
        <v>1995</v>
      </c>
      <c r="JIP11" s="3130"/>
      <c r="JIQ11" s="3130"/>
      <c r="JIR11" s="3130"/>
      <c r="JIS11" s="3130"/>
      <c r="JIT11" s="3130"/>
      <c r="JIU11" s="3130"/>
      <c r="JIV11" s="3131"/>
      <c r="JIW11" s="3129" t="s">
        <v>1995</v>
      </c>
      <c r="JIX11" s="3130"/>
      <c r="JIY11" s="3130"/>
      <c r="JIZ11" s="3130"/>
      <c r="JJA11" s="3130"/>
      <c r="JJB11" s="3130"/>
      <c r="JJC11" s="3130"/>
      <c r="JJD11" s="3131"/>
      <c r="JJE11" s="3129" t="s">
        <v>1995</v>
      </c>
      <c r="JJF11" s="3130"/>
      <c r="JJG11" s="3130"/>
      <c r="JJH11" s="3130"/>
      <c r="JJI11" s="3130"/>
      <c r="JJJ11" s="3130"/>
      <c r="JJK11" s="3130"/>
      <c r="JJL11" s="3131"/>
      <c r="JJM11" s="3129" t="s">
        <v>1995</v>
      </c>
      <c r="JJN11" s="3130"/>
      <c r="JJO11" s="3130"/>
      <c r="JJP11" s="3130"/>
      <c r="JJQ11" s="3130"/>
      <c r="JJR11" s="3130"/>
      <c r="JJS11" s="3130"/>
      <c r="JJT11" s="3131"/>
      <c r="JJU11" s="3129" t="s">
        <v>1995</v>
      </c>
      <c r="JJV11" s="3130"/>
      <c r="JJW11" s="3130"/>
      <c r="JJX11" s="3130"/>
      <c r="JJY11" s="3130"/>
      <c r="JJZ11" s="3130"/>
      <c r="JKA11" s="3130"/>
      <c r="JKB11" s="3131"/>
      <c r="JKC11" s="3129" t="s">
        <v>1995</v>
      </c>
      <c r="JKD11" s="3130"/>
      <c r="JKE11" s="3130"/>
      <c r="JKF11" s="3130"/>
      <c r="JKG11" s="3130"/>
      <c r="JKH11" s="3130"/>
      <c r="JKI11" s="3130"/>
      <c r="JKJ11" s="3131"/>
      <c r="JKK11" s="3129" t="s">
        <v>1995</v>
      </c>
      <c r="JKL11" s="3130"/>
      <c r="JKM11" s="3130"/>
      <c r="JKN11" s="3130"/>
      <c r="JKO11" s="3130"/>
      <c r="JKP11" s="3130"/>
      <c r="JKQ11" s="3130"/>
      <c r="JKR11" s="3131"/>
      <c r="JKS11" s="3129" t="s">
        <v>1995</v>
      </c>
      <c r="JKT11" s="3130"/>
      <c r="JKU11" s="3130"/>
      <c r="JKV11" s="3130"/>
      <c r="JKW11" s="3130"/>
      <c r="JKX11" s="3130"/>
      <c r="JKY11" s="3130"/>
      <c r="JKZ11" s="3131"/>
      <c r="JLA11" s="3129" t="s">
        <v>1995</v>
      </c>
      <c r="JLB11" s="3130"/>
      <c r="JLC11" s="3130"/>
      <c r="JLD11" s="3130"/>
      <c r="JLE11" s="3130"/>
      <c r="JLF11" s="3130"/>
      <c r="JLG11" s="3130"/>
      <c r="JLH11" s="3131"/>
      <c r="JLI11" s="3129" t="s">
        <v>1995</v>
      </c>
      <c r="JLJ11" s="3130"/>
      <c r="JLK11" s="3130"/>
      <c r="JLL11" s="3130"/>
      <c r="JLM11" s="3130"/>
      <c r="JLN11" s="3130"/>
      <c r="JLO11" s="3130"/>
      <c r="JLP11" s="3131"/>
      <c r="JLQ11" s="3129" t="s">
        <v>1995</v>
      </c>
      <c r="JLR11" s="3130"/>
      <c r="JLS11" s="3130"/>
      <c r="JLT11" s="3130"/>
      <c r="JLU11" s="3130"/>
      <c r="JLV11" s="3130"/>
      <c r="JLW11" s="3130"/>
      <c r="JLX11" s="3131"/>
      <c r="JLY11" s="3129" t="s">
        <v>1995</v>
      </c>
      <c r="JLZ11" s="3130"/>
      <c r="JMA11" s="3130"/>
      <c r="JMB11" s="3130"/>
      <c r="JMC11" s="3130"/>
      <c r="JMD11" s="3130"/>
      <c r="JME11" s="3130"/>
      <c r="JMF11" s="3131"/>
      <c r="JMG11" s="3129" t="s">
        <v>1995</v>
      </c>
      <c r="JMH11" s="3130"/>
      <c r="JMI11" s="3130"/>
      <c r="JMJ11" s="3130"/>
      <c r="JMK11" s="3130"/>
      <c r="JML11" s="3130"/>
      <c r="JMM11" s="3130"/>
      <c r="JMN11" s="3131"/>
      <c r="JMO11" s="3129" t="s">
        <v>1995</v>
      </c>
      <c r="JMP11" s="3130"/>
      <c r="JMQ11" s="3130"/>
      <c r="JMR11" s="3130"/>
      <c r="JMS11" s="3130"/>
      <c r="JMT11" s="3130"/>
      <c r="JMU11" s="3130"/>
      <c r="JMV11" s="3131"/>
      <c r="JMW11" s="3129" t="s">
        <v>1995</v>
      </c>
      <c r="JMX11" s="3130"/>
      <c r="JMY11" s="3130"/>
      <c r="JMZ11" s="3130"/>
      <c r="JNA11" s="3130"/>
      <c r="JNB11" s="3130"/>
      <c r="JNC11" s="3130"/>
      <c r="JND11" s="3131"/>
      <c r="JNE11" s="3129" t="s">
        <v>1995</v>
      </c>
      <c r="JNF11" s="3130"/>
      <c r="JNG11" s="3130"/>
      <c r="JNH11" s="3130"/>
      <c r="JNI11" s="3130"/>
      <c r="JNJ11" s="3130"/>
      <c r="JNK11" s="3130"/>
      <c r="JNL11" s="3131"/>
      <c r="JNM11" s="3129" t="s">
        <v>1995</v>
      </c>
      <c r="JNN11" s="3130"/>
      <c r="JNO11" s="3130"/>
      <c r="JNP11" s="3130"/>
      <c r="JNQ11" s="3130"/>
      <c r="JNR11" s="3130"/>
      <c r="JNS11" s="3130"/>
      <c r="JNT11" s="3131"/>
      <c r="JNU11" s="3129" t="s">
        <v>1995</v>
      </c>
      <c r="JNV11" s="3130"/>
      <c r="JNW11" s="3130"/>
      <c r="JNX11" s="3130"/>
      <c r="JNY11" s="3130"/>
      <c r="JNZ11" s="3130"/>
      <c r="JOA11" s="3130"/>
      <c r="JOB11" s="3131"/>
      <c r="JOC11" s="3129" t="s">
        <v>1995</v>
      </c>
      <c r="JOD11" s="3130"/>
      <c r="JOE11" s="3130"/>
      <c r="JOF11" s="3130"/>
      <c r="JOG11" s="3130"/>
      <c r="JOH11" s="3130"/>
      <c r="JOI11" s="3130"/>
      <c r="JOJ11" s="3131"/>
      <c r="JOK11" s="3129" t="s">
        <v>1995</v>
      </c>
      <c r="JOL11" s="3130"/>
      <c r="JOM11" s="3130"/>
      <c r="JON11" s="3130"/>
      <c r="JOO11" s="3130"/>
      <c r="JOP11" s="3130"/>
      <c r="JOQ11" s="3130"/>
      <c r="JOR11" s="3131"/>
      <c r="JOS11" s="3129" t="s">
        <v>1995</v>
      </c>
      <c r="JOT11" s="3130"/>
      <c r="JOU11" s="3130"/>
      <c r="JOV11" s="3130"/>
      <c r="JOW11" s="3130"/>
      <c r="JOX11" s="3130"/>
      <c r="JOY11" s="3130"/>
      <c r="JOZ11" s="3131"/>
      <c r="JPA11" s="3129" t="s">
        <v>1995</v>
      </c>
      <c r="JPB11" s="3130"/>
      <c r="JPC11" s="3130"/>
      <c r="JPD11" s="3130"/>
      <c r="JPE11" s="3130"/>
      <c r="JPF11" s="3130"/>
      <c r="JPG11" s="3130"/>
      <c r="JPH11" s="3131"/>
      <c r="JPI11" s="3129" t="s">
        <v>1995</v>
      </c>
      <c r="JPJ11" s="3130"/>
      <c r="JPK11" s="3130"/>
      <c r="JPL11" s="3130"/>
      <c r="JPM11" s="3130"/>
      <c r="JPN11" s="3130"/>
      <c r="JPO11" s="3130"/>
      <c r="JPP11" s="3131"/>
      <c r="JPQ11" s="3129" t="s">
        <v>1995</v>
      </c>
      <c r="JPR11" s="3130"/>
      <c r="JPS11" s="3130"/>
      <c r="JPT11" s="3130"/>
      <c r="JPU11" s="3130"/>
      <c r="JPV11" s="3130"/>
      <c r="JPW11" s="3130"/>
      <c r="JPX11" s="3131"/>
      <c r="JPY11" s="3129" t="s">
        <v>1995</v>
      </c>
      <c r="JPZ11" s="3130"/>
      <c r="JQA11" s="3130"/>
      <c r="JQB11" s="3130"/>
      <c r="JQC11" s="3130"/>
      <c r="JQD11" s="3130"/>
      <c r="JQE11" s="3130"/>
      <c r="JQF11" s="3131"/>
      <c r="JQG11" s="3129" t="s">
        <v>1995</v>
      </c>
      <c r="JQH11" s="3130"/>
      <c r="JQI11" s="3130"/>
      <c r="JQJ11" s="3130"/>
      <c r="JQK11" s="3130"/>
      <c r="JQL11" s="3130"/>
      <c r="JQM11" s="3130"/>
      <c r="JQN11" s="3131"/>
      <c r="JQO11" s="3129" t="s">
        <v>1995</v>
      </c>
      <c r="JQP11" s="3130"/>
      <c r="JQQ11" s="3130"/>
      <c r="JQR11" s="3130"/>
      <c r="JQS11" s="3130"/>
      <c r="JQT11" s="3130"/>
      <c r="JQU11" s="3130"/>
      <c r="JQV11" s="3131"/>
      <c r="JQW11" s="3129" t="s">
        <v>1995</v>
      </c>
      <c r="JQX11" s="3130"/>
      <c r="JQY11" s="3130"/>
      <c r="JQZ11" s="3130"/>
      <c r="JRA11" s="3130"/>
      <c r="JRB11" s="3130"/>
      <c r="JRC11" s="3130"/>
      <c r="JRD11" s="3131"/>
      <c r="JRE11" s="3129" t="s">
        <v>1995</v>
      </c>
      <c r="JRF11" s="3130"/>
      <c r="JRG11" s="3130"/>
      <c r="JRH11" s="3130"/>
      <c r="JRI11" s="3130"/>
      <c r="JRJ11" s="3130"/>
      <c r="JRK11" s="3130"/>
      <c r="JRL11" s="3131"/>
      <c r="JRM11" s="3129" t="s">
        <v>1995</v>
      </c>
      <c r="JRN11" s="3130"/>
      <c r="JRO11" s="3130"/>
      <c r="JRP11" s="3130"/>
      <c r="JRQ11" s="3130"/>
      <c r="JRR11" s="3130"/>
      <c r="JRS11" s="3130"/>
      <c r="JRT11" s="3131"/>
      <c r="JRU11" s="3129" t="s">
        <v>1995</v>
      </c>
      <c r="JRV11" s="3130"/>
      <c r="JRW11" s="3130"/>
      <c r="JRX11" s="3130"/>
      <c r="JRY11" s="3130"/>
      <c r="JRZ11" s="3130"/>
      <c r="JSA11" s="3130"/>
      <c r="JSB11" s="3131"/>
      <c r="JSC11" s="3129" t="s">
        <v>1995</v>
      </c>
      <c r="JSD11" s="3130"/>
      <c r="JSE11" s="3130"/>
      <c r="JSF11" s="3130"/>
      <c r="JSG11" s="3130"/>
      <c r="JSH11" s="3130"/>
      <c r="JSI11" s="3130"/>
      <c r="JSJ11" s="3131"/>
      <c r="JSK11" s="3129" t="s">
        <v>1995</v>
      </c>
      <c r="JSL11" s="3130"/>
      <c r="JSM11" s="3130"/>
      <c r="JSN11" s="3130"/>
      <c r="JSO11" s="3130"/>
      <c r="JSP11" s="3130"/>
      <c r="JSQ11" s="3130"/>
      <c r="JSR11" s="3131"/>
      <c r="JSS11" s="3129" t="s">
        <v>1995</v>
      </c>
      <c r="JST11" s="3130"/>
      <c r="JSU11" s="3130"/>
      <c r="JSV11" s="3130"/>
      <c r="JSW11" s="3130"/>
      <c r="JSX11" s="3130"/>
      <c r="JSY11" s="3130"/>
      <c r="JSZ11" s="3131"/>
      <c r="JTA11" s="3129" t="s">
        <v>1995</v>
      </c>
      <c r="JTB11" s="3130"/>
      <c r="JTC11" s="3130"/>
      <c r="JTD11" s="3130"/>
      <c r="JTE11" s="3130"/>
      <c r="JTF11" s="3130"/>
      <c r="JTG11" s="3130"/>
      <c r="JTH11" s="3131"/>
      <c r="JTI11" s="3129" t="s">
        <v>1995</v>
      </c>
      <c r="JTJ11" s="3130"/>
      <c r="JTK11" s="3130"/>
      <c r="JTL11" s="3130"/>
      <c r="JTM11" s="3130"/>
      <c r="JTN11" s="3130"/>
      <c r="JTO11" s="3130"/>
      <c r="JTP11" s="3131"/>
      <c r="JTQ11" s="3129" t="s">
        <v>1995</v>
      </c>
      <c r="JTR11" s="3130"/>
      <c r="JTS11" s="3130"/>
      <c r="JTT11" s="3130"/>
      <c r="JTU11" s="3130"/>
      <c r="JTV11" s="3130"/>
      <c r="JTW11" s="3130"/>
      <c r="JTX11" s="3131"/>
      <c r="JTY11" s="3129" t="s">
        <v>1995</v>
      </c>
      <c r="JTZ11" s="3130"/>
      <c r="JUA11" s="3130"/>
      <c r="JUB11" s="3130"/>
      <c r="JUC11" s="3130"/>
      <c r="JUD11" s="3130"/>
      <c r="JUE11" s="3130"/>
      <c r="JUF11" s="3131"/>
      <c r="JUG11" s="3129" t="s">
        <v>1995</v>
      </c>
      <c r="JUH11" s="3130"/>
      <c r="JUI11" s="3130"/>
      <c r="JUJ11" s="3130"/>
      <c r="JUK11" s="3130"/>
      <c r="JUL11" s="3130"/>
      <c r="JUM11" s="3130"/>
      <c r="JUN11" s="3131"/>
      <c r="JUO11" s="3129" t="s">
        <v>1995</v>
      </c>
      <c r="JUP11" s="3130"/>
      <c r="JUQ11" s="3130"/>
      <c r="JUR11" s="3130"/>
      <c r="JUS11" s="3130"/>
      <c r="JUT11" s="3130"/>
      <c r="JUU11" s="3130"/>
      <c r="JUV11" s="3131"/>
      <c r="JUW11" s="3129" t="s">
        <v>1995</v>
      </c>
      <c r="JUX11" s="3130"/>
      <c r="JUY11" s="3130"/>
      <c r="JUZ11" s="3130"/>
      <c r="JVA11" s="3130"/>
      <c r="JVB11" s="3130"/>
      <c r="JVC11" s="3130"/>
      <c r="JVD11" s="3131"/>
      <c r="JVE11" s="3129" t="s">
        <v>1995</v>
      </c>
      <c r="JVF11" s="3130"/>
      <c r="JVG11" s="3130"/>
      <c r="JVH11" s="3130"/>
      <c r="JVI11" s="3130"/>
      <c r="JVJ11" s="3130"/>
      <c r="JVK11" s="3130"/>
      <c r="JVL11" s="3131"/>
      <c r="JVM11" s="3129" t="s">
        <v>1995</v>
      </c>
      <c r="JVN11" s="3130"/>
      <c r="JVO11" s="3130"/>
      <c r="JVP11" s="3130"/>
      <c r="JVQ11" s="3130"/>
      <c r="JVR11" s="3130"/>
      <c r="JVS11" s="3130"/>
      <c r="JVT11" s="3131"/>
      <c r="JVU11" s="3129" t="s">
        <v>1995</v>
      </c>
      <c r="JVV11" s="3130"/>
      <c r="JVW11" s="3130"/>
      <c r="JVX11" s="3130"/>
      <c r="JVY11" s="3130"/>
      <c r="JVZ11" s="3130"/>
      <c r="JWA11" s="3130"/>
      <c r="JWB11" s="3131"/>
      <c r="JWC11" s="3129" t="s">
        <v>1995</v>
      </c>
      <c r="JWD11" s="3130"/>
      <c r="JWE11" s="3130"/>
      <c r="JWF11" s="3130"/>
      <c r="JWG11" s="3130"/>
      <c r="JWH11" s="3130"/>
      <c r="JWI11" s="3130"/>
      <c r="JWJ11" s="3131"/>
      <c r="JWK11" s="3129" t="s">
        <v>1995</v>
      </c>
      <c r="JWL11" s="3130"/>
      <c r="JWM11" s="3130"/>
      <c r="JWN11" s="3130"/>
      <c r="JWO11" s="3130"/>
      <c r="JWP11" s="3130"/>
      <c r="JWQ11" s="3130"/>
      <c r="JWR11" s="3131"/>
      <c r="JWS11" s="3129" t="s">
        <v>1995</v>
      </c>
      <c r="JWT11" s="3130"/>
      <c r="JWU11" s="3130"/>
      <c r="JWV11" s="3130"/>
      <c r="JWW11" s="3130"/>
      <c r="JWX11" s="3130"/>
      <c r="JWY11" s="3130"/>
      <c r="JWZ11" s="3131"/>
      <c r="JXA11" s="3129" t="s">
        <v>1995</v>
      </c>
      <c r="JXB11" s="3130"/>
      <c r="JXC11" s="3130"/>
      <c r="JXD11" s="3130"/>
      <c r="JXE11" s="3130"/>
      <c r="JXF11" s="3130"/>
      <c r="JXG11" s="3130"/>
      <c r="JXH11" s="3131"/>
      <c r="JXI11" s="3129" t="s">
        <v>1995</v>
      </c>
      <c r="JXJ11" s="3130"/>
      <c r="JXK11" s="3130"/>
      <c r="JXL11" s="3130"/>
      <c r="JXM11" s="3130"/>
      <c r="JXN11" s="3130"/>
      <c r="JXO11" s="3130"/>
      <c r="JXP11" s="3131"/>
      <c r="JXQ11" s="3129" t="s">
        <v>1995</v>
      </c>
      <c r="JXR11" s="3130"/>
      <c r="JXS11" s="3130"/>
      <c r="JXT11" s="3130"/>
      <c r="JXU11" s="3130"/>
      <c r="JXV11" s="3130"/>
      <c r="JXW11" s="3130"/>
      <c r="JXX11" s="3131"/>
      <c r="JXY11" s="3129" t="s">
        <v>1995</v>
      </c>
      <c r="JXZ11" s="3130"/>
      <c r="JYA11" s="3130"/>
      <c r="JYB11" s="3130"/>
      <c r="JYC11" s="3130"/>
      <c r="JYD11" s="3130"/>
      <c r="JYE11" s="3130"/>
      <c r="JYF11" s="3131"/>
      <c r="JYG11" s="3129" t="s">
        <v>1995</v>
      </c>
      <c r="JYH11" s="3130"/>
      <c r="JYI11" s="3130"/>
      <c r="JYJ11" s="3130"/>
      <c r="JYK11" s="3130"/>
      <c r="JYL11" s="3130"/>
      <c r="JYM11" s="3130"/>
      <c r="JYN11" s="3131"/>
      <c r="JYO11" s="3129" t="s">
        <v>1995</v>
      </c>
      <c r="JYP11" s="3130"/>
      <c r="JYQ11" s="3130"/>
      <c r="JYR11" s="3130"/>
      <c r="JYS11" s="3130"/>
      <c r="JYT11" s="3130"/>
      <c r="JYU11" s="3130"/>
      <c r="JYV11" s="3131"/>
      <c r="JYW11" s="3129" t="s">
        <v>1995</v>
      </c>
      <c r="JYX11" s="3130"/>
      <c r="JYY11" s="3130"/>
      <c r="JYZ11" s="3130"/>
      <c r="JZA11" s="3130"/>
      <c r="JZB11" s="3130"/>
      <c r="JZC11" s="3130"/>
      <c r="JZD11" s="3131"/>
      <c r="JZE11" s="3129" t="s">
        <v>1995</v>
      </c>
      <c r="JZF11" s="3130"/>
      <c r="JZG11" s="3130"/>
      <c r="JZH11" s="3130"/>
      <c r="JZI11" s="3130"/>
      <c r="JZJ11" s="3130"/>
      <c r="JZK11" s="3130"/>
      <c r="JZL11" s="3131"/>
      <c r="JZM11" s="3129" t="s">
        <v>1995</v>
      </c>
      <c r="JZN11" s="3130"/>
      <c r="JZO11" s="3130"/>
      <c r="JZP11" s="3130"/>
      <c r="JZQ11" s="3130"/>
      <c r="JZR11" s="3130"/>
      <c r="JZS11" s="3130"/>
      <c r="JZT11" s="3131"/>
      <c r="JZU11" s="3129" t="s">
        <v>1995</v>
      </c>
      <c r="JZV11" s="3130"/>
      <c r="JZW11" s="3130"/>
      <c r="JZX11" s="3130"/>
      <c r="JZY11" s="3130"/>
      <c r="JZZ11" s="3130"/>
      <c r="KAA11" s="3130"/>
      <c r="KAB11" s="3131"/>
      <c r="KAC11" s="3129" t="s">
        <v>1995</v>
      </c>
      <c r="KAD11" s="3130"/>
      <c r="KAE11" s="3130"/>
      <c r="KAF11" s="3130"/>
      <c r="KAG11" s="3130"/>
      <c r="KAH11" s="3130"/>
      <c r="KAI11" s="3130"/>
      <c r="KAJ11" s="3131"/>
      <c r="KAK11" s="3129" t="s">
        <v>1995</v>
      </c>
      <c r="KAL11" s="3130"/>
      <c r="KAM11" s="3130"/>
      <c r="KAN11" s="3130"/>
      <c r="KAO11" s="3130"/>
      <c r="KAP11" s="3130"/>
      <c r="KAQ11" s="3130"/>
      <c r="KAR11" s="3131"/>
      <c r="KAS11" s="3129" t="s">
        <v>1995</v>
      </c>
      <c r="KAT11" s="3130"/>
      <c r="KAU11" s="3130"/>
      <c r="KAV11" s="3130"/>
      <c r="KAW11" s="3130"/>
      <c r="KAX11" s="3130"/>
      <c r="KAY11" s="3130"/>
      <c r="KAZ11" s="3131"/>
      <c r="KBA11" s="3129" t="s">
        <v>1995</v>
      </c>
      <c r="KBB11" s="3130"/>
      <c r="KBC11" s="3130"/>
      <c r="KBD11" s="3130"/>
      <c r="KBE11" s="3130"/>
      <c r="KBF11" s="3130"/>
      <c r="KBG11" s="3130"/>
      <c r="KBH11" s="3131"/>
      <c r="KBI11" s="3129" t="s">
        <v>1995</v>
      </c>
      <c r="KBJ11" s="3130"/>
      <c r="KBK11" s="3130"/>
      <c r="KBL11" s="3130"/>
      <c r="KBM11" s="3130"/>
      <c r="KBN11" s="3130"/>
      <c r="KBO11" s="3130"/>
      <c r="KBP11" s="3131"/>
      <c r="KBQ11" s="3129" t="s">
        <v>1995</v>
      </c>
      <c r="KBR11" s="3130"/>
      <c r="KBS11" s="3130"/>
      <c r="KBT11" s="3130"/>
      <c r="KBU11" s="3130"/>
      <c r="KBV11" s="3130"/>
      <c r="KBW11" s="3130"/>
      <c r="KBX11" s="3131"/>
      <c r="KBY11" s="3129" t="s">
        <v>1995</v>
      </c>
      <c r="KBZ11" s="3130"/>
      <c r="KCA11" s="3130"/>
      <c r="KCB11" s="3130"/>
      <c r="KCC11" s="3130"/>
      <c r="KCD11" s="3130"/>
      <c r="KCE11" s="3130"/>
      <c r="KCF11" s="3131"/>
      <c r="KCG11" s="3129" t="s">
        <v>1995</v>
      </c>
      <c r="KCH11" s="3130"/>
      <c r="KCI11" s="3130"/>
      <c r="KCJ11" s="3130"/>
      <c r="KCK11" s="3130"/>
      <c r="KCL11" s="3130"/>
      <c r="KCM11" s="3130"/>
      <c r="KCN11" s="3131"/>
      <c r="KCO11" s="3129" t="s">
        <v>1995</v>
      </c>
      <c r="KCP11" s="3130"/>
      <c r="KCQ11" s="3130"/>
      <c r="KCR11" s="3130"/>
      <c r="KCS11" s="3130"/>
      <c r="KCT11" s="3130"/>
      <c r="KCU11" s="3130"/>
      <c r="KCV11" s="3131"/>
      <c r="KCW11" s="3129" t="s">
        <v>1995</v>
      </c>
      <c r="KCX11" s="3130"/>
      <c r="KCY11" s="3130"/>
      <c r="KCZ11" s="3130"/>
      <c r="KDA11" s="3130"/>
      <c r="KDB11" s="3130"/>
      <c r="KDC11" s="3130"/>
      <c r="KDD11" s="3131"/>
      <c r="KDE11" s="3129" t="s">
        <v>1995</v>
      </c>
      <c r="KDF11" s="3130"/>
      <c r="KDG11" s="3130"/>
      <c r="KDH11" s="3130"/>
      <c r="KDI11" s="3130"/>
      <c r="KDJ11" s="3130"/>
      <c r="KDK11" s="3130"/>
      <c r="KDL11" s="3131"/>
      <c r="KDM11" s="3129" t="s">
        <v>1995</v>
      </c>
      <c r="KDN11" s="3130"/>
      <c r="KDO11" s="3130"/>
      <c r="KDP11" s="3130"/>
      <c r="KDQ11" s="3130"/>
      <c r="KDR11" s="3130"/>
      <c r="KDS11" s="3130"/>
      <c r="KDT11" s="3131"/>
      <c r="KDU11" s="3129" t="s">
        <v>1995</v>
      </c>
      <c r="KDV11" s="3130"/>
      <c r="KDW11" s="3130"/>
      <c r="KDX11" s="3130"/>
      <c r="KDY11" s="3130"/>
      <c r="KDZ11" s="3130"/>
      <c r="KEA11" s="3130"/>
      <c r="KEB11" s="3131"/>
      <c r="KEC11" s="3129" t="s">
        <v>1995</v>
      </c>
      <c r="KED11" s="3130"/>
      <c r="KEE11" s="3130"/>
      <c r="KEF11" s="3130"/>
      <c r="KEG11" s="3130"/>
      <c r="KEH11" s="3130"/>
      <c r="KEI11" s="3130"/>
      <c r="KEJ11" s="3131"/>
      <c r="KEK11" s="3129" t="s">
        <v>1995</v>
      </c>
      <c r="KEL11" s="3130"/>
      <c r="KEM11" s="3130"/>
      <c r="KEN11" s="3130"/>
      <c r="KEO11" s="3130"/>
      <c r="KEP11" s="3130"/>
      <c r="KEQ11" s="3130"/>
      <c r="KER11" s="3131"/>
      <c r="KES11" s="3129" t="s">
        <v>1995</v>
      </c>
      <c r="KET11" s="3130"/>
      <c r="KEU11" s="3130"/>
      <c r="KEV11" s="3130"/>
      <c r="KEW11" s="3130"/>
      <c r="KEX11" s="3130"/>
      <c r="KEY11" s="3130"/>
      <c r="KEZ11" s="3131"/>
      <c r="KFA11" s="3129" t="s">
        <v>1995</v>
      </c>
      <c r="KFB11" s="3130"/>
      <c r="KFC11" s="3130"/>
      <c r="KFD11" s="3130"/>
      <c r="KFE11" s="3130"/>
      <c r="KFF11" s="3130"/>
      <c r="KFG11" s="3130"/>
      <c r="KFH11" s="3131"/>
      <c r="KFI11" s="3129" t="s">
        <v>1995</v>
      </c>
      <c r="KFJ11" s="3130"/>
      <c r="KFK11" s="3130"/>
      <c r="KFL11" s="3130"/>
      <c r="KFM11" s="3130"/>
      <c r="KFN11" s="3130"/>
      <c r="KFO11" s="3130"/>
      <c r="KFP11" s="3131"/>
      <c r="KFQ11" s="3129" t="s">
        <v>1995</v>
      </c>
      <c r="KFR11" s="3130"/>
      <c r="KFS11" s="3130"/>
      <c r="KFT11" s="3130"/>
      <c r="KFU11" s="3130"/>
      <c r="KFV11" s="3130"/>
      <c r="KFW11" s="3130"/>
      <c r="KFX11" s="3131"/>
      <c r="KFY11" s="3129" t="s">
        <v>1995</v>
      </c>
      <c r="KFZ11" s="3130"/>
      <c r="KGA11" s="3130"/>
      <c r="KGB11" s="3130"/>
      <c r="KGC11" s="3130"/>
      <c r="KGD11" s="3130"/>
      <c r="KGE11" s="3130"/>
      <c r="KGF11" s="3131"/>
      <c r="KGG11" s="3129" t="s">
        <v>1995</v>
      </c>
      <c r="KGH11" s="3130"/>
      <c r="KGI11" s="3130"/>
      <c r="KGJ11" s="3130"/>
      <c r="KGK11" s="3130"/>
      <c r="KGL11" s="3130"/>
      <c r="KGM11" s="3130"/>
      <c r="KGN11" s="3131"/>
      <c r="KGO11" s="3129" t="s">
        <v>1995</v>
      </c>
      <c r="KGP11" s="3130"/>
      <c r="KGQ11" s="3130"/>
      <c r="KGR11" s="3130"/>
      <c r="KGS11" s="3130"/>
      <c r="KGT11" s="3130"/>
      <c r="KGU11" s="3130"/>
      <c r="KGV11" s="3131"/>
      <c r="KGW11" s="3129" t="s">
        <v>1995</v>
      </c>
      <c r="KGX11" s="3130"/>
      <c r="KGY11" s="3130"/>
      <c r="KGZ11" s="3130"/>
      <c r="KHA11" s="3130"/>
      <c r="KHB11" s="3130"/>
      <c r="KHC11" s="3130"/>
      <c r="KHD11" s="3131"/>
      <c r="KHE11" s="3129" t="s">
        <v>1995</v>
      </c>
      <c r="KHF11" s="3130"/>
      <c r="KHG11" s="3130"/>
      <c r="KHH11" s="3130"/>
      <c r="KHI11" s="3130"/>
      <c r="KHJ11" s="3130"/>
      <c r="KHK11" s="3130"/>
      <c r="KHL11" s="3131"/>
      <c r="KHM11" s="3129" t="s">
        <v>1995</v>
      </c>
      <c r="KHN11" s="3130"/>
      <c r="KHO11" s="3130"/>
      <c r="KHP11" s="3130"/>
      <c r="KHQ11" s="3130"/>
      <c r="KHR11" s="3130"/>
      <c r="KHS11" s="3130"/>
      <c r="KHT11" s="3131"/>
      <c r="KHU11" s="3129" t="s">
        <v>1995</v>
      </c>
      <c r="KHV11" s="3130"/>
      <c r="KHW11" s="3130"/>
      <c r="KHX11" s="3130"/>
      <c r="KHY11" s="3130"/>
      <c r="KHZ11" s="3130"/>
      <c r="KIA11" s="3130"/>
      <c r="KIB11" s="3131"/>
      <c r="KIC11" s="3129" t="s">
        <v>1995</v>
      </c>
      <c r="KID11" s="3130"/>
      <c r="KIE11" s="3130"/>
      <c r="KIF11" s="3130"/>
      <c r="KIG11" s="3130"/>
      <c r="KIH11" s="3130"/>
      <c r="KII11" s="3130"/>
      <c r="KIJ11" s="3131"/>
      <c r="KIK11" s="3129" t="s">
        <v>1995</v>
      </c>
      <c r="KIL11" s="3130"/>
      <c r="KIM11" s="3130"/>
      <c r="KIN11" s="3130"/>
      <c r="KIO11" s="3130"/>
      <c r="KIP11" s="3130"/>
      <c r="KIQ11" s="3130"/>
      <c r="KIR11" s="3131"/>
      <c r="KIS11" s="3129" t="s">
        <v>1995</v>
      </c>
      <c r="KIT11" s="3130"/>
      <c r="KIU11" s="3130"/>
      <c r="KIV11" s="3130"/>
      <c r="KIW11" s="3130"/>
      <c r="KIX11" s="3130"/>
      <c r="KIY11" s="3130"/>
      <c r="KIZ11" s="3131"/>
      <c r="KJA11" s="3129" t="s">
        <v>1995</v>
      </c>
      <c r="KJB11" s="3130"/>
      <c r="KJC11" s="3130"/>
      <c r="KJD11" s="3130"/>
      <c r="KJE11" s="3130"/>
      <c r="KJF11" s="3130"/>
      <c r="KJG11" s="3130"/>
      <c r="KJH11" s="3131"/>
      <c r="KJI11" s="3129" t="s">
        <v>1995</v>
      </c>
      <c r="KJJ11" s="3130"/>
      <c r="KJK11" s="3130"/>
      <c r="KJL11" s="3130"/>
      <c r="KJM11" s="3130"/>
      <c r="KJN11" s="3130"/>
      <c r="KJO11" s="3130"/>
      <c r="KJP11" s="3131"/>
      <c r="KJQ11" s="3129" t="s">
        <v>1995</v>
      </c>
      <c r="KJR11" s="3130"/>
      <c r="KJS11" s="3130"/>
      <c r="KJT11" s="3130"/>
      <c r="KJU11" s="3130"/>
      <c r="KJV11" s="3130"/>
      <c r="KJW11" s="3130"/>
      <c r="KJX11" s="3131"/>
      <c r="KJY11" s="3129" t="s">
        <v>1995</v>
      </c>
      <c r="KJZ11" s="3130"/>
      <c r="KKA11" s="3130"/>
      <c r="KKB11" s="3130"/>
      <c r="KKC11" s="3130"/>
      <c r="KKD11" s="3130"/>
      <c r="KKE11" s="3130"/>
      <c r="KKF11" s="3131"/>
      <c r="KKG11" s="3129" t="s">
        <v>1995</v>
      </c>
      <c r="KKH11" s="3130"/>
      <c r="KKI11" s="3130"/>
      <c r="KKJ11" s="3130"/>
      <c r="KKK11" s="3130"/>
      <c r="KKL11" s="3130"/>
      <c r="KKM11" s="3130"/>
      <c r="KKN11" s="3131"/>
      <c r="KKO11" s="3129" t="s">
        <v>1995</v>
      </c>
      <c r="KKP11" s="3130"/>
      <c r="KKQ11" s="3130"/>
      <c r="KKR11" s="3130"/>
      <c r="KKS11" s="3130"/>
      <c r="KKT11" s="3130"/>
      <c r="KKU11" s="3130"/>
      <c r="KKV11" s="3131"/>
      <c r="KKW11" s="3129" t="s">
        <v>1995</v>
      </c>
      <c r="KKX11" s="3130"/>
      <c r="KKY11" s="3130"/>
      <c r="KKZ11" s="3130"/>
      <c r="KLA11" s="3130"/>
      <c r="KLB11" s="3130"/>
      <c r="KLC11" s="3130"/>
      <c r="KLD11" s="3131"/>
      <c r="KLE11" s="3129" t="s">
        <v>1995</v>
      </c>
      <c r="KLF11" s="3130"/>
      <c r="KLG11" s="3130"/>
      <c r="KLH11" s="3130"/>
      <c r="KLI11" s="3130"/>
      <c r="KLJ11" s="3130"/>
      <c r="KLK11" s="3130"/>
      <c r="KLL11" s="3131"/>
      <c r="KLM11" s="3129" t="s">
        <v>1995</v>
      </c>
      <c r="KLN11" s="3130"/>
      <c r="KLO11" s="3130"/>
      <c r="KLP11" s="3130"/>
      <c r="KLQ11" s="3130"/>
      <c r="KLR11" s="3130"/>
      <c r="KLS11" s="3130"/>
      <c r="KLT11" s="3131"/>
      <c r="KLU11" s="3129" t="s">
        <v>1995</v>
      </c>
      <c r="KLV11" s="3130"/>
      <c r="KLW11" s="3130"/>
      <c r="KLX11" s="3130"/>
      <c r="KLY11" s="3130"/>
      <c r="KLZ11" s="3130"/>
      <c r="KMA11" s="3130"/>
      <c r="KMB11" s="3131"/>
      <c r="KMC11" s="3129" t="s">
        <v>1995</v>
      </c>
      <c r="KMD11" s="3130"/>
      <c r="KME11" s="3130"/>
      <c r="KMF11" s="3130"/>
      <c r="KMG11" s="3130"/>
      <c r="KMH11" s="3130"/>
      <c r="KMI11" s="3130"/>
      <c r="KMJ11" s="3131"/>
      <c r="KMK11" s="3129" t="s">
        <v>1995</v>
      </c>
      <c r="KML11" s="3130"/>
      <c r="KMM11" s="3130"/>
      <c r="KMN11" s="3130"/>
      <c r="KMO11" s="3130"/>
      <c r="KMP11" s="3130"/>
      <c r="KMQ11" s="3130"/>
      <c r="KMR11" s="3131"/>
      <c r="KMS11" s="3129" t="s">
        <v>1995</v>
      </c>
      <c r="KMT11" s="3130"/>
      <c r="KMU11" s="3130"/>
      <c r="KMV11" s="3130"/>
      <c r="KMW11" s="3130"/>
      <c r="KMX11" s="3130"/>
      <c r="KMY11" s="3130"/>
      <c r="KMZ11" s="3131"/>
      <c r="KNA11" s="3129" t="s">
        <v>1995</v>
      </c>
      <c r="KNB11" s="3130"/>
      <c r="KNC11" s="3130"/>
      <c r="KND11" s="3130"/>
      <c r="KNE11" s="3130"/>
      <c r="KNF11" s="3130"/>
      <c r="KNG11" s="3130"/>
      <c r="KNH11" s="3131"/>
      <c r="KNI11" s="3129" t="s">
        <v>1995</v>
      </c>
      <c r="KNJ11" s="3130"/>
      <c r="KNK11" s="3130"/>
      <c r="KNL11" s="3130"/>
      <c r="KNM11" s="3130"/>
      <c r="KNN11" s="3130"/>
      <c r="KNO11" s="3130"/>
      <c r="KNP11" s="3131"/>
      <c r="KNQ11" s="3129" t="s">
        <v>1995</v>
      </c>
      <c r="KNR11" s="3130"/>
      <c r="KNS11" s="3130"/>
      <c r="KNT11" s="3130"/>
      <c r="KNU11" s="3130"/>
      <c r="KNV11" s="3130"/>
      <c r="KNW11" s="3130"/>
      <c r="KNX11" s="3131"/>
      <c r="KNY11" s="3129" t="s">
        <v>1995</v>
      </c>
      <c r="KNZ11" s="3130"/>
      <c r="KOA11" s="3130"/>
      <c r="KOB11" s="3130"/>
      <c r="KOC11" s="3130"/>
      <c r="KOD11" s="3130"/>
      <c r="KOE11" s="3130"/>
      <c r="KOF11" s="3131"/>
      <c r="KOG11" s="3129" t="s">
        <v>1995</v>
      </c>
      <c r="KOH11" s="3130"/>
      <c r="KOI11" s="3130"/>
      <c r="KOJ11" s="3130"/>
      <c r="KOK11" s="3130"/>
      <c r="KOL11" s="3130"/>
      <c r="KOM11" s="3130"/>
      <c r="KON11" s="3131"/>
      <c r="KOO11" s="3129" t="s">
        <v>1995</v>
      </c>
      <c r="KOP11" s="3130"/>
      <c r="KOQ11" s="3130"/>
      <c r="KOR11" s="3130"/>
      <c r="KOS11" s="3130"/>
      <c r="KOT11" s="3130"/>
      <c r="KOU11" s="3130"/>
      <c r="KOV11" s="3131"/>
      <c r="KOW11" s="3129" t="s">
        <v>1995</v>
      </c>
      <c r="KOX11" s="3130"/>
      <c r="KOY11" s="3130"/>
      <c r="KOZ11" s="3130"/>
      <c r="KPA11" s="3130"/>
      <c r="KPB11" s="3130"/>
      <c r="KPC11" s="3130"/>
      <c r="KPD11" s="3131"/>
      <c r="KPE11" s="3129" t="s">
        <v>1995</v>
      </c>
      <c r="KPF11" s="3130"/>
      <c r="KPG11" s="3130"/>
      <c r="KPH11" s="3130"/>
      <c r="KPI11" s="3130"/>
      <c r="KPJ11" s="3130"/>
      <c r="KPK11" s="3130"/>
      <c r="KPL11" s="3131"/>
      <c r="KPM11" s="3129" t="s">
        <v>1995</v>
      </c>
      <c r="KPN11" s="3130"/>
      <c r="KPO11" s="3130"/>
      <c r="KPP11" s="3130"/>
      <c r="KPQ11" s="3130"/>
      <c r="KPR11" s="3130"/>
      <c r="KPS11" s="3130"/>
      <c r="KPT11" s="3131"/>
      <c r="KPU11" s="3129" t="s">
        <v>1995</v>
      </c>
      <c r="KPV11" s="3130"/>
      <c r="KPW11" s="3130"/>
      <c r="KPX11" s="3130"/>
      <c r="KPY11" s="3130"/>
      <c r="KPZ11" s="3130"/>
      <c r="KQA11" s="3130"/>
      <c r="KQB11" s="3131"/>
      <c r="KQC11" s="3129" t="s">
        <v>1995</v>
      </c>
      <c r="KQD11" s="3130"/>
      <c r="KQE11" s="3130"/>
      <c r="KQF11" s="3130"/>
      <c r="KQG11" s="3130"/>
      <c r="KQH11" s="3130"/>
      <c r="KQI11" s="3130"/>
      <c r="KQJ11" s="3131"/>
      <c r="KQK11" s="3129" t="s">
        <v>1995</v>
      </c>
      <c r="KQL11" s="3130"/>
      <c r="KQM11" s="3130"/>
      <c r="KQN11" s="3130"/>
      <c r="KQO11" s="3130"/>
      <c r="KQP11" s="3130"/>
      <c r="KQQ11" s="3130"/>
      <c r="KQR11" s="3131"/>
      <c r="KQS11" s="3129" t="s">
        <v>1995</v>
      </c>
      <c r="KQT11" s="3130"/>
      <c r="KQU11" s="3130"/>
      <c r="KQV11" s="3130"/>
      <c r="KQW11" s="3130"/>
      <c r="KQX11" s="3130"/>
      <c r="KQY11" s="3130"/>
      <c r="KQZ11" s="3131"/>
      <c r="KRA11" s="3129" t="s">
        <v>1995</v>
      </c>
      <c r="KRB11" s="3130"/>
      <c r="KRC11" s="3130"/>
      <c r="KRD11" s="3130"/>
      <c r="KRE11" s="3130"/>
      <c r="KRF11" s="3130"/>
      <c r="KRG11" s="3130"/>
      <c r="KRH11" s="3131"/>
      <c r="KRI11" s="3129" t="s">
        <v>1995</v>
      </c>
      <c r="KRJ11" s="3130"/>
      <c r="KRK11" s="3130"/>
      <c r="KRL11" s="3130"/>
      <c r="KRM11" s="3130"/>
      <c r="KRN11" s="3130"/>
      <c r="KRO11" s="3130"/>
      <c r="KRP11" s="3131"/>
      <c r="KRQ11" s="3129" t="s">
        <v>1995</v>
      </c>
      <c r="KRR11" s="3130"/>
      <c r="KRS11" s="3130"/>
      <c r="KRT11" s="3130"/>
      <c r="KRU11" s="3130"/>
      <c r="KRV11" s="3130"/>
      <c r="KRW11" s="3130"/>
      <c r="KRX11" s="3131"/>
      <c r="KRY11" s="3129" t="s">
        <v>1995</v>
      </c>
      <c r="KRZ11" s="3130"/>
      <c r="KSA11" s="3130"/>
      <c r="KSB11" s="3130"/>
      <c r="KSC11" s="3130"/>
      <c r="KSD11" s="3130"/>
      <c r="KSE11" s="3130"/>
      <c r="KSF11" s="3131"/>
      <c r="KSG11" s="3129" t="s">
        <v>1995</v>
      </c>
      <c r="KSH11" s="3130"/>
      <c r="KSI11" s="3130"/>
      <c r="KSJ11" s="3130"/>
      <c r="KSK11" s="3130"/>
      <c r="KSL11" s="3130"/>
      <c r="KSM11" s="3130"/>
      <c r="KSN11" s="3131"/>
      <c r="KSO11" s="3129" t="s">
        <v>1995</v>
      </c>
      <c r="KSP11" s="3130"/>
      <c r="KSQ11" s="3130"/>
      <c r="KSR11" s="3130"/>
      <c r="KSS11" s="3130"/>
      <c r="KST11" s="3130"/>
      <c r="KSU11" s="3130"/>
      <c r="KSV11" s="3131"/>
      <c r="KSW11" s="3129" t="s">
        <v>1995</v>
      </c>
      <c r="KSX11" s="3130"/>
      <c r="KSY11" s="3130"/>
      <c r="KSZ11" s="3130"/>
      <c r="KTA11" s="3130"/>
      <c r="KTB11" s="3130"/>
      <c r="KTC11" s="3130"/>
      <c r="KTD11" s="3131"/>
      <c r="KTE11" s="3129" t="s">
        <v>1995</v>
      </c>
      <c r="KTF11" s="3130"/>
      <c r="KTG11" s="3130"/>
      <c r="KTH11" s="3130"/>
      <c r="KTI11" s="3130"/>
      <c r="KTJ11" s="3130"/>
      <c r="KTK11" s="3130"/>
      <c r="KTL11" s="3131"/>
      <c r="KTM11" s="3129" t="s">
        <v>1995</v>
      </c>
      <c r="KTN11" s="3130"/>
      <c r="KTO11" s="3130"/>
      <c r="KTP11" s="3130"/>
      <c r="KTQ11" s="3130"/>
      <c r="KTR11" s="3130"/>
      <c r="KTS11" s="3130"/>
      <c r="KTT11" s="3131"/>
      <c r="KTU11" s="3129" t="s">
        <v>1995</v>
      </c>
      <c r="KTV11" s="3130"/>
      <c r="KTW11" s="3130"/>
      <c r="KTX11" s="3130"/>
      <c r="KTY11" s="3130"/>
      <c r="KTZ11" s="3130"/>
      <c r="KUA11" s="3130"/>
      <c r="KUB11" s="3131"/>
      <c r="KUC11" s="3129" t="s">
        <v>1995</v>
      </c>
      <c r="KUD11" s="3130"/>
      <c r="KUE11" s="3130"/>
      <c r="KUF11" s="3130"/>
      <c r="KUG11" s="3130"/>
      <c r="KUH11" s="3130"/>
      <c r="KUI11" s="3130"/>
      <c r="KUJ11" s="3131"/>
      <c r="KUK11" s="3129" t="s">
        <v>1995</v>
      </c>
      <c r="KUL11" s="3130"/>
      <c r="KUM11" s="3130"/>
      <c r="KUN11" s="3130"/>
      <c r="KUO11" s="3130"/>
      <c r="KUP11" s="3130"/>
      <c r="KUQ11" s="3130"/>
      <c r="KUR11" s="3131"/>
      <c r="KUS11" s="3129" t="s">
        <v>1995</v>
      </c>
      <c r="KUT11" s="3130"/>
      <c r="KUU11" s="3130"/>
      <c r="KUV11" s="3130"/>
      <c r="KUW11" s="3130"/>
      <c r="KUX11" s="3130"/>
      <c r="KUY11" s="3130"/>
      <c r="KUZ11" s="3131"/>
      <c r="KVA11" s="3129" t="s">
        <v>1995</v>
      </c>
      <c r="KVB11" s="3130"/>
      <c r="KVC11" s="3130"/>
      <c r="KVD11" s="3130"/>
      <c r="KVE11" s="3130"/>
      <c r="KVF11" s="3130"/>
      <c r="KVG11" s="3130"/>
      <c r="KVH11" s="3131"/>
      <c r="KVI11" s="3129" t="s">
        <v>1995</v>
      </c>
      <c r="KVJ11" s="3130"/>
      <c r="KVK11" s="3130"/>
      <c r="KVL11" s="3130"/>
      <c r="KVM11" s="3130"/>
      <c r="KVN11" s="3130"/>
      <c r="KVO11" s="3130"/>
      <c r="KVP11" s="3131"/>
      <c r="KVQ11" s="3129" t="s">
        <v>1995</v>
      </c>
      <c r="KVR11" s="3130"/>
      <c r="KVS11" s="3130"/>
      <c r="KVT11" s="3130"/>
      <c r="KVU11" s="3130"/>
      <c r="KVV11" s="3130"/>
      <c r="KVW11" s="3130"/>
      <c r="KVX11" s="3131"/>
      <c r="KVY11" s="3129" t="s">
        <v>1995</v>
      </c>
      <c r="KVZ11" s="3130"/>
      <c r="KWA11" s="3130"/>
      <c r="KWB11" s="3130"/>
      <c r="KWC11" s="3130"/>
      <c r="KWD11" s="3130"/>
      <c r="KWE11" s="3130"/>
      <c r="KWF11" s="3131"/>
      <c r="KWG11" s="3129" t="s">
        <v>1995</v>
      </c>
      <c r="KWH11" s="3130"/>
      <c r="KWI11" s="3130"/>
      <c r="KWJ11" s="3130"/>
      <c r="KWK11" s="3130"/>
      <c r="KWL11" s="3130"/>
      <c r="KWM11" s="3130"/>
      <c r="KWN11" s="3131"/>
      <c r="KWO11" s="3129" t="s">
        <v>1995</v>
      </c>
      <c r="KWP11" s="3130"/>
      <c r="KWQ11" s="3130"/>
      <c r="KWR11" s="3130"/>
      <c r="KWS11" s="3130"/>
      <c r="KWT11" s="3130"/>
      <c r="KWU11" s="3130"/>
      <c r="KWV11" s="3131"/>
      <c r="KWW11" s="3129" t="s">
        <v>1995</v>
      </c>
      <c r="KWX11" s="3130"/>
      <c r="KWY11" s="3130"/>
      <c r="KWZ11" s="3130"/>
      <c r="KXA11" s="3130"/>
      <c r="KXB11" s="3130"/>
      <c r="KXC11" s="3130"/>
      <c r="KXD11" s="3131"/>
      <c r="KXE11" s="3129" t="s">
        <v>1995</v>
      </c>
      <c r="KXF11" s="3130"/>
      <c r="KXG11" s="3130"/>
      <c r="KXH11" s="3130"/>
      <c r="KXI11" s="3130"/>
      <c r="KXJ11" s="3130"/>
      <c r="KXK11" s="3130"/>
      <c r="KXL11" s="3131"/>
      <c r="KXM11" s="3129" t="s">
        <v>1995</v>
      </c>
      <c r="KXN11" s="3130"/>
      <c r="KXO11" s="3130"/>
      <c r="KXP11" s="3130"/>
      <c r="KXQ11" s="3130"/>
      <c r="KXR11" s="3130"/>
      <c r="KXS11" s="3130"/>
      <c r="KXT11" s="3131"/>
      <c r="KXU11" s="3129" t="s">
        <v>1995</v>
      </c>
      <c r="KXV11" s="3130"/>
      <c r="KXW11" s="3130"/>
      <c r="KXX11" s="3130"/>
      <c r="KXY11" s="3130"/>
      <c r="KXZ11" s="3130"/>
      <c r="KYA11" s="3130"/>
      <c r="KYB11" s="3131"/>
      <c r="KYC11" s="3129" t="s">
        <v>1995</v>
      </c>
      <c r="KYD11" s="3130"/>
      <c r="KYE11" s="3130"/>
      <c r="KYF11" s="3130"/>
      <c r="KYG11" s="3130"/>
      <c r="KYH11" s="3130"/>
      <c r="KYI11" s="3130"/>
      <c r="KYJ11" s="3131"/>
      <c r="KYK11" s="3129" t="s">
        <v>1995</v>
      </c>
      <c r="KYL11" s="3130"/>
      <c r="KYM11" s="3130"/>
      <c r="KYN11" s="3130"/>
      <c r="KYO11" s="3130"/>
      <c r="KYP11" s="3130"/>
      <c r="KYQ11" s="3130"/>
      <c r="KYR11" s="3131"/>
      <c r="KYS11" s="3129" t="s">
        <v>1995</v>
      </c>
      <c r="KYT11" s="3130"/>
      <c r="KYU11" s="3130"/>
      <c r="KYV11" s="3130"/>
      <c r="KYW11" s="3130"/>
      <c r="KYX11" s="3130"/>
      <c r="KYY11" s="3130"/>
      <c r="KYZ11" s="3131"/>
      <c r="KZA11" s="3129" t="s">
        <v>1995</v>
      </c>
      <c r="KZB11" s="3130"/>
      <c r="KZC11" s="3130"/>
      <c r="KZD11" s="3130"/>
      <c r="KZE11" s="3130"/>
      <c r="KZF11" s="3130"/>
      <c r="KZG11" s="3130"/>
      <c r="KZH11" s="3131"/>
      <c r="KZI11" s="3129" t="s">
        <v>1995</v>
      </c>
      <c r="KZJ11" s="3130"/>
      <c r="KZK11" s="3130"/>
      <c r="KZL11" s="3130"/>
      <c r="KZM11" s="3130"/>
      <c r="KZN11" s="3130"/>
      <c r="KZO11" s="3130"/>
      <c r="KZP11" s="3131"/>
      <c r="KZQ11" s="3129" t="s">
        <v>1995</v>
      </c>
      <c r="KZR11" s="3130"/>
      <c r="KZS11" s="3130"/>
      <c r="KZT11" s="3130"/>
      <c r="KZU11" s="3130"/>
      <c r="KZV11" s="3130"/>
      <c r="KZW11" s="3130"/>
      <c r="KZX11" s="3131"/>
      <c r="KZY11" s="3129" t="s">
        <v>1995</v>
      </c>
      <c r="KZZ11" s="3130"/>
      <c r="LAA11" s="3130"/>
      <c r="LAB11" s="3130"/>
      <c r="LAC11" s="3130"/>
      <c r="LAD11" s="3130"/>
      <c r="LAE11" s="3130"/>
      <c r="LAF11" s="3131"/>
      <c r="LAG11" s="3129" t="s">
        <v>1995</v>
      </c>
      <c r="LAH11" s="3130"/>
      <c r="LAI11" s="3130"/>
      <c r="LAJ11" s="3130"/>
      <c r="LAK11" s="3130"/>
      <c r="LAL11" s="3130"/>
      <c r="LAM11" s="3130"/>
      <c r="LAN11" s="3131"/>
      <c r="LAO11" s="3129" t="s">
        <v>1995</v>
      </c>
      <c r="LAP11" s="3130"/>
      <c r="LAQ11" s="3130"/>
      <c r="LAR11" s="3130"/>
      <c r="LAS11" s="3130"/>
      <c r="LAT11" s="3130"/>
      <c r="LAU11" s="3130"/>
      <c r="LAV11" s="3131"/>
      <c r="LAW11" s="3129" t="s">
        <v>1995</v>
      </c>
      <c r="LAX11" s="3130"/>
      <c r="LAY11" s="3130"/>
      <c r="LAZ11" s="3130"/>
      <c r="LBA11" s="3130"/>
      <c r="LBB11" s="3130"/>
      <c r="LBC11" s="3130"/>
      <c r="LBD11" s="3131"/>
      <c r="LBE11" s="3129" t="s">
        <v>1995</v>
      </c>
      <c r="LBF11" s="3130"/>
      <c r="LBG11" s="3130"/>
      <c r="LBH11" s="3130"/>
      <c r="LBI11" s="3130"/>
      <c r="LBJ11" s="3130"/>
      <c r="LBK11" s="3130"/>
      <c r="LBL11" s="3131"/>
      <c r="LBM11" s="3129" t="s">
        <v>1995</v>
      </c>
      <c r="LBN11" s="3130"/>
      <c r="LBO11" s="3130"/>
      <c r="LBP11" s="3130"/>
      <c r="LBQ11" s="3130"/>
      <c r="LBR11" s="3130"/>
      <c r="LBS11" s="3130"/>
      <c r="LBT11" s="3131"/>
      <c r="LBU11" s="3129" t="s">
        <v>1995</v>
      </c>
      <c r="LBV11" s="3130"/>
      <c r="LBW11" s="3130"/>
      <c r="LBX11" s="3130"/>
      <c r="LBY11" s="3130"/>
      <c r="LBZ11" s="3130"/>
      <c r="LCA11" s="3130"/>
      <c r="LCB11" s="3131"/>
      <c r="LCC11" s="3129" t="s">
        <v>1995</v>
      </c>
      <c r="LCD11" s="3130"/>
      <c r="LCE11" s="3130"/>
      <c r="LCF11" s="3130"/>
      <c r="LCG11" s="3130"/>
      <c r="LCH11" s="3130"/>
      <c r="LCI11" s="3130"/>
      <c r="LCJ11" s="3131"/>
      <c r="LCK11" s="3129" t="s">
        <v>1995</v>
      </c>
      <c r="LCL11" s="3130"/>
      <c r="LCM11" s="3130"/>
      <c r="LCN11" s="3130"/>
      <c r="LCO11" s="3130"/>
      <c r="LCP11" s="3130"/>
      <c r="LCQ11" s="3130"/>
      <c r="LCR11" s="3131"/>
      <c r="LCS11" s="3129" t="s">
        <v>1995</v>
      </c>
      <c r="LCT11" s="3130"/>
      <c r="LCU11" s="3130"/>
      <c r="LCV11" s="3130"/>
      <c r="LCW11" s="3130"/>
      <c r="LCX11" s="3130"/>
      <c r="LCY11" s="3130"/>
      <c r="LCZ11" s="3131"/>
      <c r="LDA11" s="3129" t="s">
        <v>1995</v>
      </c>
      <c r="LDB11" s="3130"/>
      <c r="LDC11" s="3130"/>
      <c r="LDD11" s="3130"/>
      <c r="LDE11" s="3130"/>
      <c r="LDF11" s="3130"/>
      <c r="LDG11" s="3130"/>
      <c r="LDH11" s="3131"/>
      <c r="LDI11" s="3129" t="s">
        <v>1995</v>
      </c>
      <c r="LDJ11" s="3130"/>
      <c r="LDK11" s="3130"/>
      <c r="LDL11" s="3130"/>
      <c r="LDM11" s="3130"/>
      <c r="LDN11" s="3130"/>
      <c r="LDO11" s="3130"/>
      <c r="LDP11" s="3131"/>
      <c r="LDQ11" s="3129" t="s">
        <v>1995</v>
      </c>
      <c r="LDR11" s="3130"/>
      <c r="LDS11" s="3130"/>
      <c r="LDT11" s="3130"/>
      <c r="LDU11" s="3130"/>
      <c r="LDV11" s="3130"/>
      <c r="LDW11" s="3130"/>
      <c r="LDX11" s="3131"/>
      <c r="LDY11" s="3129" t="s">
        <v>1995</v>
      </c>
      <c r="LDZ11" s="3130"/>
      <c r="LEA11" s="3130"/>
      <c r="LEB11" s="3130"/>
      <c r="LEC11" s="3130"/>
      <c r="LED11" s="3130"/>
      <c r="LEE11" s="3130"/>
      <c r="LEF11" s="3131"/>
      <c r="LEG11" s="3129" t="s">
        <v>1995</v>
      </c>
      <c r="LEH11" s="3130"/>
      <c r="LEI11" s="3130"/>
      <c r="LEJ11" s="3130"/>
      <c r="LEK11" s="3130"/>
      <c r="LEL11" s="3130"/>
      <c r="LEM11" s="3130"/>
      <c r="LEN11" s="3131"/>
      <c r="LEO11" s="3129" t="s">
        <v>1995</v>
      </c>
      <c r="LEP11" s="3130"/>
      <c r="LEQ11" s="3130"/>
      <c r="LER11" s="3130"/>
      <c r="LES11" s="3130"/>
      <c r="LET11" s="3130"/>
      <c r="LEU11" s="3130"/>
      <c r="LEV11" s="3131"/>
      <c r="LEW11" s="3129" t="s">
        <v>1995</v>
      </c>
      <c r="LEX11" s="3130"/>
      <c r="LEY11" s="3130"/>
      <c r="LEZ11" s="3130"/>
      <c r="LFA11" s="3130"/>
      <c r="LFB11" s="3130"/>
      <c r="LFC11" s="3130"/>
      <c r="LFD11" s="3131"/>
      <c r="LFE11" s="3129" t="s">
        <v>1995</v>
      </c>
      <c r="LFF11" s="3130"/>
      <c r="LFG11" s="3130"/>
      <c r="LFH11" s="3130"/>
      <c r="LFI11" s="3130"/>
      <c r="LFJ11" s="3130"/>
      <c r="LFK11" s="3130"/>
      <c r="LFL11" s="3131"/>
      <c r="LFM11" s="3129" t="s">
        <v>1995</v>
      </c>
      <c r="LFN11" s="3130"/>
      <c r="LFO11" s="3130"/>
      <c r="LFP11" s="3130"/>
      <c r="LFQ11" s="3130"/>
      <c r="LFR11" s="3130"/>
      <c r="LFS11" s="3130"/>
      <c r="LFT11" s="3131"/>
      <c r="LFU11" s="3129" t="s">
        <v>1995</v>
      </c>
      <c r="LFV11" s="3130"/>
      <c r="LFW11" s="3130"/>
      <c r="LFX11" s="3130"/>
      <c r="LFY11" s="3130"/>
      <c r="LFZ11" s="3130"/>
      <c r="LGA11" s="3130"/>
      <c r="LGB11" s="3131"/>
      <c r="LGC11" s="3129" t="s">
        <v>1995</v>
      </c>
      <c r="LGD11" s="3130"/>
      <c r="LGE11" s="3130"/>
      <c r="LGF11" s="3130"/>
      <c r="LGG11" s="3130"/>
      <c r="LGH11" s="3130"/>
      <c r="LGI11" s="3130"/>
      <c r="LGJ11" s="3131"/>
      <c r="LGK11" s="3129" t="s">
        <v>1995</v>
      </c>
      <c r="LGL11" s="3130"/>
      <c r="LGM11" s="3130"/>
      <c r="LGN11" s="3130"/>
      <c r="LGO11" s="3130"/>
      <c r="LGP11" s="3130"/>
      <c r="LGQ11" s="3130"/>
      <c r="LGR11" s="3131"/>
      <c r="LGS11" s="3129" t="s">
        <v>1995</v>
      </c>
      <c r="LGT11" s="3130"/>
      <c r="LGU11" s="3130"/>
      <c r="LGV11" s="3130"/>
      <c r="LGW11" s="3130"/>
      <c r="LGX11" s="3130"/>
      <c r="LGY11" s="3130"/>
      <c r="LGZ11" s="3131"/>
      <c r="LHA11" s="3129" t="s">
        <v>1995</v>
      </c>
      <c r="LHB11" s="3130"/>
      <c r="LHC11" s="3130"/>
      <c r="LHD11" s="3130"/>
      <c r="LHE11" s="3130"/>
      <c r="LHF11" s="3130"/>
      <c r="LHG11" s="3130"/>
      <c r="LHH11" s="3131"/>
      <c r="LHI11" s="3129" t="s">
        <v>1995</v>
      </c>
      <c r="LHJ11" s="3130"/>
      <c r="LHK11" s="3130"/>
      <c r="LHL11" s="3130"/>
      <c r="LHM11" s="3130"/>
      <c r="LHN11" s="3130"/>
      <c r="LHO11" s="3130"/>
      <c r="LHP11" s="3131"/>
      <c r="LHQ11" s="3129" t="s">
        <v>1995</v>
      </c>
      <c r="LHR11" s="3130"/>
      <c r="LHS11" s="3130"/>
      <c r="LHT11" s="3130"/>
      <c r="LHU11" s="3130"/>
      <c r="LHV11" s="3130"/>
      <c r="LHW11" s="3130"/>
      <c r="LHX11" s="3131"/>
      <c r="LHY11" s="3129" t="s">
        <v>1995</v>
      </c>
      <c r="LHZ11" s="3130"/>
      <c r="LIA11" s="3130"/>
      <c r="LIB11" s="3130"/>
      <c r="LIC11" s="3130"/>
      <c r="LID11" s="3130"/>
      <c r="LIE11" s="3130"/>
      <c r="LIF11" s="3131"/>
      <c r="LIG11" s="3129" t="s">
        <v>1995</v>
      </c>
      <c r="LIH11" s="3130"/>
      <c r="LII11" s="3130"/>
      <c r="LIJ11" s="3130"/>
      <c r="LIK11" s="3130"/>
      <c r="LIL11" s="3130"/>
      <c r="LIM11" s="3130"/>
      <c r="LIN11" s="3131"/>
      <c r="LIO11" s="3129" t="s">
        <v>1995</v>
      </c>
      <c r="LIP11" s="3130"/>
      <c r="LIQ11" s="3130"/>
      <c r="LIR11" s="3130"/>
      <c r="LIS11" s="3130"/>
      <c r="LIT11" s="3130"/>
      <c r="LIU11" s="3130"/>
      <c r="LIV11" s="3131"/>
      <c r="LIW11" s="3129" t="s">
        <v>1995</v>
      </c>
      <c r="LIX11" s="3130"/>
      <c r="LIY11" s="3130"/>
      <c r="LIZ11" s="3130"/>
      <c r="LJA11" s="3130"/>
      <c r="LJB11" s="3130"/>
      <c r="LJC11" s="3130"/>
      <c r="LJD11" s="3131"/>
      <c r="LJE11" s="3129" t="s">
        <v>1995</v>
      </c>
      <c r="LJF11" s="3130"/>
      <c r="LJG11" s="3130"/>
      <c r="LJH11" s="3130"/>
      <c r="LJI11" s="3130"/>
      <c r="LJJ11" s="3130"/>
      <c r="LJK11" s="3130"/>
      <c r="LJL11" s="3131"/>
      <c r="LJM11" s="3129" t="s">
        <v>1995</v>
      </c>
      <c r="LJN11" s="3130"/>
      <c r="LJO11" s="3130"/>
      <c r="LJP11" s="3130"/>
      <c r="LJQ11" s="3130"/>
      <c r="LJR11" s="3130"/>
      <c r="LJS11" s="3130"/>
      <c r="LJT11" s="3131"/>
      <c r="LJU11" s="3129" t="s">
        <v>1995</v>
      </c>
      <c r="LJV11" s="3130"/>
      <c r="LJW11" s="3130"/>
      <c r="LJX11" s="3130"/>
      <c r="LJY11" s="3130"/>
      <c r="LJZ11" s="3130"/>
      <c r="LKA11" s="3130"/>
      <c r="LKB11" s="3131"/>
      <c r="LKC11" s="3129" t="s">
        <v>1995</v>
      </c>
      <c r="LKD11" s="3130"/>
      <c r="LKE11" s="3130"/>
      <c r="LKF11" s="3130"/>
      <c r="LKG11" s="3130"/>
      <c r="LKH11" s="3130"/>
      <c r="LKI11" s="3130"/>
      <c r="LKJ11" s="3131"/>
      <c r="LKK11" s="3129" t="s">
        <v>1995</v>
      </c>
      <c r="LKL11" s="3130"/>
      <c r="LKM11" s="3130"/>
      <c r="LKN11" s="3130"/>
      <c r="LKO11" s="3130"/>
      <c r="LKP11" s="3130"/>
      <c r="LKQ11" s="3130"/>
      <c r="LKR11" s="3131"/>
      <c r="LKS11" s="3129" t="s">
        <v>1995</v>
      </c>
      <c r="LKT11" s="3130"/>
      <c r="LKU11" s="3130"/>
      <c r="LKV11" s="3130"/>
      <c r="LKW11" s="3130"/>
      <c r="LKX11" s="3130"/>
      <c r="LKY11" s="3130"/>
      <c r="LKZ11" s="3131"/>
      <c r="LLA11" s="3129" t="s">
        <v>1995</v>
      </c>
      <c r="LLB11" s="3130"/>
      <c r="LLC11" s="3130"/>
      <c r="LLD11" s="3130"/>
      <c r="LLE11" s="3130"/>
      <c r="LLF11" s="3130"/>
      <c r="LLG11" s="3130"/>
      <c r="LLH11" s="3131"/>
      <c r="LLI11" s="3129" t="s">
        <v>1995</v>
      </c>
      <c r="LLJ11" s="3130"/>
      <c r="LLK11" s="3130"/>
      <c r="LLL11" s="3130"/>
      <c r="LLM11" s="3130"/>
      <c r="LLN11" s="3130"/>
      <c r="LLO11" s="3130"/>
      <c r="LLP11" s="3131"/>
      <c r="LLQ11" s="3129" t="s">
        <v>1995</v>
      </c>
      <c r="LLR11" s="3130"/>
      <c r="LLS11" s="3130"/>
      <c r="LLT11" s="3130"/>
      <c r="LLU11" s="3130"/>
      <c r="LLV11" s="3130"/>
      <c r="LLW11" s="3130"/>
      <c r="LLX11" s="3131"/>
      <c r="LLY11" s="3129" t="s">
        <v>1995</v>
      </c>
      <c r="LLZ11" s="3130"/>
      <c r="LMA11" s="3130"/>
      <c r="LMB11" s="3130"/>
      <c r="LMC11" s="3130"/>
      <c r="LMD11" s="3130"/>
      <c r="LME11" s="3130"/>
      <c r="LMF11" s="3131"/>
      <c r="LMG11" s="3129" t="s">
        <v>1995</v>
      </c>
      <c r="LMH11" s="3130"/>
      <c r="LMI11" s="3130"/>
      <c r="LMJ11" s="3130"/>
      <c r="LMK11" s="3130"/>
      <c r="LML11" s="3130"/>
      <c r="LMM11" s="3130"/>
      <c r="LMN11" s="3131"/>
      <c r="LMO11" s="3129" t="s">
        <v>1995</v>
      </c>
      <c r="LMP11" s="3130"/>
      <c r="LMQ11" s="3130"/>
      <c r="LMR11" s="3130"/>
      <c r="LMS11" s="3130"/>
      <c r="LMT11" s="3130"/>
      <c r="LMU11" s="3130"/>
      <c r="LMV11" s="3131"/>
      <c r="LMW11" s="3129" t="s">
        <v>1995</v>
      </c>
      <c r="LMX11" s="3130"/>
      <c r="LMY11" s="3130"/>
      <c r="LMZ11" s="3130"/>
      <c r="LNA11" s="3130"/>
      <c r="LNB11" s="3130"/>
      <c r="LNC11" s="3130"/>
      <c r="LND11" s="3131"/>
      <c r="LNE11" s="3129" t="s">
        <v>1995</v>
      </c>
      <c r="LNF11" s="3130"/>
      <c r="LNG11" s="3130"/>
      <c r="LNH11" s="3130"/>
      <c r="LNI11" s="3130"/>
      <c r="LNJ11" s="3130"/>
      <c r="LNK11" s="3130"/>
      <c r="LNL11" s="3131"/>
      <c r="LNM11" s="3129" t="s">
        <v>1995</v>
      </c>
      <c r="LNN11" s="3130"/>
      <c r="LNO11" s="3130"/>
      <c r="LNP11" s="3130"/>
      <c r="LNQ11" s="3130"/>
      <c r="LNR11" s="3130"/>
      <c r="LNS11" s="3130"/>
      <c r="LNT11" s="3131"/>
      <c r="LNU11" s="3129" t="s">
        <v>1995</v>
      </c>
      <c r="LNV11" s="3130"/>
      <c r="LNW11" s="3130"/>
      <c r="LNX11" s="3130"/>
      <c r="LNY11" s="3130"/>
      <c r="LNZ11" s="3130"/>
      <c r="LOA11" s="3130"/>
      <c r="LOB11" s="3131"/>
      <c r="LOC11" s="3129" t="s">
        <v>1995</v>
      </c>
      <c r="LOD11" s="3130"/>
      <c r="LOE11" s="3130"/>
      <c r="LOF11" s="3130"/>
      <c r="LOG11" s="3130"/>
      <c r="LOH11" s="3130"/>
      <c r="LOI11" s="3130"/>
      <c r="LOJ11" s="3131"/>
      <c r="LOK11" s="3129" t="s">
        <v>1995</v>
      </c>
      <c r="LOL11" s="3130"/>
      <c r="LOM11" s="3130"/>
      <c r="LON11" s="3130"/>
      <c r="LOO11" s="3130"/>
      <c r="LOP11" s="3130"/>
      <c r="LOQ11" s="3130"/>
      <c r="LOR11" s="3131"/>
      <c r="LOS11" s="3129" t="s">
        <v>1995</v>
      </c>
      <c r="LOT11" s="3130"/>
      <c r="LOU11" s="3130"/>
      <c r="LOV11" s="3130"/>
      <c r="LOW11" s="3130"/>
      <c r="LOX11" s="3130"/>
      <c r="LOY11" s="3130"/>
      <c r="LOZ11" s="3131"/>
      <c r="LPA11" s="3129" t="s">
        <v>1995</v>
      </c>
      <c r="LPB11" s="3130"/>
      <c r="LPC11" s="3130"/>
      <c r="LPD11" s="3130"/>
      <c r="LPE11" s="3130"/>
      <c r="LPF11" s="3130"/>
      <c r="LPG11" s="3130"/>
      <c r="LPH11" s="3131"/>
      <c r="LPI11" s="3129" t="s">
        <v>1995</v>
      </c>
      <c r="LPJ11" s="3130"/>
      <c r="LPK11" s="3130"/>
      <c r="LPL11" s="3130"/>
      <c r="LPM11" s="3130"/>
      <c r="LPN11" s="3130"/>
      <c r="LPO11" s="3130"/>
      <c r="LPP11" s="3131"/>
      <c r="LPQ11" s="3129" t="s">
        <v>1995</v>
      </c>
      <c r="LPR11" s="3130"/>
      <c r="LPS11" s="3130"/>
      <c r="LPT11" s="3130"/>
      <c r="LPU11" s="3130"/>
      <c r="LPV11" s="3130"/>
      <c r="LPW11" s="3130"/>
      <c r="LPX11" s="3131"/>
      <c r="LPY11" s="3129" t="s">
        <v>1995</v>
      </c>
      <c r="LPZ11" s="3130"/>
      <c r="LQA11" s="3130"/>
      <c r="LQB11" s="3130"/>
      <c r="LQC11" s="3130"/>
      <c r="LQD11" s="3130"/>
      <c r="LQE11" s="3130"/>
      <c r="LQF11" s="3131"/>
      <c r="LQG11" s="3129" t="s">
        <v>1995</v>
      </c>
      <c r="LQH11" s="3130"/>
      <c r="LQI11" s="3130"/>
      <c r="LQJ11" s="3130"/>
      <c r="LQK11" s="3130"/>
      <c r="LQL11" s="3130"/>
      <c r="LQM11" s="3130"/>
      <c r="LQN11" s="3131"/>
      <c r="LQO11" s="3129" t="s">
        <v>1995</v>
      </c>
      <c r="LQP11" s="3130"/>
      <c r="LQQ11" s="3130"/>
      <c r="LQR11" s="3130"/>
      <c r="LQS11" s="3130"/>
      <c r="LQT11" s="3130"/>
      <c r="LQU11" s="3130"/>
      <c r="LQV11" s="3131"/>
      <c r="LQW11" s="3129" t="s">
        <v>1995</v>
      </c>
      <c r="LQX11" s="3130"/>
      <c r="LQY11" s="3130"/>
      <c r="LQZ11" s="3130"/>
      <c r="LRA11" s="3130"/>
      <c r="LRB11" s="3130"/>
      <c r="LRC11" s="3130"/>
      <c r="LRD11" s="3131"/>
      <c r="LRE11" s="3129" t="s">
        <v>1995</v>
      </c>
      <c r="LRF11" s="3130"/>
      <c r="LRG11" s="3130"/>
      <c r="LRH11" s="3130"/>
      <c r="LRI11" s="3130"/>
      <c r="LRJ11" s="3130"/>
      <c r="LRK11" s="3130"/>
      <c r="LRL11" s="3131"/>
      <c r="LRM11" s="3129" t="s">
        <v>1995</v>
      </c>
      <c r="LRN11" s="3130"/>
      <c r="LRO11" s="3130"/>
      <c r="LRP11" s="3130"/>
      <c r="LRQ11" s="3130"/>
      <c r="LRR11" s="3130"/>
      <c r="LRS11" s="3130"/>
      <c r="LRT11" s="3131"/>
      <c r="LRU11" s="3129" t="s">
        <v>1995</v>
      </c>
      <c r="LRV11" s="3130"/>
      <c r="LRW11" s="3130"/>
      <c r="LRX11" s="3130"/>
      <c r="LRY11" s="3130"/>
      <c r="LRZ11" s="3130"/>
      <c r="LSA11" s="3130"/>
      <c r="LSB11" s="3131"/>
      <c r="LSC11" s="3129" t="s">
        <v>1995</v>
      </c>
      <c r="LSD11" s="3130"/>
      <c r="LSE11" s="3130"/>
      <c r="LSF11" s="3130"/>
      <c r="LSG11" s="3130"/>
      <c r="LSH11" s="3130"/>
      <c r="LSI11" s="3130"/>
      <c r="LSJ11" s="3131"/>
      <c r="LSK11" s="3129" t="s">
        <v>1995</v>
      </c>
      <c r="LSL11" s="3130"/>
      <c r="LSM11" s="3130"/>
      <c r="LSN11" s="3130"/>
      <c r="LSO11" s="3130"/>
      <c r="LSP11" s="3130"/>
      <c r="LSQ11" s="3130"/>
      <c r="LSR11" s="3131"/>
      <c r="LSS11" s="3129" t="s">
        <v>1995</v>
      </c>
      <c r="LST11" s="3130"/>
      <c r="LSU11" s="3130"/>
      <c r="LSV11" s="3130"/>
      <c r="LSW11" s="3130"/>
      <c r="LSX11" s="3130"/>
      <c r="LSY11" s="3130"/>
      <c r="LSZ11" s="3131"/>
      <c r="LTA11" s="3129" t="s">
        <v>1995</v>
      </c>
      <c r="LTB11" s="3130"/>
      <c r="LTC11" s="3130"/>
      <c r="LTD11" s="3130"/>
      <c r="LTE11" s="3130"/>
      <c r="LTF11" s="3130"/>
      <c r="LTG11" s="3130"/>
      <c r="LTH11" s="3131"/>
      <c r="LTI11" s="3129" t="s">
        <v>1995</v>
      </c>
      <c r="LTJ11" s="3130"/>
      <c r="LTK11" s="3130"/>
      <c r="LTL11" s="3130"/>
      <c r="LTM11" s="3130"/>
      <c r="LTN11" s="3130"/>
      <c r="LTO11" s="3130"/>
      <c r="LTP11" s="3131"/>
      <c r="LTQ11" s="3129" t="s">
        <v>1995</v>
      </c>
      <c r="LTR11" s="3130"/>
      <c r="LTS11" s="3130"/>
      <c r="LTT11" s="3130"/>
      <c r="LTU11" s="3130"/>
      <c r="LTV11" s="3130"/>
      <c r="LTW11" s="3130"/>
      <c r="LTX11" s="3131"/>
      <c r="LTY11" s="3129" t="s">
        <v>1995</v>
      </c>
      <c r="LTZ11" s="3130"/>
      <c r="LUA11" s="3130"/>
      <c r="LUB11" s="3130"/>
      <c r="LUC11" s="3130"/>
      <c r="LUD11" s="3130"/>
      <c r="LUE11" s="3130"/>
      <c r="LUF11" s="3131"/>
      <c r="LUG11" s="3129" t="s">
        <v>1995</v>
      </c>
      <c r="LUH11" s="3130"/>
      <c r="LUI11" s="3130"/>
      <c r="LUJ11" s="3130"/>
      <c r="LUK11" s="3130"/>
      <c r="LUL11" s="3130"/>
      <c r="LUM11" s="3130"/>
      <c r="LUN11" s="3131"/>
      <c r="LUO11" s="3129" t="s">
        <v>1995</v>
      </c>
      <c r="LUP11" s="3130"/>
      <c r="LUQ11" s="3130"/>
      <c r="LUR11" s="3130"/>
      <c r="LUS11" s="3130"/>
      <c r="LUT11" s="3130"/>
      <c r="LUU11" s="3130"/>
      <c r="LUV11" s="3131"/>
      <c r="LUW11" s="3129" t="s">
        <v>1995</v>
      </c>
      <c r="LUX11" s="3130"/>
      <c r="LUY11" s="3130"/>
      <c r="LUZ11" s="3130"/>
      <c r="LVA11" s="3130"/>
      <c r="LVB11" s="3130"/>
      <c r="LVC11" s="3130"/>
      <c r="LVD11" s="3131"/>
      <c r="LVE11" s="3129" t="s">
        <v>1995</v>
      </c>
      <c r="LVF11" s="3130"/>
      <c r="LVG11" s="3130"/>
      <c r="LVH11" s="3130"/>
      <c r="LVI11" s="3130"/>
      <c r="LVJ11" s="3130"/>
      <c r="LVK11" s="3130"/>
      <c r="LVL11" s="3131"/>
      <c r="LVM11" s="3129" t="s">
        <v>1995</v>
      </c>
      <c r="LVN11" s="3130"/>
      <c r="LVO11" s="3130"/>
      <c r="LVP11" s="3130"/>
      <c r="LVQ11" s="3130"/>
      <c r="LVR11" s="3130"/>
      <c r="LVS11" s="3130"/>
      <c r="LVT11" s="3131"/>
      <c r="LVU11" s="3129" t="s">
        <v>1995</v>
      </c>
      <c r="LVV11" s="3130"/>
      <c r="LVW11" s="3130"/>
      <c r="LVX11" s="3130"/>
      <c r="LVY11" s="3130"/>
      <c r="LVZ11" s="3130"/>
      <c r="LWA11" s="3130"/>
      <c r="LWB11" s="3131"/>
      <c r="LWC11" s="3129" t="s">
        <v>1995</v>
      </c>
      <c r="LWD11" s="3130"/>
      <c r="LWE11" s="3130"/>
      <c r="LWF11" s="3130"/>
      <c r="LWG11" s="3130"/>
      <c r="LWH11" s="3130"/>
      <c r="LWI11" s="3130"/>
      <c r="LWJ11" s="3131"/>
      <c r="LWK11" s="3129" t="s">
        <v>1995</v>
      </c>
      <c r="LWL11" s="3130"/>
      <c r="LWM11" s="3130"/>
      <c r="LWN11" s="3130"/>
      <c r="LWO11" s="3130"/>
      <c r="LWP11" s="3130"/>
      <c r="LWQ11" s="3130"/>
      <c r="LWR11" s="3131"/>
      <c r="LWS11" s="3129" t="s">
        <v>1995</v>
      </c>
      <c r="LWT11" s="3130"/>
      <c r="LWU11" s="3130"/>
      <c r="LWV11" s="3130"/>
      <c r="LWW11" s="3130"/>
      <c r="LWX11" s="3130"/>
      <c r="LWY11" s="3130"/>
      <c r="LWZ11" s="3131"/>
      <c r="LXA11" s="3129" t="s">
        <v>1995</v>
      </c>
      <c r="LXB11" s="3130"/>
      <c r="LXC11" s="3130"/>
      <c r="LXD11" s="3130"/>
      <c r="LXE11" s="3130"/>
      <c r="LXF11" s="3130"/>
      <c r="LXG11" s="3130"/>
      <c r="LXH11" s="3131"/>
      <c r="LXI11" s="3129" t="s">
        <v>1995</v>
      </c>
      <c r="LXJ11" s="3130"/>
      <c r="LXK11" s="3130"/>
      <c r="LXL11" s="3130"/>
      <c r="LXM11" s="3130"/>
      <c r="LXN11" s="3130"/>
      <c r="LXO11" s="3130"/>
      <c r="LXP11" s="3131"/>
      <c r="LXQ11" s="3129" t="s">
        <v>1995</v>
      </c>
      <c r="LXR11" s="3130"/>
      <c r="LXS11" s="3130"/>
      <c r="LXT11" s="3130"/>
      <c r="LXU11" s="3130"/>
      <c r="LXV11" s="3130"/>
      <c r="LXW11" s="3130"/>
      <c r="LXX11" s="3131"/>
      <c r="LXY11" s="3129" t="s">
        <v>1995</v>
      </c>
      <c r="LXZ11" s="3130"/>
      <c r="LYA11" s="3130"/>
      <c r="LYB11" s="3130"/>
      <c r="LYC11" s="3130"/>
      <c r="LYD11" s="3130"/>
      <c r="LYE11" s="3130"/>
      <c r="LYF11" s="3131"/>
      <c r="LYG11" s="3129" t="s">
        <v>1995</v>
      </c>
      <c r="LYH11" s="3130"/>
      <c r="LYI11" s="3130"/>
      <c r="LYJ11" s="3130"/>
      <c r="LYK11" s="3130"/>
      <c r="LYL11" s="3130"/>
      <c r="LYM11" s="3130"/>
      <c r="LYN11" s="3131"/>
      <c r="LYO11" s="3129" t="s">
        <v>1995</v>
      </c>
      <c r="LYP11" s="3130"/>
      <c r="LYQ11" s="3130"/>
      <c r="LYR11" s="3130"/>
      <c r="LYS11" s="3130"/>
      <c r="LYT11" s="3130"/>
      <c r="LYU11" s="3130"/>
      <c r="LYV11" s="3131"/>
      <c r="LYW11" s="3129" t="s">
        <v>1995</v>
      </c>
      <c r="LYX11" s="3130"/>
      <c r="LYY11" s="3130"/>
      <c r="LYZ11" s="3130"/>
      <c r="LZA11" s="3130"/>
      <c r="LZB11" s="3130"/>
      <c r="LZC11" s="3130"/>
      <c r="LZD11" s="3131"/>
      <c r="LZE11" s="3129" t="s">
        <v>1995</v>
      </c>
      <c r="LZF11" s="3130"/>
      <c r="LZG11" s="3130"/>
      <c r="LZH11" s="3130"/>
      <c r="LZI11" s="3130"/>
      <c r="LZJ11" s="3130"/>
      <c r="LZK11" s="3130"/>
      <c r="LZL11" s="3131"/>
      <c r="LZM11" s="3129" t="s">
        <v>1995</v>
      </c>
      <c r="LZN11" s="3130"/>
      <c r="LZO11" s="3130"/>
      <c r="LZP11" s="3130"/>
      <c r="LZQ11" s="3130"/>
      <c r="LZR11" s="3130"/>
      <c r="LZS11" s="3130"/>
      <c r="LZT11" s="3131"/>
      <c r="LZU11" s="3129" t="s">
        <v>1995</v>
      </c>
      <c r="LZV11" s="3130"/>
      <c r="LZW11" s="3130"/>
      <c r="LZX11" s="3130"/>
      <c r="LZY11" s="3130"/>
      <c r="LZZ11" s="3130"/>
      <c r="MAA11" s="3130"/>
      <c r="MAB11" s="3131"/>
      <c r="MAC11" s="3129" t="s">
        <v>1995</v>
      </c>
      <c r="MAD11" s="3130"/>
      <c r="MAE11" s="3130"/>
      <c r="MAF11" s="3130"/>
      <c r="MAG11" s="3130"/>
      <c r="MAH11" s="3130"/>
      <c r="MAI11" s="3130"/>
      <c r="MAJ11" s="3131"/>
      <c r="MAK11" s="3129" t="s">
        <v>1995</v>
      </c>
      <c r="MAL11" s="3130"/>
      <c r="MAM11" s="3130"/>
      <c r="MAN11" s="3130"/>
      <c r="MAO11" s="3130"/>
      <c r="MAP11" s="3130"/>
      <c r="MAQ11" s="3130"/>
      <c r="MAR11" s="3131"/>
      <c r="MAS11" s="3129" t="s">
        <v>1995</v>
      </c>
      <c r="MAT11" s="3130"/>
      <c r="MAU11" s="3130"/>
      <c r="MAV11" s="3130"/>
      <c r="MAW11" s="3130"/>
      <c r="MAX11" s="3130"/>
      <c r="MAY11" s="3130"/>
      <c r="MAZ11" s="3131"/>
      <c r="MBA11" s="3129" t="s">
        <v>1995</v>
      </c>
      <c r="MBB11" s="3130"/>
      <c r="MBC11" s="3130"/>
      <c r="MBD11" s="3130"/>
      <c r="MBE11" s="3130"/>
      <c r="MBF11" s="3130"/>
      <c r="MBG11" s="3130"/>
      <c r="MBH11" s="3131"/>
      <c r="MBI11" s="3129" t="s">
        <v>1995</v>
      </c>
      <c r="MBJ11" s="3130"/>
      <c r="MBK11" s="3130"/>
      <c r="MBL11" s="3130"/>
      <c r="MBM11" s="3130"/>
      <c r="MBN11" s="3130"/>
      <c r="MBO11" s="3130"/>
      <c r="MBP11" s="3131"/>
      <c r="MBQ11" s="3129" t="s">
        <v>1995</v>
      </c>
      <c r="MBR11" s="3130"/>
      <c r="MBS11" s="3130"/>
      <c r="MBT11" s="3130"/>
      <c r="MBU11" s="3130"/>
      <c r="MBV11" s="3130"/>
      <c r="MBW11" s="3130"/>
      <c r="MBX11" s="3131"/>
      <c r="MBY11" s="3129" t="s">
        <v>1995</v>
      </c>
      <c r="MBZ11" s="3130"/>
      <c r="MCA11" s="3130"/>
      <c r="MCB11" s="3130"/>
      <c r="MCC11" s="3130"/>
      <c r="MCD11" s="3130"/>
      <c r="MCE11" s="3130"/>
      <c r="MCF11" s="3131"/>
      <c r="MCG11" s="3129" t="s">
        <v>1995</v>
      </c>
      <c r="MCH11" s="3130"/>
      <c r="MCI11" s="3130"/>
      <c r="MCJ11" s="3130"/>
      <c r="MCK11" s="3130"/>
      <c r="MCL11" s="3130"/>
      <c r="MCM11" s="3130"/>
      <c r="MCN11" s="3131"/>
      <c r="MCO11" s="3129" t="s">
        <v>1995</v>
      </c>
      <c r="MCP11" s="3130"/>
      <c r="MCQ11" s="3130"/>
      <c r="MCR11" s="3130"/>
      <c r="MCS11" s="3130"/>
      <c r="MCT11" s="3130"/>
      <c r="MCU11" s="3130"/>
      <c r="MCV11" s="3131"/>
      <c r="MCW11" s="3129" t="s">
        <v>1995</v>
      </c>
      <c r="MCX11" s="3130"/>
      <c r="MCY11" s="3130"/>
      <c r="MCZ11" s="3130"/>
      <c r="MDA11" s="3130"/>
      <c r="MDB11" s="3130"/>
      <c r="MDC11" s="3130"/>
      <c r="MDD11" s="3131"/>
      <c r="MDE11" s="3129" t="s">
        <v>1995</v>
      </c>
      <c r="MDF11" s="3130"/>
      <c r="MDG11" s="3130"/>
      <c r="MDH11" s="3130"/>
      <c r="MDI11" s="3130"/>
      <c r="MDJ11" s="3130"/>
      <c r="MDK11" s="3130"/>
      <c r="MDL11" s="3131"/>
      <c r="MDM11" s="3129" t="s">
        <v>1995</v>
      </c>
      <c r="MDN11" s="3130"/>
      <c r="MDO11" s="3130"/>
      <c r="MDP11" s="3130"/>
      <c r="MDQ11" s="3130"/>
      <c r="MDR11" s="3130"/>
      <c r="MDS11" s="3130"/>
      <c r="MDT11" s="3131"/>
      <c r="MDU11" s="3129" t="s">
        <v>1995</v>
      </c>
      <c r="MDV11" s="3130"/>
      <c r="MDW11" s="3130"/>
      <c r="MDX11" s="3130"/>
      <c r="MDY11" s="3130"/>
      <c r="MDZ11" s="3130"/>
      <c r="MEA11" s="3130"/>
      <c r="MEB11" s="3131"/>
      <c r="MEC11" s="3129" t="s">
        <v>1995</v>
      </c>
      <c r="MED11" s="3130"/>
      <c r="MEE11" s="3130"/>
      <c r="MEF11" s="3130"/>
      <c r="MEG11" s="3130"/>
      <c r="MEH11" s="3130"/>
      <c r="MEI11" s="3130"/>
      <c r="MEJ11" s="3131"/>
      <c r="MEK11" s="3129" t="s">
        <v>1995</v>
      </c>
      <c r="MEL11" s="3130"/>
      <c r="MEM11" s="3130"/>
      <c r="MEN11" s="3130"/>
      <c r="MEO11" s="3130"/>
      <c r="MEP11" s="3130"/>
      <c r="MEQ11" s="3130"/>
      <c r="MER11" s="3131"/>
      <c r="MES11" s="3129" t="s">
        <v>1995</v>
      </c>
      <c r="MET11" s="3130"/>
      <c r="MEU11" s="3130"/>
      <c r="MEV11" s="3130"/>
      <c r="MEW11" s="3130"/>
      <c r="MEX11" s="3130"/>
      <c r="MEY11" s="3130"/>
      <c r="MEZ11" s="3131"/>
      <c r="MFA11" s="3129" t="s">
        <v>1995</v>
      </c>
      <c r="MFB11" s="3130"/>
      <c r="MFC11" s="3130"/>
      <c r="MFD11" s="3130"/>
      <c r="MFE11" s="3130"/>
      <c r="MFF11" s="3130"/>
      <c r="MFG11" s="3130"/>
      <c r="MFH11" s="3131"/>
      <c r="MFI11" s="3129" t="s">
        <v>1995</v>
      </c>
      <c r="MFJ11" s="3130"/>
      <c r="MFK11" s="3130"/>
      <c r="MFL11" s="3130"/>
      <c r="MFM11" s="3130"/>
      <c r="MFN11" s="3130"/>
      <c r="MFO11" s="3130"/>
      <c r="MFP11" s="3131"/>
      <c r="MFQ11" s="3129" t="s">
        <v>1995</v>
      </c>
      <c r="MFR11" s="3130"/>
      <c r="MFS11" s="3130"/>
      <c r="MFT11" s="3130"/>
      <c r="MFU11" s="3130"/>
      <c r="MFV11" s="3130"/>
      <c r="MFW11" s="3130"/>
      <c r="MFX11" s="3131"/>
      <c r="MFY11" s="3129" t="s">
        <v>1995</v>
      </c>
      <c r="MFZ11" s="3130"/>
      <c r="MGA11" s="3130"/>
      <c r="MGB11" s="3130"/>
      <c r="MGC11" s="3130"/>
      <c r="MGD11" s="3130"/>
      <c r="MGE11" s="3130"/>
      <c r="MGF11" s="3131"/>
      <c r="MGG11" s="3129" t="s">
        <v>1995</v>
      </c>
      <c r="MGH11" s="3130"/>
      <c r="MGI11" s="3130"/>
      <c r="MGJ11" s="3130"/>
      <c r="MGK11" s="3130"/>
      <c r="MGL11" s="3130"/>
      <c r="MGM11" s="3130"/>
      <c r="MGN11" s="3131"/>
      <c r="MGO11" s="3129" t="s">
        <v>1995</v>
      </c>
      <c r="MGP11" s="3130"/>
      <c r="MGQ11" s="3130"/>
      <c r="MGR11" s="3130"/>
      <c r="MGS11" s="3130"/>
      <c r="MGT11" s="3130"/>
      <c r="MGU11" s="3130"/>
      <c r="MGV11" s="3131"/>
      <c r="MGW11" s="3129" t="s">
        <v>1995</v>
      </c>
      <c r="MGX11" s="3130"/>
      <c r="MGY11" s="3130"/>
      <c r="MGZ11" s="3130"/>
      <c r="MHA11" s="3130"/>
      <c r="MHB11" s="3130"/>
      <c r="MHC11" s="3130"/>
      <c r="MHD11" s="3131"/>
      <c r="MHE11" s="3129" t="s">
        <v>1995</v>
      </c>
      <c r="MHF11" s="3130"/>
      <c r="MHG11" s="3130"/>
      <c r="MHH11" s="3130"/>
      <c r="MHI11" s="3130"/>
      <c r="MHJ11" s="3130"/>
      <c r="MHK11" s="3130"/>
      <c r="MHL11" s="3131"/>
      <c r="MHM11" s="3129" t="s">
        <v>1995</v>
      </c>
      <c r="MHN11" s="3130"/>
      <c r="MHO11" s="3130"/>
      <c r="MHP11" s="3130"/>
      <c r="MHQ11" s="3130"/>
      <c r="MHR11" s="3130"/>
      <c r="MHS11" s="3130"/>
      <c r="MHT11" s="3131"/>
      <c r="MHU11" s="3129" t="s">
        <v>1995</v>
      </c>
      <c r="MHV11" s="3130"/>
      <c r="MHW11" s="3130"/>
      <c r="MHX11" s="3130"/>
      <c r="MHY11" s="3130"/>
      <c r="MHZ11" s="3130"/>
      <c r="MIA11" s="3130"/>
      <c r="MIB11" s="3131"/>
      <c r="MIC11" s="3129" t="s">
        <v>1995</v>
      </c>
      <c r="MID11" s="3130"/>
      <c r="MIE11" s="3130"/>
      <c r="MIF11" s="3130"/>
      <c r="MIG11" s="3130"/>
      <c r="MIH11" s="3130"/>
      <c r="MII11" s="3130"/>
      <c r="MIJ11" s="3131"/>
      <c r="MIK11" s="3129" t="s">
        <v>1995</v>
      </c>
      <c r="MIL11" s="3130"/>
      <c r="MIM11" s="3130"/>
      <c r="MIN11" s="3130"/>
      <c r="MIO11" s="3130"/>
      <c r="MIP11" s="3130"/>
      <c r="MIQ11" s="3130"/>
      <c r="MIR11" s="3131"/>
      <c r="MIS11" s="3129" t="s">
        <v>1995</v>
      </c>
      <c r="MIT11" s="3130"/>
      <c r="MIU11" s="3130"/>
      <c r="MIV11" s="3130"/>
      <c r="MIW11" s="3130"/>
      <c r="MIX11" s="3130"/>
      <c r="MIY11" s="3130"/>
      <c r="MIZ11" s="3131"/>
      <c r="MJA11" s="3129" t="s">
        <v>1995</v>
      </c>
      <c r="MJB11" s="3130"/>
      <c r="MJC11" s="3130"/>
      <c r="MJD11" s="3130"/>
      <c r="MJE11" s="3130"/>
      <c r="MJF11" s="3130"/>
      <c r="MJG11" s="3130"/>
      <c r="MJH11" s="3131"/>
      <c r="MJI11" s="3129" t="s">
        <v>1995</v>
      </c>
      <c r="MJJ11" s="3130"/>
      <c r="MJK11" s="3130"/>
      <c r="MJL11" s="3130"/>
      <c r="MJM11" s="3130"/>
      <c r="MJN11" s="3130"/>
      <c r="MJO11" s="3130"/>
      <c r="MJP11" s="3131"/>
      <c r="MJQ11" s="3129" t="s">
        <v>1995</v>
      </c>
      <c r="MJR11" s="3130"/>
      <c r="MJS11" s="3130"/>
      <c r="MJT11" s="3130"/>
      <c r="MJU11" s="3130"/>
      <c r="MJV11" s="3130"/>
      <c r="MJW11" s="3130"/>
      <c r="MJX11" s="3131"/>
      <c r="MJY11" s="3129" t="s">
        <v>1995</v>
      </c>
      <c r="MJZ11" s="3130"/>
      <c r="MKA11" s="3130"/>
      <c r="MKB11" s="3130"/>
      <c r="MKC11" s="3130"/>
      <c r="MKD11" s="3130"/>
      <c r="MKE11" s="3130"/>
      <c r="MKF11" s="3131"/>
      <c r="MKG11" s="3129" t="s">
        <v>1995</v>
      </c>
      <c r="MKH11" s="3130"/>
      <c r="MKI11" s="3130"/>
      <c r="MKJ11" s="3130"/>
      <c r="MKK11" s="3130"/>
      <c r="MKL11" s="3130"/>
      <c r="MKM11" s="3130"/>
      <c r="MKN11" s="3131"/>
      <c r="MKO11" s="3129" t="s">
        <v>1995</v>
      </c>
      <c r="MKP11" s="3130"/>
      <c r="MKQ11" s="3130"/>
      <c r="MKR11" s="3130"/>
      <c r="MKS11" s="3130"/>
      <c r="MKT11" s="3130"/>
      <c r="MKU11" s="3130"/>
      <c r="MKV11" s="3131"/>
      <c r="MKW11" s="3129" t="s">
        <v>1995</v>
      </c>
      <c r="MKX11" s="3130"/>
      <c r="MKY11" s="3130"/>
      <c r="MKZ11" s="3130"/>
      <c r="MLA11" s="3130"/>
      <c r="MLB11" s="3130"/>
      <c r="MLC11" s="3130"/>
      <c r="MLD11" s="3131"/>
      <c r="MLE11" s="3129" t="s">
        <v>1995</v>
      </c>
      <c r="MLF11" s="3130"/>
      <c r="MLG11" s="3130"/>
      <c r="MLH11" s="3130"/>
      <c r="MLI11" s="3130"/>
      <c r="MLJ11" s="3130"/>
      <c r="MLK11" s="3130"/>
      <c r="MLL11" s="3131"/>
      <c r="MLM11" s="3129" t="s">
        <v>1995</v>
      </c>
      <c r="MLN11" s="3130"/>
      <c r="MLO11" s="3130"/>
      <c r="MLP11" s="3130"/>
      <c r="MLQ11" s="3130"/>
      <c r="MLR11" s="3130"/>
      <c r="MLS11" s="3130"/>
      <c r="MLT11" s="3131"/>
      <c r="MLU11" s="3129" t="s">
        <v>1995</v>
      </c>
      <c r="MLV11" s="3130"/>
      <c r="MLW11" s="3130"/>
      <c r="MLX11" s="3130"/>
      <c r="MLY11" s="3130"/>
      <c r="MLZ11" s="3130"/>
      <c r="MMA11" s="3130"/>
      <c r="MMB11" s="3131"/>
      <c r="MMC11" s="3129" t="s">
        <v>1995</v>
      </c>
      <c r="MMD11" s="3130"/>
      <c r="MME11" s="3130"/>
      <c r="MMF11" s="3130"/>
      <c r="MMG11" s="3130"/>
      <c r="MMH11" s="3130"/>
      <c r="MMI11" s="3130"/>
      <c r="MMJ11" s="3131"/>
      <c r="MMK11" s="3129" t="s">
        <v>1995</v>
      </c>
      <c r="MML11" s="3130"/>
      <c r="MMM11" s="3130"/>
      <c r="MMN11" s="3130"/>
      <c r="MMO11" s="3130"/>
      <c r="MMP11" s="3130"/>
      <c r="MMQ11" s="3130"/>
      <c r="MMR11" s="3131"/>
      <c r="MMS11" s="3129" t="s">
        <v>1995</v>
      </c>
      <c r="MMT11" s="3130"/>
      <c r="MMU11" s="3130"/>
      <c r="MMV11" s="3130"/>
      <c r="MMW11" s="3130"/>
      <c r="MMX11" s="3130"/>
      <c r="MMY11" s="3130"/>
      <c r="MMZ11" s="3131"/>
      <c r="MNA11" s="3129" t="s">
        <v>1995</v>
      </c>
      <c r="MNB11" s="3130"/>
      <c r="MNC11" s="3130"/>
      <c r="MND11" s="3130"/>
      <c r="MNE11" s="3130"/>
      <c r="MNF11" s="3130"/>
      <c r="MNG11" s="3130"/>
      <c r="MNH11" s="3131"/>
      <c r="MNI11" s="3129" t="s">
        <v>1995</v>
      </c>
      <c r="MNJ11" s="3130"/>
      <c r="MNK11" s="3130"/>
      <c r="MNL11" s="3130"/>
      <c r="MNM11" s="3130"/>
      <c r="MNN11" s="3130"/>
      <c r="MNO11" s="3130"/>
      <c r="MNP11" s="3131"/>
      <c r="MNQ11" s="3129" t="s">
        <v>1995</v>
      </c>
      <c r="MNR11" s="3130"/>
      <c r="MNS11" s="3130"/>
      <c r="MNT11" s="3130"/>
      <c r="MNU11" s="3130"/>
      <c r="MNV11" s="3130"/>
      <c r="MNW11" s="3130"/>
      <c r="MNX11" s="3131"/>
      <c r="MNY11" s="3129" t="s">
        <v>1995</v>
      </c>
      <c r="MNZ11" s="3130"/>
      <c r="MOA11" s="3130"/>
      <c r="MOB11" s="3130"/>
      <c r="MOC11" s="3130"/>
      <c r="MOD11" s="3130"/>
      <c r="MOE11" s="3130"/>
      <c r="MOF11" s="3131"/>
      <c r="MOG11" s="3129" t="s">
        <v>1995</v>
      </c>
      <c r="MOH11" s="3130"/>
      <c r="MOI11" s="3130"/>
      <c r="MOJ11" s="3130"/>
      <c r="MOK11" s="3130"/>
      <c r="MOL11" s="3130"/>
      <c r="MOM11" s="3130"/>
      <c r="MON11" s="3131"/>
      <c r="MOO11" s="3129" t="s">
        <v>1995</v>
      </c>
      <c r="MOP11" s="3130"/>
      <c r="MOQ11" s="3130"/>
      <c r="MOR11" s="3130"/>
      <c r="MOS11" s="3130"/>
      <c r="MOT11" s="3130"/>
      <c r="MOU11" s="3130"/>
      <c r="MOV11" s="3131"/>
      <c r="MOW11" s="3129" t="s">
        <v>1995</v>
      </c>
      <c r="MOX11" s="3130"/>
      <c r="MOY11" s="3130"/>
      <c r="MOZ11" s="3130"/>
      <c r="MPA11" s="3130"/>
      <c r="MPB11" s="3130"/>
      <c r="MPC11" s="3130"/>
      <c r="MPD11" s="3131"/>
      <c r="MPE11" s="3129" t="s">
        <v>1995</v>
      </c>
      <c r="MPF11" s="3130"/>
      <c r="MPG11" s="3130"/>
      <c r="MPH11" s="3130"/>
      <c r="MPI11" s="3130"/>
      <c r="MPJ11" s="3130"/>
      <c r="MPK11" s="3130"/>
      <c r="MPL11" s="3131"/>
      <c r="MPM11" s="3129" t="s">
        <v>1995</v>
      </c>
      <c r="MPN11" s="3130"/>
      <c r="MPO11" s="3130"/>
      <c r="MPP11" s="3130"/>
      <c r="MPQ11" s="3130"/>
      <c r="MPR11" s="3130"/>
      <c r="MPS11" s="3130"/>
      <c r="MPT11" s="3131"/>
      <c r="MPU11" s="3129" t="s">
        <v>1995</v>
      </c>
      <c r="MPV11" s="3130"/>
      <c r="MPW11" s="3130"/>
      <c r="MPX11" s="3130"/>
      <c r="MPY11" s="3130"/>
      <c r="MPZ11" s="3130"/>
      <c r="MQA11" s="3130"/>
      <c r="MQB11" s="3131"/>
      <c r="MQC11" s="3129" t="s">
        <v>1995</v>
      </c>
      <c r="MQD11" s="3130"/>
      <c r="MQE11" s="3130"/>
      <c r="MQF11" s="3130"/>
      <c r="MQG11" s="3130"/>
      <c r="MQH11" s="3130"/>
      <c r="MQI11" s="3130"/>
      <c r="MQJ11" s="3131"/>
      <c r="MQK11" s="3129" t="s">
        <v>1995</v>
      </c>
      <c r="MQL11" s="3130"/>
      <c r="MQM11" s="3130"/>
      <c r="MQN11" s="3130"/>
      <c r="MQO11" s="3130"/>
      <c r="MQP11" s="3130"/>
      <c r="MQQ11" s="3130"/>
      <c r="MQR11" s="3131"/>
      <c r="MQS11" s="3129" t="s">
        <v>1995</v>
      </c>
      <c r="MQT11" s="3130"/>
      <c r="MQU11" s="3130"/>
      <c r="MQV11" s="3130"/>
      <c r="MQW11" s="3130"/>
      <c r="MQX11" s="3130"/>
      <c r="MQY11" s="3130"/>
      <c r="MQZ11" s="3131"/>
      <c r="MRA11" s="3129" t="s">
        <v>1995</v>
      </c>
      <c r="MRB11" s="3130"/>
      <c r="MRC11" s="3130"/>
      <c r="MRD11" s="3130"/>
      <c r="MRE11" s="3130"/>
      <c r="MRF11" s="3130"/>
      <c r="MRG11" s="3130"/>
      <c r="MRH11" s="3131"/>
      <c r="MRI11" s="3129" t="s">
        <v>1995</v>
      </c>
      <c r="MRJ11" s="3130"/>
      <c r="MRK11" s="3130"/>
      <c r="MRL11" s="3130"/>
      <c r="MRM11" s="3130"/>
      <c r="MRN11" s="3130"/>
      <c r="MRO11" s="3130"/>
      <c r="MRP11" s="3131"/>
      <c r="MRQ11" s="3129" t="s">
        <v>1995</v>
      </c>
      <c r="MRR11" s="3130"/>
      <c r="MRS11" s="3130"/>
      <c r="MRT11" s="3130"/>
      <c r="MRU11" s="3130"/>
      <c r="MRV11" s="3130"/>
      <c r="MRW11" s="3130"/>
      <c r="MRX11" s="3131"/>
      <c r="MRY11" s="3129" t="s">
        <v>1995</v>
      </c>
      <c r="MRZ11" s="3130"/>
      <c r="MSA11" s="3130"/>
      <c r="MSB11" s="3130"/>
      <c r="MSC11" s="3130"/>
      <c r="MSD11" s="3130"/>
      <c r="MSE11" s="3130"/>
      <c r="MSF11" s="3131"/>
      <c r="MSG11" s="3129" t="s">
        <v>1995</v>
      </c>
      <c r="MSH11" s="3130"/>
      <c r="MSI11" s="3130"/>
      <c r="MSJ11" s="3130"/>
      <c r="MSK11" s="3130"/>
      <c r="MSL11" s="3130"/>
      <c r="MSM11" s="3130"/>
      <c r="MSN11" s="3131"/>
      <c r="MSO11" s="3129" t="s">
        <v>1995</v>
      </c>
      <c r="MSP11" s="3130"/>
      <c r="MSQ11" s="3130"/>
      <c r="MSR11" s="3130"/>
      <c r="MSS11" s="3130"/>
      <c r="MST11" s="3130"/>
      <c r="MSU11" s="3130"/>
      <c r="MSV11" s="3131"/>
      <c r="MSW11" s="3129" t="s">
        <v>1995</v>
      </c>
      <c r="MSX11" s="3130"/>
      <c r="MSY11" s="3130"/>
      <c r="MSZ11" s="3130"/>
      <c r="MTA11" s="3130"/>
      <c r="MTB11" s="3130"/>
      <c r="MTC11" s="3130"/>
      <c r="MTD11" s="3131"/>
      <c r="MTE11" s="3129" t="s">
        <v>1995</v>
      </c>
      <c r="MTF11" s="3130"/>
      <c r="MTG11" s="3130"/>
      <c r="MTH11" s="3130"/>
      <c r="MTI11" s="3130"/>
      <c r="MTJ11" s="3130"/>
      <c r="MTK11" s="3130"/>
      <c r="MTL11" s="3131"/>
      <c r="MTM11" s="3129" t="s">
        <v>1995</v>
      </c>
      <c r="MTN11" s="3130"/>
      <c r="MTO11" s="3130"/>
      <c r="MTP11" s="3130"/>
      <c r="MTQ11" s="3130"/>
      <c r="MTR11" s="3130"/>
      <c r="MTS11" s="3130"/>
      <c r="MTT11" s="3131"/>
      <c r="MTU11" s="3129" t="s">
        <v>1995</v>
      </c>
      <c r="MTV11" s="3130"/>
      <c r="MTW11" s="3130"/>
      <c r="MTX11" s="3130"/>
      <c r="MTY11" s="3130"/>
      <c r="MTZ11" s="3130"/>
      <c r="MUA11" s="3130"/>
      <c r="MUB11" s="3131"/>
      <c r="MUC11" s="3129" t="s">
        <v>1995</v>
      </c>
      <c r="MUD11" s="3130"/>
      <c r="MUE11" s="3130"/>
      <c r="MUF11" s="3130"/>
      <c r="MUG11" s="3130"/>
      <c r="MUH11" s="3130"/>
      <c r="MUI11" s="3130"/>
      <c r="MUJ11" s="3131"/>
      <c r="MUK11" s="3129" t="s">
        <v>1995</v>
      </c>
      <c r="MUL11" s="3130"/>
      <c r="MUM11" s="3130"/>
      <c r="MUN11" s="3130"/>
      <c r="MUO11" s="3130"/>
      <c r="MUP11" s="3130"/>
      <c r="MUQ11" s="3130"/>
      <c r="MUR11" s="3131"/>
      <c r="MUS11" s="3129" t="s">
        <v>1995</v>
      </c>
      <c r="MUT11" s="3130"/>
      <c r="MUU11" s="3130"/>
      <c r="MUV11" s="3130"/>
      <c r="MUW11" s="3130"/>
      <c r="MUX11" s="3130"/>
      <c r="MUY11" s="3130"/>
      <c r="MUZ11" s="3131"/>
      <c r="MVA11" s="3129" t="s">
        <v>1995</v>
      </c>
      <c r="MVB11" s="3130"/>
      <c r="MVC11" s="3130"/>
      <c r="MVD11" s="3130"/>
      <c r="MVE11" s="3130"/>
      <c r="MVF11" s="3130"/>
      <c r="MVG11" s="3130"/>
      <c r="MVH11" s="3131"/>
      <c r="MVI11" s="3129" t="s">
        <v>1995</v>
      </c>
      <c r="MVJ11" s="3130"/>
      <c r="MVK11" s="3130"/>
      <c r="MVL11" s="3130"/>
      <c r="MVM11" s="3130"/>
      <c r="MVN11" s="3130"/>
      <c r="MVO11" s="3130"/>
      <c r="MVP11" s="3131"/>
      <c r="MVQ11" s="3129" t="s">
        <v>1995</v>
      </c>
      <c r="MVR11" s="3130"/>
      <c r="MVS11" s="3130"/>
      <c r="MVT11" s="3130"/>
      <c r="MVU11" s="3130"/>
      <c r="MVV11" s="3130"/>
      <c r="MVW11" s="3130"/>
      <c r="MVX11" s="3131"/>
      <c r="MVY11" s="3129" t="s">
        <v>1995</v>
      </c>
      <c r="MVZ11" s="3130"/>
      <c r="MWA11" s="3130"/>
      <c r="MWB11" s="3130"/>
      <c r="MWC11" s="3130"/>
      <c r="MWD11" s="3130"/>
      <c r="MWE11" s="3130"/>
      <c r="MWF11" s="3131"/>
      <c r="MWG11" s="3129" t="s">
        <v>1995</v>
      </c>
      <c r="MWH11" s="3130"/>
      <c r="MWI11" s="3130"/>
      <c r="MWJ11" s="3130"/>
      <c r="MWK11" s="3130"/>
      <c r="MWL11" s="3130"/>
      <c r="MWM11" s="3130"/>
      <c r="MWN11" s="3131"/>
      <c r="MWO11" s="3129" t="s">
        <v>1995</v>
      </c>
      <c r="MWP11" s="3130"/>
      <c r="MWQ11" s="3130"/>
      <c r="MWR11" s="3130"/>
      <c r="MWS11" s="3130"/>
      <c r="MWT11" s="3130"/>
      <c r="MWU11" s="3130"/>
      <c r="MWV11" s="3131"/>
      <c r="MWW11" s="3129" t="s">
        <v>1995</v>
      </c>
      <c r="MWX11" s="3130"/>
      <c r="MWY11" s="3130"/>
      <c r="MWZ11" s="3130"/>
      <c r="MXA11" s="3130"/>
      <c r="MXB11" s="3130"/>
      <c r="MXC11" s="3130"/>
      <c r="MXD11" s="3131"/>
      <c r="MXE11" s="3129" t="s">
        <v>1995</v>
      </c>
      <c r="MXF11" s="3130"/>
      <c r="MXG11" s="3130"/>
      <c r="MXH11" s="3130"/>
      <c r="MXI11" s="3130"/>
      <c r="MXJ11" s="3130"/>
      <c r="MXK11" s="3130"/>
      <c r="MXL11" s="3131"/>
      <c r="MXM11" s="3129" t="s">
        <v>1995</v>
      </c>
      <c r="MXN11" s="3130"/>
      <c r="MXO11" s="3130"/>
      <c r="MXP11" s="3130"/>
      <c r="MXQ11" s="3130"/>
      <c r="MXR11" s="3130"/>
      <c r="MXS11" s="3130"/>
      <c r="MXT11" s="3131"/>
      <c r="MXU11" s="3129" t="s">
        <v>1995</v>
      </c>
      <c r="MXV11" s="3130"/>
      <c r="MXW11" s="3130"/>
      <c r="MXX11" s="3130"/>
      <c r="MXY11" s="3130"/>
      <c r="MXZ11" s="3130"/>
      <c r="MYA11" s="3130"/>
      <c r="MYB11" s="3131"/>
      <c r="MYC11" s="3129" t="s">
        <v>1995</v>
      </c>
      <c r="MYD11" s="3130"/>
      <c r="MYE11" s="3130"/>
      <c r="MYF11" s="3130"/>
      <c r="MYG11" s="3130"/>
      <c r="MYH11" s="3130"/>
      <c r="MYI11" s="3130"/>
      <c r="MYJ11" s="3131"/>
      <c r="MYK11" s="3129" t="s">
        <v>1995</v>
      </c>
      <c r="MYL11" s="3130"/>
      <c r="MYM11" s="3130"/>
      <c r="MYN11" s="3130"/>
      <c r="MYO11" s="3130"/>
      <c r="MYP11" s="3130"/>
      <c r="MYQ11" s="3130"/>
      <c r="MYR11" s="3131"/>
      <c r="MYS11" s="3129" t="s">
        <v>1995</v>
      </c>
      <c r="MYT11" s="3130"/>
      <c r="MYU11" s="3130"/>
      <c r="MYV11" s="3130"/>
      <c r="MYW11" s="3130"/>
      <c r="MYX11" s="3130"/>
      <c r="MYY11" s="3130"/>
      <c r="MYZ11" s="3131"/>
      <c r="MZA11" s="3129" t="s">
        <v>1995</v>
      </c>
      <c r="MZB11" s="3130"/>
      <c r="MZC11" s="3130"/>
      <c r="MZD11" s="3130"/>
      <c r="MZE11" s="3130"/>
      <c r="MZF11" s="3130"/>
      <c r="MZG11" s="3130"/>
      <c r="MZH11" s="3131"/>
      <c r="MZI11" s="3129" t="s">
        <v>1995</v>
      </c>
      <c r="MZJ11" s="3130"/>
      <c r="MZK11" s="3130"/>
      <c r="MZL11" s="3130"/>
      <c r="MZM11" s="3130"/>
      <c r="MZN11" s="3130"/>
      <c r="MZO11" s="3130"/>
      <c r="MZP11" s="3131"/>
      <c r="MZQ11" s="3129" t="s">
        <v>1995</v>
      </c>
      <c r="MZR11" s="3130"/>
      <c r="MZS11" s="3130"/>
      <c r="MZT11" s="3130"/>
      <c r="MZU11" s="3130"/>
      <c r="MZV11" s="3130"/>
      <c r="MZW11" s="3130"/>
      <c r="MZX11" s="3131"/>
      <c r="MZY11" s="3129" t="s">
        <v>1995</v>
      </c>
      <c r="MZZ11" s="3130"/>
      <c r="NAA11" s="3130"/>
      <c r="NAB11" s="3130"/>
      <c r="NAC11" s="3130"/>
      <c r="NAD11" s="3130"/>
      <c r="NAE11" s="3130"/>
      <c r="NAF11" s="3131"/>
      <c r="NAG11" s="3129" t="s">
        <v>1995</v>
      </c>
      <c r="NAH11" s="3130"/>
      <c r="NAI11" s="3130"/>
      <c r="NAJ11" s="3130"/>
      <c r="NAK11" s="3130"/>
      <c r="NAL11" s="3130"/>
      <c r="NAM11" s="3130"/>
      <c r="NAN11" s="3131"/>
      <c r="NAO11" s="3129" t="s">
        <v>1995</v>
      </c>
      <c r="NAP11" s="3130"/>
      <c r="NAQ11" s="3130"/>
      <c r="NAR11" s="3130"/>
      <c r="NAS11" s="3130"/>
      <c r="NAT11" s="3130"/>
      <c r="NAU11" s="3130"/>
      <c r="NAV11" s="3131"/>
      <c r="NAW11" s="3129" t="s">
        <v>1995</v>
      </c>
      <c r="NAX11" s="3130"/>
      <c r="NAY11" s="3130"/>
      <c r="NAZ11" s="3130"/>
      <c r="NBA11" s="3130"/>
      <c r="NBB11" s="3130"/>
      <c r="NBC11" s="3130"/>
      <c r="NBD11" s="3131"/>
      <c r="NBE11" s="3129" t="s">
        <v>1995</v>
      </c>
      <c r="NBF11" s="3130"/>
      <c r="NBG11" s="3130"/>
      <c r="NBH11" s="3130"/>
      <c r="NBI11" s="3130"/>
      <c r="NBJ11" s="3130"/>
      <c r="NBK11" s="3130"/>
      <c r="NBL11" s="3131"/>
      <c r="NBM11" s="3129" t="s">
        <v>1995</v>
      </c>
      <c r="NBN11" s="3130"/>
      <c r="NBO11" s="3130"/>
      <c r="NBP11" s="3130"/>
      <c r="NBQ11" s="3130"/>
      <c r="NBR11" s="3130"/>
      <c r="NBS11" s="3130"/>
      <c r="NBT11" s="3131"/>
      <c r="NBU11" s="3129" t="s">
        <v>1995</v>
      </c>
      <c r="NBV11" s="3130"/>
      <c r="NBW11" s="3130"/>
      <c r="NBX11" s="3130"/>
      <c r="NBY11" s="3130"/>
      <c r="NBZ11" s="3130"/>
      <c r="NCA11" s="3130"/>
      <c r="NCB11" s="3131"/>
      <c r="NCC11" s="3129" t="s">
        <v>1995</v>
      </c>
      <c r="NCD11" s="3130"/>
      <c r="NCE11" s="3130"/>
      <c r="NCF11" s="3130"/>
      <c r="NCG11" s="3130"/>
      <c r="NCH11" s="3130"/>
      <c r="NCI11" s="3130"/>
      <c r="NCJ11" s="3131"/>
      <c r="NCK11" s="3129" t="s">
        <v>1995</v>
      </c>
      <c r="NCL11" s="3130"/>
      <c r="NCM11" s="3130"/>
      <c r="NCN11" s="3130"/>
      <c r="NCO11" s="3130"/>
      <c r="NCP11" s="3130"/>
      <c r="NCQ11" s="3130"/>
      <c r="NCR11" s="3131"/>
      <c r="NCS11" s="3129" t="s">
        <v>1995</v>
      </c>
      <c r="NCT11" s="3130"/>
      <c r="NCU11" s="3130"/>
      <c r="NCV11" s="3130"/>
      <c r="NCW11" s="3130"/>
      <c r="NCX11" s="3130"/>
      <c r="NCY11" s="3130"/>
      <c r="NCZ11" s="3131"/>
      <c r="NDA11" s="3129" t="s">
        <v>1995</v>
      </c>
      <c r="NDB11" s="3130"/>
      <c r="NDC11" s="3130"/>
      <c r="NDD11" s="3130"/>
      <c r="NDE11" s="3130"/>
      <c r="NDF11" s="3130"/>
      <c r="NDG11" s="3130"/>
      <c r="NDH11" s="3131"/>
      <c r="NDI11" s="3129" t="s">
        <v>1995</v>
      </c>
      <c r="NDJ11" s="3130"/>
      <c r="NDK11" s="3130"/>
      <c r="NDL11" s="3130"/>
      <c r="NDM11" s="3130"/>
      <c r="NDN11" s="3130"/>
      <c r="NDO11" s="3130"/>
      <c r="NDP11" s="3131"/>
      <c r="NDQ11" s="3129" t="s">
        <v>1995</v>
      </c>
      <c r="NDR11" s="3130"/>
      <c r="NDS11" s="3130"/>
      <c r="NDT11" s="3130"/>
      <c r="NDU11" s="3130"/>
      <c r="NDV11" s="3130"/>
      <c r="NDW11" s="3130"/>
      <c r="NDX11" s="3131"/>
      <c r="NDY11" s="3129" t="s">
        <v>1995</v>
      </c>
      <c r="NDZ11" s="3130"/>
      <c r="NEA11" s="3130"/>
      <c r="NEB11" s="3130"/>
      <c r="NEC11" s="3130"/>
      <c r="NED11" s="3130"/>
      <c r="NEE11" s="3130"/>
      <c r="NEF11" s="3131"/>
      <c r="NEG11" s="3129" t="s">
        <v>1995</v>
      </c>
      <c r="NEH11" s="3130"/>
      <c r="NEI11" s="3130"/>
      <c r="NEJ11" s="3130"/>
      <c r="NEK11" s="3130"/>
      <c r="NEL11" s="3130"/>
      <c r="NEM11" s="3130"/>
      <c r="NEN11" s="3131"/>
      <c r="NEO11" s="3129" t="s">
        <v>1995</v>
      </c>
      <c r="NEP11" s="3130"/>
      <c r="NEQ11" s="3130"/>
      <c r="NER11" s="3130"/>
      <c r="NES11" s="3130"/>
      <c r="NET11" s="3130"/>
      <c r="NEU11" s="3130"/>
      <c r="NEV11" s="3131"/>
      <c r="NEW11" s="3129" t="s">
        <v>1995</v>
      </c>
      <c r="NEX11" s="3130"/>
      <c r="NEY11" s="3130"/>
      <c r="NEZ11" s="3130"/>
      <c r="NFA11" s="3130"/>
      <c r="NFB11" s="3130"/>
      <c r="NFC11" s="3130"/>
      <c r="NFD11" s="3131"/>
      <c r="NFE11" s="3129" t="s">
        <v>1995</v>
      </c>
      <c r="NFF11" s="3130"/>
      <c r="NFG11" s="3130"/>
      <c r="NFH11" s="3130"/>
      <c r="NFI11" s="3130"/>
      <c r="NFJ11" s="3130"/>
      <c r="NFK11" s="3130"/>
      <c r="NFL11" s="3131"/>
      <c r="NFM11" s="3129" t="s">
        <v>1995</v>
      </c>
      <c r="NFN11" s="3130"/>
      <c r="NFO11" s="3130"/>
      <c r="NFP11" s="3130"/>
      <c r="NFQ11" s="3130"/>
      <c r="NFR11" s="3130"/>
      <c r="NFS11" s="3130"/>
      <c r="NFT11" s="3131"/>
      <c r="NFU11" s="3129" t="s">
        <v>1995</v>
      </c>
      <c r="NFV11" s="3130"/>
      <c r="NFW11" s="3130"/>
      <c r="NFX11" s="3130"/>
      <c r="NFY11" s="3130"/>
      <c r="NFZ11" s="3130"/>
      <c r="NGA11" s="3130"/>
      <c r="NGB11" s="3131"/>
      <c r="NGC11" s="3129" t="s">
        <v>1995</v>
      </c>
      <c r="NGD11" s="3130"/>
      <c r="NGE11" s="3130"/>
      <c r="NGF11" s="3130"/>
      <c r="NGG11" s="3130"/>
      <c r="NGH11" s="3130"/>
      <c r="NGI11" s="3130"/>
      <c r="NGJ11" s="3131"/>
      <c r="NGK11" s="3129" t="s">
        <v>1995</v>
      </c>
      <c r="NGL11" s="3130"/>
      <c r="NGM11" s="3130"/>
      <c r="NGN11" s="3130"/>
      <c r="NGO11" s="3130"/>
      <c r="NGP11" s="3130"/>
      <c r="NGQ11" s="3130"/>
      <c r="NGR11" s="3131"/>
      <c r="NGS11" s="3129" t="s">
        <v>1995</v>
      </c>
      <c r="NGT11" s="3130"/>
      <c r="NGU11" s="3130"/>
      <c r="NGV11" s="3130"/>
      <c r="NGW11" s="3130"/>
      <c r="NGX11" s="3130"/>
      <c r="NGY11" s="3130"/>
      <c r="NGZ11" s="3131"/>
      <c r="NHA11" s="3129" t="s">
        <v>1995</v>
      </c>
      <c r="NHB11" s="3130"/>
      <c r="NHC11" s="3130"/>
      <c r="NHD11" s="3130"/>
      <c r="NHE11" s="3130"/>
      <c r="NHF11" s="3130"/>
      <c r="NHG11" s="3130"/>
      <c r="NHH11" s="3131"/>
      <c r="NHI11" s="3129" t="s">
        <v>1995</v>
      </c>
      <c r="NHJ11" s="3130"/>
      <c r="NHK11" s="3130"/>
      <c r="NHL11" s="3130"/>
      <c r="NHM11" s="3130"/>
      <c r="NHN11" s="3130"/>
      <c r="NHO11" s="3130"/>
      <c r="NHP11" s="3131"/>
      <c r="NHQ11" s="3129" t="s">
        <v>1995</v>
      </c>
      <c r="NHR11" s="3130"/>
      <c r="NHS11" s="3130"/>
      <c r="NHT11" s="3130"/>
      <c r="NHU11" s="3130"/>
      <c r="NHV11" s="3130"/>
      <c r="NHW11" s="3130"/>
      <c r="NHX11" s="3131"/>
      <c r="NHY11" s="3129" t="s">
        <v>1995</v>
      </c>
      <c r="NHZ11" s="3130"/>
      <c r="NIA11" s="3130"/>
      <c r="NIB11" s="3130"/>
      <c r="NIC11" s="3130"/>
      <c r="NID11" s="3130"/>
      <c r="NIE11" s="3130"/>
      <c r="NIF11" s="3131"/>
      <c r="NIG11" s="3129" t="s">
        <v>1995</v>
      </c>
      <c r="NIH11" s="3130"/>
      <c r="NII11" s="3130"/>
      <c r="NIJ11" s="3130"/>
      <c r="NIK11" s="3130"/>
      <c r="NIL11" s="3130"/>
      <c r="NIM11" s="3130"/>
      <c r="NIN11" s="3131"/>
      <c r="NIO11" s="3129" t="s">
        <v>1995</v>
      </c>
      <c r="NIP11" s="3130"/>
      <c r="NIQ11" s="3130"/>
      <c r="NIR11" s="3130"/>
      <c r="NIS11" s="3130"/>
      <c r="NIT11" s="3130"/>
      <c r="NIU11" s="3130"/>
      <c r="NIV11" s="3131"/>
      <c r="NIW11" s="3129" t="s">
        <v>1995</v>
      </c>
      <c r="NIX11" s="3130"/>
      <c r="NIY11" s="3130"/>
      <c r="NIZ11" s="3130"/>
      <c r="NJA11" s="3130"/>
      <c r="NJB11" s="3130"/>
      <c r="NJC11" s="3130"/>
      <c r="NJD11" s="3131"/>
      <c r="NJE11" s="3129" t="s">
        <v>1995</v>
      </c>
      <c r="NJF11" s="3130"/>
      <c r="NJG11" s="3130"/>
      <c r="NJH11" s="3130"/>
      <c r="NJI11" s="3130"/>
      <c r="NJJ11" s="3130"/>
      <c r="NJK11" s="3130"/>
      <c r="NJL11" s="3131"/>
      <c r="NJM11" s="3129" t="s">
        <v>1995</v>
      </c>
      <c r="NJN11" s="3130"/>
      <c r="NJO11" s="3130"/>
      <c r="NJP11" s="3130"/>
      <c r="NJQ11" s="3130"/>
      <c r="NJR11" s="3130"/>
      <c r="NJS11" s="3130"/>
      <c r="NJT11" s="3131"/>
      <c r="NJU11" s="3129" t="s">
        <v>1995</v>
      </c>
      <c r="NJV11" s="3130"/>
      <c r="NJW11" s="3130"/>
      <c r="NJX11" s="3130"/>
      <c r="NJY11" s="3130"/>
      <c r="NJZ11" s="3130"/>
      <c r="NKA11" s="3130"/>
      <c r="NKB11" s="3131"/>
      <c r="NKC11" s="3129" t="s">
        <v>1995</v>
      </c>
      <c r="NKD11" s="3130"/>
      <c r="NKE11" s="3130"/>
      <c r="NKF11" s="3130"/>
      <c r="NKG11" s="3130"/>
      <c r="NKH11" s="3130"/>
      <c r="NKI11" s="3130"/>
      <c r="NKJ11" s="3131"/>
      <c r="NKK11" s="3129" t="s">
        <v>1995</v>
      </c>
      <c r="NKL11" s="3130"/>
      <c r="NKM11" s="3130"/>
      <c r="NKN11" s="3130"/>
      <c r="NKO11" s="3130"/>
      <c r="NKP11" s="3130"/>
      <c r="NKQ11" s="3130"/>
      <c r="NKR11" s="3131"/>
      <c r="NKS11" s="3129" t="s">
        <v>1995</v>
      </c>
      <c r="NKT11" s="3130"/>
      <c r="NKU11" s="3130"/>
      <c r="NKV11" s="3130"/>
      <c r="NKW11" s="3130"/>
      <c r="NKX11" s="3130"/>
      <c r="NKY11" s="3130"/>
      <c r="NKZ11" s="3131"/>
      <c r="NLA11" s="3129" t="s">
        <v>1995</v>
      </c>
      <c r="NLB11" s="3130"/>
      <c r="NLC11" s="3130"/>
      <c r="NLD11" s="3130"/>
      <c r="NLE11" s="3130"/>
      <c r="NLF11" s="3130"/>
      <c r="NLG11" s="3130"/>
      <c r="NLH11" s="3131"/>
      <c r="NLI11" s="3129" t="s">
        <v>1995</v>
      </c>
      <c r="NLJ11" s="3130"/>
      <c r="NLK11" s="3130"/>
      <c r="NLL11" s="3130"/>
      <c r="NLM11" s="3130"/>
      <c r="NLN11" s="3130"/>
      <c r="NLO11" s="3130"/>
      <c r="NLP11" s="3131"/>
      <c r="NLQ11" s="3129" t="s">
        <v>1995</v>
      </c>
      <c r="NLR11" s="3130"/>
      <c r="NLS11" s="3130"/>
      <c r="NLT11" s="3130"/>
      <c r="NLU11" s="3130"/>
      <c r="NLV11" s="3130"/>
      <c r="NLW11" s="3130"/>
      <c r="NLX11" s="3131"/>
      <c r="NLY11" s="3129" t="s">
        <v>1995</v>
      </c>
      <c r="NLZ11" s="3130"/>
      <c r="NMA11" s="3130"/>
      <c r="NMB11" s="3130"/>
      <c r="NMC11" s="3130"/>
      <c r="NMD11" s="3130"/>
      <c r="NME11" s="3130"/>
      <c r="NMF11" s="3131"/>
      <c r="NMG11" s="3129" t="s">
        <v>1995</v>
      </c>
      <c r="NMH11" s="3130"/>
      <c r="NMI11" s="3130"/>
      <c r="NMJ11" s="3130"/>
      <c r="NMK11" s="3130"/>
      <c r="NML11" s="3130"/>
      <c r="NMM11" s="3130"/>
      <c r="NMN11" s="3131"/>
      <c r="NMO11" s="3129" t="s">
        <v>1995</v>
      </c>
      <c r="NMP11" s="3130"/>
      <c r="NMQ11" s="3130"/>
      <c r="NMR11" s="3130"/>
      <c r="NMS11" s="3130"/>
      <c r="NMT11" s="3130"/>
      <c r="NMU11" s="3130"/>
      <c r="NMV11" s="3131"/>
      <c r="NMW11" s="3129" t="s">
        <v>1995</v>
      </c>
      <c r="NMX11" s="3130"/>
      <c r="NMY11" s="3130"/>
      <c r="NMZ11" s="3130"/>
      <c r="NNA11" s="3130"/>
      <c r="NNB11" s="3130"/>
      <c r="NNC11" s="3130"/>
      <c r="NND11" s="3131"/>
      <c r="NNE11" s="3129" t="s">
        <v>1995</v>
      </c>
      <c r="NNF11" s="3130"/>
      <c r="NNG11" s="3130"/>
      <c r="NNH11" s="3130"/>
      <c r="NNI11" s="3130"/>
      <c r="NNJ11" s="3130"/>
      <c r="NNK11" s="3130"/>
      <c r="NNL11" s="3131"/>
      <c r="NNM11" s="3129" t="s">
        <v>1995</v>
      </c>
      <c r="NNN11" s="3130"/>
      <c r="NNO11" s="3130"/>
      <c r="NNP11" s="3130"/>
      <c r="NNQ11" s="3130"/>
      <c r="NNR11" s="3130"/>
      <c r="NNS11" s="3130"/>
      <c r="NNT11" s="3131"/>
      <c r="NNU11" s="3129" t="s">
        <v>1995</v>
      </c>
      <c r="NNV11" s="3130"/>
      <c r="NNW11" s="3130"/>
      <c r="NNX11" s="3130"/>
      <c r="NNY11" s="3130"/>
      <c r="NNZ11" s="3130"/>
      <c r="NOA11" s="3130"/>
      <c r="NOB11" s="3131"/>
      <c r="NOC11" s="3129" t="s">
        <v>1995</v>
      </c>
      <c r="NOD11" s="3130"/>
      <c r="NOE11" s="3130"/>
      <c r="NOF11" s="3130"/>
      <c r="NOG11" s="3130"/>
      <c r="NOH11" s="3130"/>
      <c r="NOI11" s="3130"/>
      <c r="NOJ11" s="3131"/>
      <c r="NOK11" s="3129" t="s">
        <v>1995</v>
      </c>
      <c r="NOL11" s="3130"/>
      <c r="NOM11" s="3130"/>
      <c r="NON11" s="3130"/>
      <c r="NOO11" s="3130"/>
      <c r="NOP11" s="3130"/>
      <c r="NOQ11" s="3130"/>
      <c r="NOR11" s="3131"/>
      <c r="NOS11" s="3129" t="s">
        <v>1995</v>
      </c>
      <c r="NOT11" s="3130"/>
      <c r="NOU11" s="3130"/>
      <c r="NOV11" s="3130"/>
      <c r="NOW11" s="3130"/>
      <c r="NOX11" s="3130"/>
      <c r="NOY11" s="3130"/>
      <c r="NOZ11" s="3131"/>
      <c r="NPA11" s="3129" t="s">
        <v>1995</v>
      </c>
      <c r="NPB11" s="3130"/>
      <c r="NPC11" s="3130"/>
      <c r="NPD11" s="3130"/>
      <c r="NPE11" s="3130"/>
      <c r="NPF11" s="3130"/>
      <c r="NPG11" s="3130"/>
      <c r="NPH11" s="3131"/>
      <c r="NPI11" s="3129" t="s">
        <v>1995</v>
      </c>
      <c r="NPJ11" s="3130"/>
      <c r="NPK11" s="3130"/>
      <c r="NPL11" s="3130"/>
      <c r="NPM11" s="3130"/>
      <c r="NPN11" s="3130"/>
      <c r="NPO11" s="3130"/>
      <c r="NPP11" s="3131"/>
      <c r="NPQ11" s="3129" t="s">
        <v>1995</v>
      </c>
      <c r="NPR11" s="3130"/>
      <c r="NPS11" s="3130"/>
      <c r="NPT11" s="3130"/>
      <c r="NPU11" s="3130"/>
      <c r="NPV11" s="3130"/>
      <c r="NPW11" s="3130"/>
      <c r="NPX11" s="3131"/>
      <c r="NPY11" s="3129" t="s">
        <v>1995</v>
      </c>
      <c r="NPZ11" s="3130"/>
      <c r="NQA11" s="3130"/>
      <c r="NQB11" s="3130"/>
      <c r="NQC11" s="3130"/>
      <c r="NQD11" s="3130"/>
      <c r="NQE11" s="3130"/>
      <c r="NQF11" s="3131"/>
      <c r="NQG11" s="3129" t="s">
        <v>1995</v>
      </c>
      <c r="NQH11" s="3130"/>
      <c r="NQI11" s="3130"/>
      <c r="NQJ11" s="3130"/>
      <c r="NQK11" s="3130"/>
      <c r="NQL11" s="3130"/>
      <c r="NQM11" s="3130"/>
      <c r="NQN11" s="3131"/>
      <c r="NQO11" s="3129" t="s">
        <v>1995</v>
      </c>
      <c r="NQP11" s="3130"/>
      <c r="NQQ11" s="3130"/>
      <c r="NQR11" s="3130"/>
      <c r="NQS11" s="3130"/>
      <c r="NQT11" s="3130"/>
      <c r="NQU11" s="3130"/>
      <c r="NQV11" s="3131"/>
      <c r="NQW11" s="3129" t="s">
        <v>1995</v>
      </c>
      <c r="NQX11" s="3130"/>
      <c r="NQY11" s="3130"/>
      <c r="NQZ11" s="3130"/>
      <c r="NRA11" s="3130"/>
      <c r="NRB11" s="3130"/>
      <c r="NRC11" s="3130"/>
      <c r="NRD11" s="3131"/>
      <c r="NRE11" s="3129" t="s">
        <v>1995</v>
      </c>
      <c r="NRF11" s="3130"/>
      <c r="NRG11" s="3130"/>
      <c r="NRH11" s="3130"/>
      <c r="NRI11" s="3130"/>
      <c r="NRJ11" s="3130"/>
      <c r="NRK11" s="3130"/>
      <c r="NRL11" s="3131"/>
      <c r="NRM11" s="3129" t="s">
        <v>1995</v>
      </c>
      <c r="NRN11" s="3130"/>
      <c r="NRO11" s="3130"/>
      <c r="NRP11" s="3130"/>
      <c r="NRQ11" s="3130"/>
      <c r="NRR11" s="3130"/>
      <c r="NRS11" s="3130"/>
      <c r="NRT11" s="3131"/>
      <c r="NRU11" s="3129" t="s">
        <v>1995</v>
      </c>
      <c r="NRV11" s="3130"/>
      <c r="NRW11" s="3130"/>
      <c r="NRX11" s="3130"/>
      <c r="NRY11" s="3130"/>
      <c r="NRZ11" s="3130"/>
      <c r="NSA11" s="3130"/>
      <c r="NSB11" s="3131"/>
      <c r="NSC11" s="3129" t="s">
        <v>1995</v>
      </c>
      <c r="NSD11" s="3130"/>
      <c r="NSE11" s="3130"/>
      <c r="NSF11" s="3130"/>
      <c r="NSG11" s="3130"/>
      <c r="NSH11" s="3130"/>
      <c r="NSI11" s="3130"/>
      <c r="NSJ11" s="3131"/>
      <c r="NSK11" s="3129" t="s">
        <v>1995</v>
      </c>
      <c r="NSL11" s="3130"/>
      <c r="NSM11" s="3130"/>
      <c r="NSN11" s="3130"/>
      <c r="NSO11" s="3130"/>
      <c r="NSP11" s="3130"/>
      <c r="NSQ11" s="3130"/>
      <c r="NSR11" s="3131"/>
      <c r="NSS11" s="3129" t="s">
        <v>1995</v>
      </c>
      <c r="NST11" s="3130"/>
      <c r="NSU11" s="3130"/>
      <c r="NSV11" s="3130"/>
      <c r="NSW11" s="3130"/>
      <c r="NSX11" s="3130"/>
      <c r="NSY11" s="3130"/>
      <c r="NSZ11" s="3131"/>
      <c r="NTA11" s="3129" t="s">
        <v>1995</v>
      </c>
      <c r="NTB11" s="3130"/>
      <c r="NTC11" s="3130"/>
      <c r="NTD11" s="3130"/>
      <c r="NTE11" s="3130"/>
      <c r="NTF11" s="3130"/>
      <c r="NTG11" s="3130"/>
      <c r="NTH11" s="3131"/>
      <c r="NTI11" s="3129" t="s">
        <v>1995</v>
      </c>
      <c r="NTJ11" s="3130"/>
      <c r="NTK11" s="3130"/>
      <c r="NTL11" s="3130"/>
      <c r="NTM11" s="3130"/>
      <c r="NTN11" s="3130"/>
      <c r="NTO11" s="3130"/>
      <c r="NTP11" s="3131"/>
      <c r="NTQ11" s="3129" t="s">
        <v>1995</v>
      </c>
      <c r="NTR11" s="3130"/>
      <c r="NTS11" s="3130"/>
      <c r="NTT11" s="3130"/>
      <c r="NTU11" s="3130"/>
      <c r="NTV11" s="3130"/>
      <c r="NTW11" s="3130"/>
      <c r="NTX11" s="3131"/>
      <c r="NTY11" s="3129" t="s">
        <v>1995</v>
      </c>
      <c r="NTZ11" s="3130"/>
      <c r="NUA11" s="3130"/>
      <c r="NUB11" s="3130"/>
      <c r="NUC11" s="3130"/>
      <c r="NUD11" s="3130"/>
      <c r="NUE11" s="3130"/>
      <c r="NUF11" s="3131"/>
      <c r="NUG11" s="3129" t="s">
        <v>1995</v>
      </c>
      <c r="NUH11" s="3130"/>
      <c r="NUI11" s="3130"/>
      <c r="NUJ11" s="3130"/>
      <c r="NUK11" s="3130"/>
      <c r="NUL11" s="3130"/>
      <c r="NUM11" s="3130"/>
      <c r="NUN11" s="3131"/>
      <c r="NUO11" s="3129" t="s">
        <v>1995</v>
      </c>
      <c r="NUP11" s="3130"/>
      <c r="NUQ11" s="3130"/>
      <c r="NUR11" s="3130"/>
      <c r="NUS11" s="3130"/>
      <c r="NUT11" s="3130"/>
      <c r="NUU11" s="3130"/>
      <c r="NUV11" s="3131"/>
      <c r="NUW11" s="3129" t="s">
        <v>1995</v>
      </c>
      <c r="NUX11" s="3130"/>
      <c r="NUY11" s="3130"/>
      <c r="NUZ11" s="3130"/>
      <c r="NVA11" s="3130"/>
      <c r="NVB11" s="3130"/>
      <c r="NVC11" s="3130"/>
      <c r="NVD11" s="3131"/>
      <c r="NVE11" s="3129" t="s">
        <v>1995</v>
      </c>
      <c r="NVF11" s="3130"/>
      <c r="NVG11" s="3130"/>
      <c r="NVH11" s="3130"/>
      <c r="NVI11" s="3130"/>
      <c r="NVJ11" s="3130"/>
      <c r="NVK11" s="3130"/>
      <c r="NVL11" s="3131"/>
      <c r="NVM11" s="3129" t="s">
        <v>1995</v>
      </c>
      <c r="NVN11" s="3130"/>
      <c r="NVO11" s="3130"/>
      <c r="NVP11" s="3130"/>
      <c r="NVQ11" s="3130"/>
      <c r="NVR11" s="3130"/>
      <c r="NVS11" s="3130"/>
      <c r="NVT11" s="3131"/>
      <c r="NVU11" s="3129" t="s">
        <v>1995</v>
      </c>
      <c r="NVV11" s="3130"/>
      <c r="NVW11" s="3130"/>
      <c r="NVX11" s="3130"/>
      <c r="NVY11" s="3130"/>
      <c r="NVZ11" s="3130"/>
      <c r="NWA11" s="3130"/>
      <c r="NWB11" s="3131"/>
      <c r="NWC11" s="3129" t="s">
        <v>1995</v>
      </c>
      <c r="NWD11" s="3130"/>
      <c r="NWE11" s="3130"/>
      <c r="NWF11" s="3130"/>
      <c r="NWG11" s="3130"/>
      <c r="NWH11" s="3130"/>
      <c r="NWI11" s="3130"/>
      <c r="NWJ11" s="3131"/>
      <c r="NWK11" s="3129" t="s">
        <v>1995</v>
      </c>
      <c r="NWL11" s="3130"/>
      <c r="NWM11" s="3130"/>
      <c r="NWN11" s="3130"/>
      <c r="NWO11" s="3130"/>
      <c r="NWP11" s="3130"/>
      <c r="NWQ11" s="3130"/>
      <c r="NWR11" s="3131"/>
      <c r="NWS11" s="3129" t="s">
        <v>1995</v>
      </c>
      <c r="NWT11" s="3130"/>
      <c r="NWU11" s="3130"/>
      <c r="NWV11" s="3130"/>
      <c r="NWW11" s="3130"/>
      <c r="NWX11" s="3130"/>
      <c r="NWY11" s="3130"/>
      <c r="NWZ11" s="3131"/>
      <c r="NXA11" s="3129" t="s">
        <v>1995</v>
      </c>
      <c r="NXB11" s="3130"/>
      <c r="NXC11" s="3130"/>
      <c r="NXD11" s="3130"/>
      <c r="NXE11" s="3130"/>
      <c r="NXF11" s="3130"/>
      <c r="NXG11" s="3130"/>
      <c r="NXH11" s="3131"/>
      <c r="NXI11" s="3129" t="s">
        <v>1995</v>
      </c>
      <c r="NXJ11" s="3130"/>
      <c r="NXK11" s="3130"/>
      <c r="NXL11" s="3130"/>
      <c r="NXM11" s="3130"/>
      <c r="NXN11" s="3130"/>
      <c r="NXO11" s="3130"/>
      <c r="NXP11" s="3131"/>
      <c r="NXQ11" s="3129" t="s">
        <v>1995</v>
      </c>
      <c r="NXR11" s="3130"/>
      <c r="NXS11" s="3130"/>
      <c r="NXT11" s="3130"/>
      <c r="NXU11" s="3130"/>
      <c r="NXV11" s="3130"/>
      <c r="NXW11" s="3130"/>
      <c r="NXX11" s="3131"/>
      <c r="NXY11" s="3129" t="s">
        <v>1995</v>
      </c>
      <c r="NXZ11" s="3130"/>
      <c r="NYA11" s="3130"/>
      <c r="NYB11" s="3130"/>
      <c r="NYC11" s="3130"/>
      <c r="NYD11" s="3130"/>
      <c r="NYE11" s="3130"/>
      <c r="NYF11" s="3131"/>
      <c r="NYG11" s="3129" t="s">
        <v>1995</v>
      </c>
      <c r="NYH11" s="3130"/>
      <c r="NYI11" s="3130"/>
      <c r="NYJ11" s="3130"/>
      <c r="NYK11" s="3130"/>
      <c r="NYL11" s="3130"/>
      <c r="NYM11" s="3130"/>
      <c r="NYN11" s="3131"/>
      <c r="NYO11" s="3129" t="s">
        <v>1995</v>
      </c>
      <c r="NYP11" s="3130"/>
      <c r="NYQ11" s="3130"/>
      <c r="NYR11" s="3130"/>
      <c r="NYS11" s="3130"/>
      <c r="NYT11" s="3130"/>
      <c r="NYU11" s="3130"/>
      <c r="NYV11" s="3131"/>
      <c r="NYW11" s="3129" t="s">
        <v>1995</v>
      </c>
      <c r="NYX11" s="3130"/>
      <c r="NYY11" s="3130"/>
      <c r="NYZ11" s="3130"/>
      <c r="NZA11" s="3130"/>
      <c r="NZB11" s="3130"/>
      <c r="NZC11" s="3130"/>
      <c r="NZD11" s="3131"/>
      <c r="NZE11" s="3129" t="s">
        <v>1995</v>
      </c>
      <c r="NZF11" s="3130"/>
      <c r="NZG11" s="3130"/>
      <c r="NZH11" s="3130"/>
      <c r="NZI11" s="3130"/>
      <c r="NZJ11" s="3130"/>
      <c r="NZK11" s="3130"/>
      <c r="NZL11" s="3131"/>
      <c r="NZM11" s="3129" t="s">
        <v>1995</v>
      </c>
      <c r="NZN11" s="3130"/>
      <c r="NZO11" s="3130"/>
      <c r="NZP11" s="3130"/>
      <c r="NZQ11" s="3130"/>
      <c r="NZR11" s="3130"/>
      <c r="NZS11" s="3130"/>
      <c r="NZT11" s="3131"/>
      <c r="NZU11" s="3129" t="s">
        <v>1995</v>
      </c>
      <c r="NZV11" s="3130"/>
      <c r="NZW11" s="3130"/>
      <c r="NZX11" s="3130"/>
      <c r="NZY11" s="3130"/>
      <c r="NZZ11" s="3130"/>
      <c r="OAA11" s="3130"/>
      <c r="OAB11" s="3131"/>
      <c r="OAC11" s="3129" t="s">
        <v>1995</v>
      </c>
      <c r="OAD11" s="3130"/>
      <c r="OAE11" s="3130"/>
      <c r="OAF11" s="3130"/>
      <c r="OAG11" s="3130"/>
      <c r="OAH11" s="3130"/>
      <c r="OAI11" s="3130"/>
      <c r="OAJ11" s="3131"/>
      <c r="OAK11" s="3129" t="s">
        <v>1995</v>
      </c>
      <c r="OAL11" s="3130"/>
      <c r="OAM11" s="3130"/>
      <c r="OAN11" s="3130"/>
      <c r="OAO11" s="3130"/>
      <c r="OAP11" s="3130"/>
      <c r="OAQ11" s="3130"/>
      <c r="OAR11" s="3131"/>
      <c r="OAS11" s="3129" t="s">
        <v>1995</v>
      </c>
      <c r="OAT11" s="3130"/>
      <c r="OAU11" s="3130"/>
      <c r="OAV11" s="3130"/>
      <c r="OAW11" s="3130"/>
      <c r="OAX11" s="3130"/>
      <c r="OAY11" s="3130"/>
      <c r="OAZ11" s="3131"/>
      <c r="OBA11" s="3129" t="s">
        <v>1995</v>
      </c>
      <c r="OBB11" s="3130"/>
      <c r="OBC11" s="3130"/>
      <c r="OBD11" s="3130"/>
      <c r="OBE11" s="3130"/>
      <c r="OBF11" s="3130"/>
      <c r="OBG11" s="3130"/>
      <c r="OBH11" s="3131"/>
      <c r="OBI11" s="3129" t="s">
        <v>1995</v>
      </c>
      <c r="OBJ11" s="3130"/>
      <c r="OBK11" s="3130"/>
      <c r="OBL11" s="3130"/>
      <c r="OBM11" s="3130"/>
      <c r="OBN11" s="3130"/>
      <c r="OBO11" s="3130"/>
      <c r="OBP11" s="3131"/>
      <c r="OBQ11" s="3129" t="s">
        <v>1995</v>
      </c>
      <c r="OBR11" s="3130"/>
      <c r="OBS11" s="3130"/>
      <c r="OBT11" s="3130"/>
      <c r="OBU11" s="3130"/>
      <c r="OBV11" s="3130"/>
      <c r="OBW11" s="3130"/>
      <c r="OBX11" s="3131"/>
      <c r="OBY11" s="3129" t="s">
        <v>1995</v>
      </c>
      <c r="OBZ11" s="3130"/>
      <c r="OCA11" s="3130"/>
      <c r="OCB11" s="3130"/>
      <c r="OCC11" s="3130"/>
      <c r="OCD11" s="3130"/>
      <c r="OCE11" s="3130"/>
      <c r="OCF11" s="3131"/>
      <c r="OCG11" s="3129" t="s">
        <v>1995</v>
      </c>
      <c r="OCH11" s="3130"/>
      <c r="OCI11" s="3130"/>
      <c r="OCJ11" s="3130"/>
      <c r="OCK11" s="3130"/>
      <c r="OCL11" s="3130"/>
      <c r="OCM11" s="3130"/>
      <c r="OCN11" s="3131"/>
      <c r="OCO11" s="3129" t="s">
        <v>1995</v>
      </c>
      <c r="OCP11" s="3130"/>
      <c r="OCQ11" s="3130"/>
      <c r="OCR11" s="3130"/>
      <c r="OCS11" s="3130"/>
      <c r="OCT11" s="3130"/>
      <c r="OCU11" s="3130"/>
      <c r="OCV11" s="3131"/>
      <c r="OCW11" s="3129" t="s">
        <v>1995</v>
      </c>
      <c r="OCX11" s="3130"/>
      <c r="OCY11" s="3130"/>
      <c r="OCZ11" s="3130"/>
      <c r="ODA11" s="3130"/>
      <c r="ODB11" s="3130"/>
      <c r="ODC11" s="3130"/>
      <c r="ODD11" s="3131"/>
      <c r="ODE11" s="3129" t="s">
        <v>1995</v>
      </c>
      <c r="ODF11" s="3130"/>
      <c r="ODG11" s="3130"/>
      <c r="ODH11" s="3130"/>
      <c r="ODI11" s="3130"/>
      <c r="ODJ11" s="3130"/>
      <c r="ODK11" s="3130"/>
      <c r="ODL11" s="3131"/>
      <c r="ODM11" s="3129" t="s">
        <v>1995</v>
      </c>
      <c r="ODN11" s="3130"/>
      <c r="ODO11" s="3130"/>
      <c r="ODP11" s="3130"/>
      <c r="ODQ11" s="3130"/>
      <c r="ODR11" s="3130"/>
      <c r="ODS11" s="3130"/>
      <c r="ODT11" s="3131"/>
      <c r="ODU11" s="3129" t="s">
        <v>1995</v>
      </c>
      <c r="ODV11" s="3130"/>
      <c r="ODW11" s="3130"/>
      <c r="ODX11" s="3130"/>
      <c r="ODY11" s="3130"/>
      <c r="ODZ11" s="3130"/>
      <c r="OEA11" s="3130"/>
      <c r="OEB11" s="3131"/>
      <c r="OEC11" s="3129" t="s">
        <v>1995</v>
      </c>
      <c r="OED11" s="3130"/>
      <c r="OEE11" s="3130"/>
      <c r="OEF11" s="3130"/>
      <c r="OEG11" s="3130"/>
      <c r="OEH11" s="3130"/>
      <c r="OEI11" s="3130"/>
      <c r="OEJ11" s="3131"/>
      <c r="OEK11" s="3129" t="s">
        <v>1995</v>
      </c>
      <c r="OEL11" s="3130"/>
      <c r="OEM11" s="3130"/>
      <c r="OEN11" s="3130"/>
      <c r="OEO11" s="3130"/>
      <c r="OEP11" s="3130"/>
      <c r="OEQ11" s="3130"/>
      <c r="OER11" s="3131"/>
      <c r="OES11" s="3129" t="s">
        <v>1995</v>
      </c>
      <c r="OET11" s="3130"/>
      <c r="OEU11" s="3130"/>
      <c r="OEV11" s="3130"/>
      <c r="OEW11" s="3130"/>
      <c r="OEX11" s="3130"/>
      <c r="OEY11" s="3130"/>
      <c r="OEZ11" s="3131"/>
      <c r="OFA11" s="3129" t="s">
        <v>1995</v>
      </c>
      <c r="OFB11" s="3130"/>
      <c r="OFC11" s="3130"/>
      <c r="OFD11" s="3130"/>
      <c r="OFE11" s="3130"/>
      <c r="OFF11" s="3130"/>
      <c r="OFG11" s="3130"/>
      <c r="OFH11" s="3131"/>
      <c r="OFI11" s="3129" t="s">
        <v>1995</v>
      </c>
      <c r="OFJ11" s="3130"/>
      <c r="OFK11" s="3130"/>
      <c r="OFL11" s="3130"/>
      <c r="OFM11" s="3130"/>
      <c r="OFN11" s="3130"/>
      <c r="OFO11" s="3130"/>
      <c r="OFP11" s="3131"/>
      <c r="OFQ11" s="3129" t="s">
        <v>1995</v>
      </c>
      <c r="OFR11" s="3130"/>
      <c r="OFS11" s="3130"/>
      <c r="OFT11" s="3130"/>
      <c r="OFU11" s="3130"/>
      <c r="OFV11" s="3130"/>
      <c r="OFW11" s="3130"/>
      <c r="OFX11" s="3131"/>
      <c r="OFY11" s="3129" t="s">
        <v>1995</v>
      </c>
      <c r="OFZ11" s="3130"/>
      <c r="OGA11" s="3130"/>
      <c r="OGB11" s="3130"/>
      <c r="OGC11" s="3130"/>
      <c r="OGD11" s="3130"/>
      <c r="OGE11" s="3130"/>
      <c r="OGF11" s="3131"/>
      <c r="OGG11" s="3129" t="s">
        <v>1995</v>
      </c>
      <c r="OGH11" s="3130"/>
      <c r="OGI11" s="3130"/>
      <c r="OGJ11" s="3130"/>
      <c r="OGK11" s="3130"/>
      <c r="OGL11" s="3130"/>
      <c r="OGM11" s="3130"/>
      <c r="OGN11" s="3131"/>
      <c r="OGO11" s="3129" t="s">
        <v>1995</v>
      </c>
      <c r="OGP11" s="3130"/>
      <c r="OGQ11" s="3130"/>
      <c r="OGR11" s="3130"/>
      <c r="OGS11" s="3130"/>
      <c r="OGT11" s="3130"/>
      <c r="OGU11" s="3130"/>
      <c r="OGV11" s="3131"/>
      <c r="OGW11" s="3129" t="s">
        <v>1995</v>
      </c>
      <c r="OGX11" s="3130"/>
      <c r="OGY11" s="3130"/>
      <c r="OGZ11" s="3130"/>
      <c r="OHA11" s="3130"/>
      <c r="OHB11" s="3130"/>
      <c r="OHC11" s="3130"/>
      <c r="OHD11" s="3131"/>
      <c r="OHE11" s="3129" t="s">
        <v>1995</v>
      </c>
      <c r="OHF11" s="3130"/>
      <c r="OHG11" s="3130"/>
      <c r="OHH11" s="3130"/>
      <c r="OHI11" s="3130"/>
      <c r="OHJ11" s="3130"/>
      <c r="OHK11" s="3130"/>
      <c r="OHL11" s="3131"/>
      <c r="OHM11" s="3129" t="s">
        <v>1995</v>
      </c>
      <c r="OHN11" s="3130"/>
      <c r="OHO11" s="3130"/>
      <c r="OHP11" s="3130"/>
      <c r="OHQ11" s="3130"/>
      <c r="OHR11" s="3130"/>
      <c r="OHS11" s="3130"/>
      <c r="OHT11" s="3131"/>
      <c r="OHU11" s="3129" t="s">
        <v>1995</v>
      </c>
      <c r="OHV11" s="3130"/>
      <c r="OHW11" s="3130"/>
      <c r="OHX11" s="3130"/>
      <c r="OHY11" s="3130"/>
      <c r="OHZ11" s="3130"/>
      <c r="OIA11" s="3130"/>
      <c r="OIB11" s="3131"/>
      <c r="OIC11" s="3129" t="s">
        <v>1995</v>
      </c>
      <c r="OID11" s="3130"/>
      <c r="OIE11" s="3130"/>
      <c r="OIF11" s="3130"/>
      <c r="OIG11" s="3130"/>
      <c r="OIH11" s="3130"/>
      <c r="OII11" s="3130"/>
      <c r="OIJ11" s="3131"/>
      <c r="OIK11" s="3129" t="s">
        <v>1995</v>
      </c>
      <c r="OIL11" s="3130"/>
      <c r="OIM11" s="3130"/>
      <c r="OIN11" s="3130"/>
      <c r="OIO11" s="3130"/>
      <c r="OIP11" s="3130"/>
      <c r="OIQ11" s="3130"/>
      <c r="OIR11" s="3131"/>
      <c r="OIS11" s="3129" t="s">
        <v>1995</v>
      </c>
      <c r="OIT11" s="3130"/>
      <c r="OIU11" s="3130"/>
      <c r="OIV11" s="3130"/>
      <c r="OIW11" s="3130"/>
      <c r="OIX11" s="3130"/>
      <c r="OIY11" s="3130"/>
      <c r="OIZ11" s="3131"/>
      <c r="OJA11" s="3129" t="s">
        <v>1995</v>
      </c>
      <c r="OJB11" s="3130"/>
      <c r="OJC11" s="3130"/>
      <c r="OJD11" s="3130"/>
      <c r="OJE11" s="3130"/>
      <c r="OJF11" s="3130"/>
      <c r="OJG11" s="3130"/>
      <c r="OJH11" s="3131"/>
      <c r="OJI11" s="3129" t="s">
        <v>1995</v>
      </c>
      <c r="OJJ11" s="3130"/>
      <c r="OJK11" s="3130"/>
      <c r="OJL11" s="3130"/>
      <c r="OJM11" s="3130"/>
      <c r="OJN11" s="3130"/>
      <c r="OJO11" s="3130"/>
      <c r="OJP11" s="3131"/>
      <c r="OJQ11" s="3129" t="s">
        <v>1995</v>
      </c>
      <c r="OJR11" s="3130"/>
      <c r="OJS11" s="3130"/>
      <c r="OJT11" s="3130"/>
      <c r="OJU11" s="3130"/>
      <c r="OJV11" s="3130"/>
      <c r="OJW11" s="3130"/>
      <c r="OJX11" s="3131"/>
      <c r="OJY11" s="3129" t="s">
        <v>1995</v>
      </c>
      <c r="OJZ11" s="3130"/>
      <c r="OKA11" s="3130"/>
      <c r="OKB11" s="3130"/>
      <c r="OKC11" s="3130"/>
      <c r="OKD11" s="3130"/>
      <c r="OKE11" s="3130"/>
      <c r="OKF11" s="3131"/>
      <c r="OKG11" s="3129" t="s">
        <v>1995</v>
      </c>
      <c r="OKH11" s="3130"/>
      <c r="OKI11" s="3130"/>
      <c r="OKJ11" s="3130"/>
      <c r="OKK11" s="3130"/>
      <c r="OKL11" s="3130"/>
      <c r="OKM11" s="3130"/>
      <c r="OKN11" s="3131"/>
      <c r="OKO11" s="3129" t="s">
        <v>1995</v>
      </c>
      <c r="OKP11" s="3130"/>
      <c r="OKQ11" s="3130"/>
      <c r="OKR11" s="3130"/>
      <c r="OKS11" s="3130"/>
      <c r="OKT11" s="3130"/>
      <c r="OKU11" s="3130"/>
      <c r="OKV11" s="3131"/>
      <c r="OKW11" s="3129" t="s">
        <v>1995</v>
      </c>
      <c r="OKX11" s="3130"/>
      <c r="OKY11" s="3130"/>
      <c r="OKZ11" s="3130"/>
      <c r="OLA11" s="3130"/>
      <c r="OLB11" s="3130"/>
      <c r="OLC11" s="3130"/>
      <c r="OLD11" s="3131"/>
      <c r="OLE11" s="3129" t="s">
        <v>1995</v>
      </c>
      <c r="OLF11" s="3130"/>
      <c r="OLG11" s="3130"/>
      <c r="OLH11" s="3130"/>
      <c r="OLI11" s="3130"/>
      <c r="OLJ11" s="3130"/>
      <c r="OLK11" s="3130"/>
      <c r="OLL11" s="3131"/>
      <c r="OLM11" s="3129" t="s">
        <v>1995</v>
      </c>
      <c r="OLN11" s="3130"/>
      <c r="OLO11" s="3130"/>
      <c r="OLP11" s="3130"/>
      <c r="OLQ11" s="3130"/>
      <c r="OLR11" s="3130"/>
      <c r="OLS11" s="3130"/>
      <c r="OLT11" s="3131"/>
      <c r="OLU11" s="3129" t="s">
        <v>1995</v>
      </c>
      <c r="OLV11" s="3130"/>
      <c r="OLW11" s="3130"/>
      <c r="OLX11" s="3130"/>
      <c r="OLY11" s="3130"/>
      <c r="OLZ11" s="3130"/>
      <c r="OMA11" s="3130"/>
      <c r="OMB11" s="3131"/>
      <c r="OMC11" s="3129" t="s">
        <v>1995</v>
      </c>
      <c r="OMD11" s="3130"/>
      <c r="OME11" s="3130"/>
      <c r="OMF11" s="3130"/>
      <c r="OMG11" s="3130"/>
      <c r="OMH11" s="3130"/>
      <c r="OMI11" s="3130"/>
      <c r="OMJ11" s="3131"/>
      <c r="OMK11" s="3129" t="s">
        <v>1995</v>
      </c>
      <c r="OML11" s="3130"/>
      <c r="OMM11" s="3130"/>
      <c r="OMN11" s="3130"/>
      <c r="OMO11" s="3130"/>
      <c r="OMP11" s="3130"/>
      <c r="OMQ11" s="3130"/>
      <c r="OMR11" s="3131"/>
      <c r="OMS11" s="3129" t="s">
        <v>1995</v>
      </c>
      <c r="OMT11" s="3130"/>
      <c r="OMU11" s="3130"/>
      <c r="OMV11" s="3130"/>
      <c r="OMW11" s="3130"/>
      <c r="OMX11" s="3130"/>
      <c r="OMY11" s="3130"/>
      <c r="OMZ11" s="3131"/>
      <c r="ONA11" s="3129" t="s">
        <v>1995</v>
      </c>
      <c r="ONB11" s="3130"/>
      <c r="ONC11" s="3130"/>
      <c r="OND11" s="3130"/>
      <c r="ONE11" s="3130"/>
      <c r="ONF11" s="3130"/>
      <c r="ONG11" s="3130"/>
      <c r="ONH11" s="3131"/>
      <c r="ONI11" s="3129" t="s">
        <v>1995</v>
      </c>
      <c r="ONJ11" s="3130"/>
      <c r="ONK11" s="3130"/>
      <c r="ONL11" s="3130"/>
      <c r="ONM11" s="3130"/>
      <c r="ONN11" s="3130"/>
      <c r="ONO11" s="3130"/>
      <c r="ONP11" s="3131"/>
      <c r="ONQ11" s="3129" t="s">
        <v>1995</v>
      </c>
      <c r="ONR11" s="3130"/>
      <c r="ONS11" s="3130"/>
      <c r="ONT11" s="3130"/>
      <c r="ONU11" s="3130"/>
      <c r="ONV11" s="3130"/>
      <c r="ONW11" s="3130"/>
      <c r="ONX11" s="3131"/>
      <c r="ONY11" s="3129" t="s">
        <v>1995</v>
      </c>
      <c r="ONZ11" s="3130"/>
      <c r="OOA11" s="3130"/>
      <c r="OOB11" s="3130"/>
      <c r="OOC11" s="3130"/>
      <c r="OOD11" s="3130"/>
      <c r="OOE11" s="3130"/>
      <c r="OOF11" s="3131"/>
      <c r="OOG11" s="3129" t="s">
        <v>1995</v>
      </c>
      <c r="OOH11" s="3130"/>
      <c r="OOI11" s="3130"/>
      <c r="OOJ11" s="3130"/>
      <c r="OOK11" s="3130"/>
      <c r="OOL11" s="3130"/>
      <c r="OOM11" s="3130"/>
      <c r="OON11" s="3131"/>
      <c r="OOO11" s="3129" t="s">
        <v>1995</v>
      </c>
      <c r="OOP11" s="3130"/>
      <c r="OOQ11" s="3130"/>
      <c r="OOR11" s="3130"/>
      <c r="OOS11" s="3130"/>
      <c r="OOT11" s="3130"/>
      <c r="OOU11" s="3130"/>
      <c r="OOV11" s="3131"/>
      <c r="OOW11" s="3129" t="s">
        <v>1995</v>
      </c>
      <c r="OOX11" s="3130"/>
      <c r="OOY11" s="3130"/>
      <c r="OOZ11" s="3130"/>
      <c r="OPA11" s="3130"/>
      <c r="OPB11" s="3130"/>
      <c r="OPC11" s="3130"/>
      <c r="OPD11" s="3131"/>
      <c r="OPE11" s="3129" t="s">
        <v>1995</v>
      </c>
      <c r="OPF11" s="3130"/>
      <c r="OPG11" s="3130"/>
      <c r="OPH11" s="3130"/>
      <c r="OPI11" s="3130"/>
      <c r="OPJ11" s="3130"/>
      <c r="OPK11" s="3130"/>
      <c r="OPL11" s="3131"/>
      <c r="OPM11" s="3129" t="s">
        <v>1995</v>
      </c>
      <c r="OPN11" s="3130"/>
      <c r="OPO11" s="3130"/>
      <c r="OPP11" s="3130"/>
      <c r="OPQ11" s="3130"/>
      <c r="OPR11" s="3130"/>
      <c r="OPS11" s="3130"/>
      <c r="OPT11" s="3131"/>
      <c r="OPU11" s="3129" t="s">
        <v>1995</v>
      </c>
      <c r="OPV11" s="3130"/>
      <c r="OPW11" s="3130"/>
      <c r="OPX11" s="3130"/>
      <c r="OPY11" s="3130"/>
      <c r="OPZ11" s="3130"/>
      <c r="OQA11" s="3130"/>
      <c r="OQB11" s="3131"/>
      <c r="OQC11" s="3129" t="s">
        <v>1995</v>
      </c>
      <c r="OQD11" s="3130"/>
      <c r="OQE11" s="3130"/>
      <c r="OQF11" s="3130"/>
      <c r="OQG11" s="3130"/>
      <c r="OQH11" s="3130"/>
      <c r="OQI11" s="3130"/>
      <c r="OQJ11" s="3131"/>
      <c r="OQK11" s="3129" t="s">
        <v>1995</v>
      </c>
      <c r="OQL11" s="3130"/>
      <c r="OQM11" s="3130"/>
      <c r="OQN11" s="3130"/>
      <c r="OQO11" s="3130"/>
      <c r="OQP11" s="3130"/>
      <c r="OQQ11" s="3130"/>
      <c r="OQR11" s="3131"/>
      <c r="OQS11" s="3129" t="s">
        <v>1995</v>
      </c>
      <c r="OQT11" s="3130"/>
      <c r="OQU11" s="3130"/>
      <c r="OQV11" s="3130"/>
      <c r="OQW11" s="3130"/>
      <c r="OQX11" s="3130"/>
      <c r="OQY11" s="3130"/>
      <c r="OQZ11" s="3131"/>
      <c r="ORA11" s="3129" t="s">
        <v>1995</v>
      </c>
      <c r="ORB11" s="3130"/>
      <c r="ORC11" s="3130"/>
      <c r="ORD11" s="3130"/>
      <c r="ORE11" s="3130"/>
      <c r="ORF11" s="3130"/>
      <c r="ORG11" s="3130"/>
      <c r="ORH11" s="3131"/>
      <c r="ORI11" s="3129" t="s">
        <v>1995</v>
      </c>
      <c r="ORJ11" s="3130"/>
      <c r="ORK11" s="3130"/>
      <c r="ORL11" s="3130"/>
      <c r="ORM11" s="3130"/>
      <c r="ORN11" s="3130"/>
      <c r="ORO11" s="3130"/>
      <c r="ORP11" s="3131"/>
      <c r="ORQ11" s="3129" t="s">
        <v>1995</v>
      </c>
      <c r="ORR11" s="3130"/>
      <c r="ORS11" s="3130"/>
      <c r="ORT11" s="3130"/>
      <c r="ORU11" s="3130"/>
      <c r="ORV11" s="3130"/>
      <c r="ORW11" s="3130"/>
      <c r="ORX11" s="3131"/>
      <c r="ORY11" s="3129" t="s">
        <v>1995</v>
      </c>
      <c r="ORZ11" s="3130"/>
      <c r="OSA11" s="3130"/>
      <c r="OSB11" s="3130"/>
      <c r="OSC11" s="3130"/>
      <c r="OSD11" s="3130"/>
      <c r="OSE11" s="3130"/>
      <c r="OSF11" s="3131"/>
      <c r="OSG11" s="3129" t="s">
        <v>1995</v>
      </c>
      <c r="OSH11" s="3130"/>
      <c r="OSI11" s="3130"/>
      <c r="OSJ11" s="3130"/>
      <c r="OSK11" s="3130"/>
      <c r="OSL11" s="3130"/>
      <c r="OSM11" s="3130"/>
      <c r="OSN11" s="3131"/>
      <c r="OSO11" s="3129" t="s">
        <v>1995</v>
      </c>
      <c r="OSP11" s="3130"/>
      <c r="OSQ11" s="3130"/>
      <c r="OSR11" s="3130"/>
      <c r="OSS11" s="3130"/>
      <c r="OST11" s="3130"/>
      <c r="OSU11" s="3130"/>
      <c r="OSV11" s="3131"/>
      <c r="OSW11" s="3129" t="s">
        <v>1995</v>
      </c>
      <c r="OSX11" s="3130"/>
      <c r="OSY11" s="3130"/>
      <c r="OSZ11" s="3130"/>
      <c r="OTA11" s="3130"/>
      <c r="OTB11" s="3130"/>
      <c r="OTC11" s="3130"/>
      <c r="OTD11" s="3131"/>
      <c r="OTE11" s="3129" t="s">
        <v>1995</v>
      </c>
      <c r="OTF11" s="3130"/>
      <c r="OTG11" s="3130"/>
      <c r="OTH11" s="3130"/>
      <c r="OTI11" s="3130"/>
      <c r="OTJ11" s="3130"/>
      <c r="OTK11" s="3130"/>
      <c r="OTL11" s="3131"/>
      <c r="OTM11" s="3129" t="s">
        <v>1995</v>
      </c>
      <c r="OTN11" s="3130"/>
      <c r="OTO11" s="3130"/>
      <c r="OTP11" s="3130"/>
      <c r="OTQ11" s="3130"/>
      <c r="OTR11" s="3130"/>
      <c r="OTS11" s="3130"/>
      <c r="OTT11" s="3131"/>
      <c r="OTU11" s="3129" t="s">
        <v>1995</v>
      </c>
      <c r="OTV11" s="3130"/>
      <c r="OTW11" s="3130"/>
      <c r="OTX11" s="3130"/>
      <c r="OTY11" s="3130"/>
      <c r="OTZ11" s="3130"/>
      <c r="OUA11" s="3130"/>
      <c r="OUB11" s="3131"/>
      <c r="OUC11" s="3129" t="s">
        <v>1995</v>
      </c>
      <c r="OUD11" s="3130"/>
      <c r="OUE11" s="3130"/>
      <c r="OUF11" s="3130"/>
      <c r="OUG11" s="3130"/>
      <c r="OUH11" s="3130"/>
      <c r="OUI11" s="3130"/>
      <c r="OUJ11" s="3131"/>
      <c r="OUK11" s="3129" t="s">
        <v>1995</v>
      </c>
      <c r="OUL11" s="3130"/>
      <c r="OUM11" s="3130"/>
      <c r="OUN11" s="3130"/>
      <c r="OUO11" s="3130"/>
      <c r="OUP11" s="3130"/>
      <c r="OUQ11" s="3130"/>
      <c r="OUR11" s="3131"/>
      <c r="OUS11" s="3129" t="s">
        <v>1995</v>
      </c>
      <c r="OUT11" s="3130"/>
      <c r="OUU11" s="3130"/>
      <c r="OUV11" s="3130"/>
      <c r="OUW11" s="3130"/>
      <c r="OUX11" s="3130"/>
      <c r="OUY11" s="3130"/>
      <c r="OUZ11" s="3131"/>
      <c r="OVA11" s="3129" t="s">
        <v>1995</v>
      </c>
      <c r="OVB11" s="3130"/>
      <c r="OVC11" s="3130"/>
      <c r="OVD11" s="3130"/>
      <c r="OVE11" s="3130"/>
      <c r="OVF11" s="3130"/>
      <c r="OVG11" s="3130"/>
      <c r="OVH11" s="3131"/>
      <c r="OVI11" s="3129" t="s">
        <v>1995</v>
      </c>
      <c r="OVJ11" s="3130"/>
      <c r="OVK11" s="3130"/>
      <c r="OVL11" s="3130"/>
      <c r="OVM11" s="3130"/>
      <c r="OVN11" s="3130"/>
      <c r="OVO11" s="3130"/>
      <c r="OVP11" s="3131"/>
      <c r="OVQ11" s="3129" t="s">
        <v>1995</v>
      </c>
      <c r="OVR11" s="3130"/>
      <c r="OVS11" s="3130"/>
      <c r="OVT11" s="3130"/>
      <c r="OVU11" s="3130"/>
      <c r="OVV11" s="3130"/>
      <c r="OVW11" s="3130"/>
      <c r="OVX11" s="3131"/>
      <c r="OVY11" s="3129" t="s">
        <v>1995</v>
      </c>
      <c r="OVZ11" s="3130"/>
      <c r="OWA11" s="3130"/>
      <c r="OWB11" s="3130"/>
      <c r="OWC11" s="3130"/>
      <c r="OWD11" s="3130"/>
      <c r="OWE11" s="3130"/>
      <c r="OWF11" s="3131"/>
      <c r="OWG11" s="3129" t="s">
        <v>1995</v>
      </c>
      <c r="OWH11" s="3130"/>
      <c r="OWI11" s="3130"/>
      <c r="OWJ11" s="3130"/>
      <c r="OWK11" s="3130"/>
      <c r="OWL11" s="3130"/>
      <c r="OWM11" s="3130"/>
      <c r="OWN11" s="3131"/>
      <c r="OWO11" s="3129" t="s">
        <v>1995</v>
      </c>
      <c r="OWP11" s="3130"/>
      <c r="OWQ11" s="3130"/>
      <c r="OWR11" s="3130"/>
      <c r="OWS11" s="3130"/>
      <c r="OWT11" s="3130"/>
      <c r="OWU11" s="3130"/>
      <c r="OWV11" s="3131"/>
      <c r="OWW11" s="3129" t="s">
        <v>1995</v>
      </c>
      <c r="OWX11" s="3130"/>
      <c r="OWY11" s="3130"/>
      <c r="OWZ11" s="3130"/>
      <c r="OXA11" s="3130"/>
      <c r="OXB11" s="3130"/>
      <c r="OXC11" s="3130"/>
      <c r="OXD11" s="3131"/>
      <c r="OXE11" s="3129" t="s">
        <v>1995</v>
      </c>
      <c r="OXF11" s="3130"/>
      <c r="OXG11" s="3130"/>
      <c r="OXH11" s="3130"/>
      <c r="OXI11" s="3130"/>
      <c r="OXJ11" s="3130"/>
      <c r="OXK11" s="3130"/>
      <c r="OXL11" s="3131"/>
      <c r="OXM11" s="3129" t="s">
        <v>1995</v>
      </c>
      <c r="OXN11" s="3130"/>
      <c r="OXO11" s="3130"/>
      <c r="OXP11" s="3130"/>
      <c r="OXQ11" s="3130"/>
      <c r="OXR11" s="3130"/>
      <c r="OXS11" s="3130"/>
      <c r="OXT11" s="3131"/>
      <c r="OXU11" s="3129" t="s">
        <v>1995</v>
      </c>
      <c r="OXV11" s="3130"/>
      <c r="OXW11" s="3130"/>
      <c r="OXX11" s="3130"/>
      <c r="OXY11" s="3130"/>
      <c r="OXZ11" s="3130"/>
      <c r="OYA11" s="3130"/>
      <c r="OYB11" s="3131"/>
      <c r="OYC11" s="3129" t="s">
        <v>1995</v>
      </c>
      <c r="OYD11" s="3130"/>
      <c r="OYE11" s="3130"/>
      <c r="OYF11" s="3130"/>
      <c r="OYG11" s="3130"/>
      <c r="OYH11" s="3130"/>
      <c r="OYI11" s="3130"/>
      <c r="OYJ11" s="3131"/>
      <c r="OYK11" s="3129" t="s">
        <v>1995</v>
      </c>
      <c r="OYL11" s="3130"/>
      <c r="OYM11" s="3130"/>
      <c r="OYN11" s="3130"/>
      <c r="OYO11" s="3130"/>
      <c r="OYP11" s="3130"/>
      <c r="OYQ11" s="3130"/>
      <c r="OYR11" s="3131"/>
      <c r="OYS11" s="3129" t="s">
        <v>1995</v>
      </c>
      <c r="OYT11" s="3130"/>
      <c r="OYU11" s="3130"/>
      <c r="OYV11" s="3130"/>
      <c r="OYW11" s="3130"/>
      <c r="OYX11" s="3130"/>
      <c r="OYY11" s="3130"/>
      <c r="OYZ11" s="3131"/>
      <c r="OZA11" s="3129" t="s">
        <v>1995</v>
      </c>
      <c r="OZB11" s="3130"/>
      <c r="OZC11" s="3130"/>
      <c r="OZD11" s="3130"/>
      <c r="OZE11" s="3130"/>
      <c r="OZF11" s="3130"/>
      <c r="OZG11" s="3130"/>
      <c r="OZH11" s="3131"/>
      <c r="OZI11" s="3129" t="s">
        <v>1995</v>
      </c>
      <c r="OZJ11" s="3130"/>
      <c r="OZK11" s="3130"/>
      <c r="OZL11" s="3130"/>
      <c r="OZM11" s="3130"/>
      <c r="OZN11" s="3130"/>
      <c r="OZO11" s="3130"/>
      <c r="OZP11" s="3131"/>
      <c r="OZQ11" s="3129" t="s">
        <v>1995</v>
      </c>
      <c r="OZR11" s="3130"/>
      <c r="OZS11" s="3130"/>
      <c r="OZT11" s="3130"/>
      <c r="OZU11" s="3130"/>
      <c r="OZV11" s="3130"/>
      <c r="OZW11" s="3130"/>
      <c r="OZX11" s="3131"/>
      <c r="OZY11" s="3129" t="s">
        <v>1995</v>
      </c>
      <c r="OZZ11" s="3130"/>
      <c r="PAA11" s="3130"/>
      <c r="PAB11" s="3130"/>
      <c r="PAC11" s="3130"/>
      <c r="PAD11" s="3130"/>
      <c r="PAE11" s="3130"/>
      <c r="PAF11" s="3131"/>
      <c r="PAG11" s="3129" t="s">
        <v>1995</v>
      </c>
      <c r="PAH11" s="3130"/>
      <c r="PAI11" s="3130"/>
      <c r="PAJ11" s="3130"/>
      <c r="PAK11" s="3130"/>
      <c r="PAL11" s="3130"/>
      <c r="PAM11" s="3130"/>
      <c r="PAN11" s="3131"/>
      <c r="PAO11" s="3129" t="s">
        <v>1995</v>
      </c>
      <c r="PAP11" s="3130"/>
      <c r="PAQ11" s="3130"/>
      <c r="PAR11" s="3130"/>
      <c r="PAS11" s="3130"/>
      <c r="PAT11" s="3130"/>
      <c r="PAU11" s="3130"/>
      <c r="PAV11" s="3131"/>
      <c r="PAW11" s="3129" t="s">
        <v>1995</v>
      </c>
      <c r="PAX11" s="3130"/>
      <c r="PAY11" s="3130"/>
      <c r="PAZ11" s="3130"/>
      <c r="PBA11" s="3130"/>
      <c r="PBB11" s="3130"/>
      <c r="PBC11" s="3130"/>
      <c r="PBD11" s="3131"/>
      <c r="PBE11" s="3129" t="s">
        <v>1995</v>
      </c>
      <c r="PBF11" s="3130"/>
      <c r="PBG11" s="3130"/>
      <c r="PBH11" s="3130"/>
      <c r="PBI11" s="3130"/>
      <c r="PBJ11" s="3130"/>
      <c r="PBK11" s="3130"/>
      <c r="PBL11" s="3131"/>
      <c r="PBM11" s="3129" t="s">
        <v>1995</v>
      </c>
      <c r="PBN11" s="3130"/>
      <c r="PBO11" s="3130"/>
      <c r="PBP11" s="3130"/>
      <c r="PBQ11" s="3130"/>
      <c r="PBR11" s="3130"/>
      <c r="PBS11" s="3130"/>
      <c r="PBT11" s="3131"/>
      <c r="PBU11" s="3129" t="s">
        <v>1995</v>
      </c>
      <c r="PBV11" s="3130"/>
      <c r="PBW11" s="3130"/>
      <c r="PBX11" s="3130"/>
      <c r="PBY11" s="3130"/>
      <c r="PBZ11" s="3130"/>
      <c r="PCA11" s="3130"/>
      <c r="PCB11" s="3131"/>
      <c r="PCC11" s="3129" t="s">
        <v>1995</v>
      </c>
      <c r="PCD11" s="3130"/>
      <c r="PCE11" s="3130"/>
      <c r="PCF11" s="3130"/>
      <c r="PCG11" s="3130"/>
      <c r="PCH11" s="3130"/>
      <c r="PCI11" s="3130"/>
      <c r="PCJ11" s="3131"/>
      <c r="PCK11" s="3129" t="s">
        <v>1995</v>
      </c>
      <c r="PCL11" s="3130"/>
      <c r="PCM11" s="3130"/>
      <c r="PCN11" s="3130"/>
      <c r="PCO11" s="3130"/>
      <c r="PCP11" s="3130"/>
      <c r="PCQ11" s="3130"/>
      <c r="PCR11" s="3131"/>
      <c r="PCS11" s="3129" t="s">
        <v>1995</v>
      </c>
      <c r="PCT11" s="3130"/>
      <c r="PCU11" s="3130"/>
      <c r="PCV11" s="3130"/>
      <c r="PCW11" s="3130"/>
      <c r="PCX11" s="3130"/>
      <c r="PCY11" s="3130"/>
      <c r="PCZ11" s="3131"/>
      <c r="PDA11" s="3129" t="s">
        <v>1995</v>
      </c>
      <c r="PDB11" s="3130"/>
      <c r="PDC11" s="3130"/>
      <c r="PDD11" s="3130"/>
      <c r="PDE11" s="3130"/>
      <c r="PDF11" s="3130"/>
      <c r="PDG11" s="3130"/>
      <c r="PDH11" s="3131"/>
      <c r="PDI11" s="3129" t="s">
        <v>1995</v>
      </c>
      <c r="PDJ11" s="3130"/>
      <c r="PDK11" s="3130"/>
      <c r="PDL11" s="3130"/>
      <c r="PDM11" s="3130"/>
      <c r="PDN11" s="3130"/>
      <c r="PDO11" s="3130"/>
      <c r="PDP11" s="3131"/>
      <c r="PDQ11" s="3129" t="s">
        <v>1995</v>
      </c>
      <c r="PDR11" s="3130"/>
      <c r="PDS11" s="3130"/>
      <c r="PDT11" s="3130"/>
      <c r="PDU11" s="3130"/>
      <c r="PDV11" s="3130"/>
      <c r="PDW11" s="3130"/>
      <c r="PDX11" s="3131"/>
      <c r="PDY11" s="3129" t="s">
        <v>1995</v>
      </c>
      <c r="PDZ11" s="3130"/>
      <c r="PEA11" s="3130"/>
      <c r="PEB11" s="3130"/>
      <c r="PEC11" s="3130"/>
      <c r="PED11" s="3130"/>
      <c r="PEE11" s="3130"/>
      <c r="PEF11" s="3131"/>
      <c r="PEG11" s="3129" t="s">
        <v>1995</v>
      </c>
      <c r="PEH11" s="3130"/>
      <c r="PEI11" s="3130"/>
      <c r="PEJ11" s="3130"/>
      <c r="PEK11" s="3130"/>
      <c r="PEL11" s="3130"/>
      <c r="PEM11" s="3130"/>
      <c r="PEN11" s="3131"/>
      <c r="PEO11" s="3129" t="s">
        <v>1995</v>
      </c>
      <c r="PEP11" s="3130"/>
      <c r="PEQ11" s="3130"/>
      <c r="PER11" s="3130"/>
      <c r="PES11" s="3130"/>
      <c r="PET11" s="3130"/>
      <c r="PEU11" s="3130"/>
      <c r="PEV11" s="3131"/>
      <c r="PEW11" s="3129" t="s">
        <v>1995</v>
      </c>
      <c r="PEX11" s="3130"/>
      <c r="PEY11" s="3130"/>
      <c r="PEZ11" s="3130"/>
      <c r="PFA11" s="3130"/>
      <c r="PFB11" s="3130"/>
      <c r="PFC11" s="3130"/>
      <c r="PFD11" s="3131"/>
      <c r="PFE11" s="3129" t="s">
        <v>1995</v>
      </c>
      <c r="PFF11" s="3130"/>
      <c r="PFG11" s="3130"/>
      <c r="PFH11" s="3130"/>
      <c r="PFI11" s="3130"/>
      <c r="PFJ11" s="3130"/>
      <c r="PFK11" s="3130"/>
      <c r="PFL11" s="3131"/>
      <c r="PFM11" s="3129" t="s">
        <v>1995</v>
      </c>
      <c r="PFN11" s="3130"/>
      <c r="PFO11" s="3130"/>
      <c r="PFP11" s="3130"/>
      <c r="PFQ11" s="3130"/>
      <c r="PFR11" s="3130"/>
      <c r="PFS11" s="3130"/>
      <c r="PFT11" s="3131"/>
      <c r="PFU11" s="3129" t="s">
        <v>1995</v>
      </c>
      <c r="PFV11" s="3130"/>
      <c r="PFW11" s="3130"/>
      <c r="PFX11" s="3130"/>
      <c r="PFY11" s="3130"/>
      <c r="PFZ11" s="3130"/>
      <c r="PGA11" s="3130"/>
      <c r="PGB11" s="3131"/>
      <c r="PGC11" s="3129" t="s">
        <v>1995</v>
      </c>
      <c r="PGD11" s="3130"/>
      <c r="PGE11" s="3130"/>
      <c r="PGF11" s="3130"/>
      <c r="PGG11" s="3130"/>
      <c r="PGH11" s="3130"/>
      <c r="PGI11" s="3130"/>
      <c r="PGJ11" s="3131"/>
      <c r="PGK11" s="3129" t="s">
        <v>1995</v>
      </c>
      <c r="PGL11" s="3130"/>
      <c r="PGM11" s="3130"/>
      <c r="PGN11" s="3130"/>
      <c r="PGO11" s="3130"/>
      <c r="PGP11" s="3130"/>
      <c r="PGQ11" s="3130"/>
      <c r="PGR11" s="3131"/>
      <c r="PGS11" s="3129" t="s">
        <v>1995</v>
      </c>
      <c r="PGT11" s="3130"/>
      <c r="PGU11" s="3130"/>
      <c r="PGV11" s="3130"/>
      <c r="PGW11" s="3130"/>
      <c r="PGX11" s="3130"/>
      <c r="PGY11" s="3130"/>
      <c r="PGZ11" s="3131"/>
      <c r="PHA11" s="3129" t="s">
        <v>1995</v>
      </c>
      <c r="PHB11" s="3130"/>
      <c r="PHC11" s="3130"/>
      <c r="PHD11" s="3130"/>
      <c r="PHE11" s="3130"/>
      <c r="PHF11" s="3130"/>
      <c r="PHG11" s="3130"/>
      <c r="PHH11" s="3131"/>
      <c r="PHI11" s="3129" t="s">
        <v>1995</v>
      </c>
      <c r="PHJ11" s="3130"/>
      <c r="PHK11" s="3130"/>
      <c r="PHL11" s="3130"/>
      <c r="PHM11" s="3130"/>
      <c r="PHN11" s="3130"/>
      <c r="PHO11" s="3130"/>
      <c r="PHP11" s="3131"/>
      <c r="PHQ11" s="3129" t="s">
        <v>1995</v>
      </c>
      <c r="PHR11" s="3130"/>
      <c r="PHS11" s="3130"/>
      <c r="PHT11" s="3130"/>
      <c r="PHU11" s="3130"/>
      <c r="PHV11" s="3130"/>
      <c r="PHW11" s="3130"/>
      <c r="PHX11" s="3131"/>
      <c r="PHY11" s="3129" t="s">
        <v>1995</v>
      </c>
      <c r="PHZ11" s="3130"/>
      <c r="PIA11" s="3130"/>
      <c r="PIB11" s="3130"/>
      <c r="PIC11" s="3130"/>
      <c r="PID11" s="3130"/>
      <c r="PIE11" s="3130"/>
      <c r="PIF11" s="3131"/>
      <c r="PIG11" s="3129" t="s">
        <v>1995</v>
      </c>
      <c r="PIH11" s="3130"/>
      <c r="PII11" s="3130"/>
      <c r="PIJ11" s="3130"/>
      <c r="PIK11" s="3130"/>
      <c r="PIL11" s="3130"/>
      <c r="PIM11" s="3130"/>
      <c r="PIN11" s="3131"/>
      <c r="PIO11" s="3129" t="s">
        <v>1995</v>
      </c>
      <c r="PIP11" s="3130"/>
      <c r="PIQ11" s="3130"/>
      <c r="PIR11" s="3130"/>
      <c r="PIS11" s="3130"/>
      <c r="PIT11" s="3130"/>
      <c r="PIU11" s="3130"/>
      <c r="PIV11" s="3131"/>
      <c r="PIW11" s="3129" t="s">
        <v>1995</v>
      </c>
      <c r="PIX11" s="3130"/>
      <c r="PIY11" s="3130"/>
      <c r="PIZ11" s="3130"/>
      <c r="PJA11" s="3130"/>
      <c r="PJB11" s="3130"/>
      <c r="PJC11" s="3130"/>
      <c r="PJD11" s="3131"/>
      <c r="PJE11" s="3129" t="s">
        <v>1995</v>
      </c>
      <c r="PJF11" s="3130"/>
      <c r="PJG11" s="3130"/>
      <c r="PJH11" s="3130"/>
      <c r="PJI11" s="3130"/>
      <c r="PJJ11" s="3130"/>
      <c r="PJK11" s="3130"/>
      <c r="PJL11" s="3131"/>
      <c r="PJM11" s="3129" t="s">
        <v>1995</v>
      </c>
      <c r="PJN11" s="3130"/>
      <c r="PJO11" s="3130"/>
      <c r="PJP11" s="3130"/>
      <c r="PJQ11" s="3130"/>
      <c r="PJR11" s="3130"/>
      <c r="PJS11" s="3130"/>
      <c r="PJT11" s="3131"/>
      <c r="PJU11" s="3129" t="s">
        <v>1995</v>
      </c>
      <c r="PJV11" s="3130"/>
      <c r="PJW11" s="3130"/>
      <c r="PJX11" s="3130"/>
      <c r="PJY11" s="3130"/>
      <c r="PJZ11" s="3130"/>
      <c r="PKA11" s="3130"/>
      <c r="PKB11" s="3131"/>
      <c r="PKC11" s="3129" t="s">
        <v>1995</v>
      </c>
      <c r="PKD11" s="3130"/>
      <c r="PKE11" s="3130"/>
      <c r="PKF11" s="3130"/>
      <c r="PKG11" s="3130"/>
      <c r="PKH11" s="3130"/>
      <c r="PKI11" s="3130"/>
      <c r="PKJ11" s="3131"/>
      <c r="PKK11" s="3129" t="s">
        <v>1995</v>
      </c>
      <c r="PKL11" s="3130"/>
      <c r="PKM11" s="3130"/>
      <c r="PKN11" s="3130"/>
      <c r="PKO11" s="3130"/>
      <c r="PKP11" s="3130"/>
      <c r="PKQ11" s="3130"/>
      <c r="PKR11" s="3131"/>
      <c r="PKS11" s="3129" t="s">
        <v>1995</v>
      </c>
      <c r="PKT11" s="3130"/>
      <c r="PKU11" s="3130"/>
      <c r="PKV11" s="3130"/>
      <c r="PKW11" s="3130"/>
      <c r="PKX11" s="3130"/>
      <c r="PKY11" s="3130"/>
      <c r="PKZ11" s="3131"/>
      <c r="PLA11" s="3129" t="s">
        <v>1995</v>
      </c>
      <c r="PLB11" s="3130"/>
      <c r="PLC11" s="3130"/>
      <c r="PLD11" s="3130"/>
      <c r="PLE11" s="3130"/>
      <c r="PLF11" s="3130"/>
      <c r="PLG11" s="3130"/>
      <c r="PLH11" s="3131"/>
      <c r="PLI11" s="3129" t="s">
        <v>1995</v>
      </c>
      <c r="PLJ11" s="3130"/>
      <c r="PLK11" s="3130"/>
      <c r="PLL11" s="3130"/>
      <c r="PLM11" s="3130"/>
      <c r="PLN11" s="3130"/>
      <c r="PLO11" s="3130"/>
      <c r="PLP11" s="3131"/>
      <c r="PLQ11" s="3129" t="s">
        <v>1995</v>
      </c>
      <c r="PLR11" s="3130"/>
      <c r="PLS11" s="3130"/>
      <c r="PLT11" s="3130"/>
      <c r="PLU11" s="3130"/>
      <c r="PLV11" s="3130"/>
      <c r="PLW11" s="3130"/>
      <c r="PLX11" s="3131"/>
      <c r="PLY11" s="3129" t="s">
        <v>1995</v>
      </c>
      <c r="PLZ11" s="3130"/>
      <c r="PMA11" s="3130"/>
      <c r="PMB11" s="3130"/>
      <c r="PMC11" s="3130"/>
      <c r="PMD11" s="3130"/>
      <c r="PME11" s="3130"/>
      <c r="PMF11" s="3131"/>
      <c r="PMG11" s="3129" t="s">
        <v>1995</v>
      </c>
      <c r="PMH11" s="3130"/>
      <c r="PMI11" s="3130"/>
      <c r="PMJ11" s="3130"/>
      <c r="PMK11" s="3130"/>
      <c r="PML11" s="3130"/>
      <c r="PMM11" s="3130"/>
      <c r="PMN11" s="3131"/>
      <c r="PMO11" s="3129" t="s">
        <v>1995</v>
      </c>
      <c r="PMP11" s="3130"/>
      <c r="PMQ11" s="3130"/>
      <c r="PMR11" s="3130"/>
      <c r="PMS11" s="3130"/>
      <c r="PMT11" s="3130"/>
      <c r="PMU11" s="3130"/>
      <c r="PMV11" s="3131"/>
      <c r="PMW11" s="3129" t="s">
        <v>1995</v>
      </c>
      <c r="PMX11" s="3130"/>
      <c r="PMY11" s="3130"/>
      <c r="PMZ11" s="3130"/>
      <c r="PNA11" s="3130"/>
      <c r="PNB11" s="3130"/>
      <c r="PNC11" s="3130"/>
      <c r="PND11" s="3131"/>
      <c r="PNE11" s="3129" t="s">
        <v>1995</v>
      </c>
      <c r="PNF11" s="3130"/>
      <c r="PNG11" s="3130"/>
      <c r="PNH11" s="3130"/>
      <c r="PNI11" s="3130"/>
      <c r="PNJ11" s="3130"/>
      <c r="PNK11" s="3130"/>
      <c r="PNL11" s="3131"/>
      <c r="PNM11" s="3129" t="s">
        <v>1995</v>
      </c>
      <c r="PNN11" s="3130"/>
      <c r="PNO11" s="3130"/>
      <c r="PNP11" s="3130"/>
      <c r="PNQ11" s="3130"/>
      <c r="PNR11" s="3130"/>
      <c r="PNS11" s="3130"/>
      <c r="PNT11" s="3131"/>
      <c r="PNU11" s="3129" t="s">
        <v>1995</v>
      </c>
      <c r="PNV11" s="3130"/>
      <c r="PNW11" s="3130"/>
      <c r="PNX11" s="3130"/>
      <c r="PNY11" s="3130"/>
      <c r="PNZ11" s="3130"/>
      <c r="POA11" s="3130"/>
      <c r="POB11" s="3131"/>
      <c r="POC11" s="3129" t="s">
        <v>1995</v>
      </c>
      <c r="POD11" s="3130"/>
      <c r="POE11" s="3130"/>
      <c r="POF11" s="3130"/>
      <c r="POG11" s="3130"/>
      <c r="POH11" s="3130"/>
      <c r="POI11" s="3130"/>
      <c r="POJ11" s="3131"/>
      <c r="POK11" s="3129" t="s">
        <v>1995</v>
      </c>
      <c r="POL11" s="3130"/>
      <c r="POM11" s="3130"/>
      <c r="PON11" s="3130"/>
      <c r="POO11" s="3130"/>
      <c r="POP11" s="3130"/>
      <c r="POQ11" s="3130"/>
      <c r="POR11" s="3131"/>
      <c r="POS11" s="3129" t="s">
        <v>1995</v>
      </c>
      <c r="POT11" s="3130"/>
      <c r="POU11" s="3130"/>
      <c r="POV11" s="3130"/>
      <c r="POW11" s="3130"/>
      <c r="POX11" s="3130"/>
      <c r="POY11" s="3130"/>
      <c r="POZ11" s="3131"/>
      <c r="PPA11" s="3129" t="s">
        <v>1995</v>
      </c>
      <c r="PPB11" s="3130"/>
      <c r="PPC11" s="3130"/>
      <c r="PPD11" s="3130"/>
      <c r="PPE11" s="3130"/>
      <c r="PPF11" s="3130"/>
      <c r="PPG11" s="3130"/>
      <c r="PPH11" s="3131"/>
      <c r="PPI11" s="3129" t="s">
        <v>1995</v>
      </c>
      <c r="PPJ11" s="3130"/>
      <c r="PPK11" s="3130"/>
      <c r="PPL11" s="3130"/>
      <c r="PPM11" s="3130"/>
      <c r="PPN11" s="3130"/>
      <c r="PPO11" s="3130"/>
      <c r="PPP11" s="3131"/>
      <c r="PPQ11" s="3129" t="s">
        <v>1995</v>
      </c>
      <c r="PPR11" s="3130"/>
      <c r="PPS11" s="3130"/>
      <c r="PPT11" s="3130"/>
      <c r="PPU11" s="3130"/>
      <c r="PPV11" s="3130"/>
      <c r="PPW11" s="3130"/>
      <c r="PPX11" s="3131"/>
      <c r="PPY11" s="3129" t="s">
        <v>1995</v>
      </c>
      <c r="PPZ11" s="3130"/>
      <c r="PQA11" s="3130"/>
      <c r="PQB11" s="3130"/>
      <c r="PQC11" s="3130"/>
      <c r="PQD11" s="3130"/>
      <c r="PQE11" s="3130"/>
      <c r="PQF11" s="3131"/>
      <c r="PQG11" s="3129" t="s">
        <v>1995</v>
      </c>
      <c r="PQH11" s="3130"/>
      <c r="PQI11" s="3130"/>
      <c r="PQJ11" s="3130"/>
      <c r="PQK11" s="3130"/>
      <c r="PQL11" s="3130"/>
      <c r="PQM11" s="3130"/>
      <c r="PQN11" s="3131"/>
      <c r="PQO11" s="3129" t="s">
        <v>1995</v>
      </c>
      <c r="PQP11" s="3130"/>
      <c r="PQQ11" s="3130"/>
      <c r="PQR11" s="3130"/>
      <c r="PQS11" s="3130"/>
      <c r="PQT11" s="3130"/>
      <c r="PQU11" s="3130"/>
      <c r="PQV11" s="3131"/>
      <c r="PQW11" s="3129" t="s">
        <v>1995</v>
      </c>
      <c r="PQX11" s="3130"/>
      <c r="PQY11" s="3130"/>
      <c r="PQZ11" s="3130"/>
      <c r="PRA11" s="3130"/>
      <c r="PRB11" s="3130"/>
      <c r="PRC11" s="3130"/>
      <c r="PRD11" s="3131"/>
      <c r="PRE11" s="3129" t="s">
        <v>1995</v>
      </c>
      <c r="PRF11" s="3130"/>
      <c r="PRG11" s="3130"/>
      <c r="PRH11" s="3130"/>
      <c r="PRI11" s="3130"/>
      <c r="PRJ11" s="3130"/>
      <c r="PRK11" s="3130"/>
      <c r="PRL11" s="3131"/>
      <c r="PRM11" s="3129" t="s">
        <v>1995</v>
      </c>
      <c r="PRN11" s="3130"/>
      <c r="PRO11" s="3130"/>
      <c r="PRP11" s="3130"/>
      <c r="PRQ11" s="3130"/>
      <c r="PRR11" s="3130"/>
      <c r="PRS11" s="3130"/>
      <c r="PRT11" s="3131"/>
      <c r="PRU11" s="3129" t="s">
        <v>1995</v>
      </c>
      <c r="PRV11" s="3130"/>
      <c r="PRW11" s="3130"/>
      <c r="PRX11" s="3130"/>
      <c r="PRY11" s="3130"/>
      <c r="PRZ11" s="3130"/>
      <c r="PSA11" s="3130"/>
      <c r="PSB11" s="3131"/>
      <c r="PSC11" s="3129" t="s">
        <v>1995</v>
      </c>
      <c r="PSD11" s="3130"/>
      <c r="PSE11" s="3130"/>
      <c r="PSF11" s="3130"/>
      <c r="PSG11" s="3130"/>
      <c r="PSH11" s="3130"/>
      <c r="PSI11" s="3130"/>
      <c r="PSJ11" s="3131"/>
      <c r="PSK11" s="3129" t="s">
        <v>1995</v>
      </c>
      <c r="PSL11" s="3130"/>
      <c r="PSM11" s="3130"/>
      <c r="PSN11" s="3130"/>
      <c r="PSO11" s="3130"/>
      <c r="PSP11" s="3130"/>
      <c r="PSQ11" s="3130"/>
      <c r="PSR11" s="3131"/>
      <c r="PSS11" s="3129" t="s">
        <v>1995</v>
      </c>
      <c r="PST11" s="3130"/>
      <c r="PSU11" s="3130"/>
      <c r="PSV11" s="3130"/>
      <c r="PSW11" s="3130"/>
      <c r="PSX11" s="3130"/>
      <c r="PSY11" s="3130"/>
      <c r="PSZ11" s="3131"/>
      <c r="PTA11" s="3129" t="s">
        <v>1995</v>
      </c>
      <c r="PTB11" s="3130"/>
      <c r="PTC11" s="3130"/>
      <c r="PTD11" s="3130"/>
      <c r="PTE11" s="3130"/>
      <c r="PTF11" s="3130"/>
      <c r="PTG11" s="3130"/>
      <c r="PTH11" s="3131"/>
      <c r="PTI11" s="3129" t="s">
        <v>1995</v>
      </c>
      <c r="PTJ11" s="3130"/>
      <c r="PTK11" s="3130"/>
      <c r="PTL11" s="3130"/>
      <c r="PTM11" s="3130"/>
      <c r="PTN11" s="3130"/>
      <c r="PTO11" s="3130"/>
      <c r="PTP11" s="3131"/>
      <c r="PTQ11" s="3129" t="s">
        <v>1995</v>
      </c>
      <c r="PTR11" s="3130"/>
      <c r="PTS11" s="3130"/>
      <c r="PTT11" s="3130"/>
      <c r="PTU11" s="3130"/>
      <c r="PTV11" s="3130"/>
      <c r="PTW11" s="3130"/>
      <c r="PTX11" s="3131"/>
      <c r="PTY11" s="3129" t="s">
        <v>1995</v>
      </c>
      <c r="PTZ11" s="3130"/>
      <c r="PUA11" s="3130"/>
      <c r="PUB11" s="3130"/>
      <c r="PUC11" s="3130"/>
      <c r="PUD11" s="3130"/>
      <c r="PUE11" s="3130"/>
      <c r="PUF11" s="3131"/>
      <c r="PUG11" s="3129" t="s">
        <v>1995</v>
      </c>
      <c r="PUH11" s="3130"/>
      <c r="PUI11" s="3130"/>
      <c r="PUJ11" s="3130"/>
      <c r="PUK11" s="3130"/>
      <c r="PUL11" s="3130"/>
      <c r="PUM11" s="3130"/>
      <c r="PUN11" s="3131"/>
      <c r="PUO11" s="3129" t="s">
        <v>1995</v>
      </c>
      <c r="PUP11" s="3130"/>
      <c r="PUQ11" s="3130"/>
      <c r="PUR11" s="3130"/>
      <c r="PUS11" s="3130"/>
      <c r="PUT11" s="3130"/>
      <c r="PUU11" s="3130"/>
      <c r="PUV11" s="3131"/>
      <c r="PUW11" s="3129" t="s">
        <v>1995</v>
      </c>
      <c r="PUX11" s="3130"/>
      <c r="PUY11" s="3130"/>
      <c r="PUZ11" s="3130"/>
      <c r="PVA11" s="3130"/>
      <c r="PVB11" s="3130"/>
      <c r="PVC11" s="3130"/>
      <c r="PVD11" s="3131"/>
      <c r="PVE11" s="3129" t="s">
        <v>1995</v>
      </c>
      <c r="PVF11" s="3130"/>
      <c r="PVG11" s="3130"/>
      <c r="PVH11" s="3130"/>
      <c r="PVI11" s="3130"/>
      <c r="PVJ11" s="3130"/>
      <c r="PVK11" s="3130"/>
      <c r="PVL11" s="3131"/>
      <c r="PVM11" s="3129" t="s">
        <v>1995</v>
      </c>
      <c r="PVN11" s="3130"/>
      <c r="PVO11" s="3130"/>
      <c r="PVP11" s="3130"/>
      <c r="PVQ11" s="3130"/>
      <c r="PVR11" s="3130"/>
      <c r="PVS11" s="3130"/>
      <c r="PVT11" s="3131"/>
      <c r="PVU11" s="3129" t="s">
        <v>1995</v>
      </c>
      <c r="PVV11" s="3130"/>
      <c r="PVW11" s="3130"/>
      <c r="PVX11" s="3130"/>
      <c r="PVY11" s="3130"/>
      <c r="PVZ11" s="3130"/>
      <c r="PWA11" s="3130"/>
      <c r="PWB11" s="3131"/>
      <c r="PWC11" s="3129" t="s">
        <v>1995</v>
      </c>
      <c r="PWD11" s="3130"/>
      <c r="PWE11" s="3130"/>
      <c r="PWF11" s="3130"/>
      <c r="PWG11" s="3130"/>
      <c r="PWH11" s="3130"/>
      <c r="PWI11" s="3130"/>
      <c r="PWJ11" s="3131"/>
      <c r="PWK11" s="3129" t="s">
        <v>1995</v>
      </c>
      <c r="PWL11" s="3130"/>
      <c r="PWM11" s="3130"/>
      <c r="PWN11" s="3130"/>
      <c r="PWO11" s="3130"/>
      <c r="PWP11" s="3130"/>
      <c r="PWQ11" s="3130"/>
      <c r="PWR11" s="3131"/>
      <c r="PWS11" s="3129" t="s">
        <v>1995</v>
      </c>
      <c r="PWT11" s="3130"/>
      <c r="PWU11" s="3130"/>
      <c r="PWV11" s="3130"/>
      <c r="PWW11" s="3130"/>
      <c r="PWX11" s="3130"/>
      <c r="PWY11" s="3130"/>
      <c r="PWZ11" s="3131"/>
      <c r="PXA11" s="3129" t="s">
        <v>1995</v>
      </c>
      <c r="PXB11" s="3130"/>
      <c r="PXC11" s="3130"/>
      <c r="PXD11" s="3130"/>
      <c r="PXE11" s="3130"/>
      <c r="PXF11" s="3130"/>
      <c r="PXG11" s="3130"/>
      <c r="PXH11" s="3131"/>
      <c r="PXI11" s="3129" t="s">
        <v>1995</v>
      </c>
      <c r="PXJ11" s="3130"/>
      <c r="PXK11" s="3130"/>
      <c r="PXL11" s="3130"/>
      <c r="PXM11" s="3130"/>
      <c r="PXN11" s="3130"/>
      <c r="PXO11" s="3130"/>
      <c r="PXP11" s="3131"/>
      <c r="PXQ11" s="3129" t="s">
        <v>1995</v>
      </c>
      <c r="PXR11" s="3130"/>
      <c r="PXS11" s="3130"/>
      <c r="PXT11" s="3130"/>
      <c r="PXU11" s="3130"/>
      <c r="PXV11" s="3130"/>
      <c r="PXW11" s="3130"/>
      <c r="PXX11" s="3131"/>
      <c r="PXY11" s="3129" t="s">
        <v>1995</v>
      </c>
      <c r="PXZ11" s="3130"/>
      <c r="PYA11" s="3130"/>
      <c r="PYB11" s="3130"/>
      <c r="PYC11" s="3130"/>
      <c r="PYD11" s="3130"/>
      <c r="PYE11" s="3130"/>
      <c r="PYF11" s="3131"/>
      <c r="PYG11" s="3129" t="s">
        <v>1995</v>
      </c>
      <c r="PYH11" s="3130"/>
      <c r="PYI11" s="3130"/>
      <c r="PYJ11" s="3130"/>
      <c r="PYK11" s="3130"/>
      <c r="PYL11" s="3130"/>
      <c r="PYM11" s="3130"/>
      <c r="PYN11" s="3131"/>
      <c r="PYO11" s="3129" t="s">
        <v>1995</v>
      </c>
      <c r="PYP11" s="3130"/>
      <c r="PYQ11" s="3130"/>
      <c r="PYR11" s="3130"/>
      <c r="PYS11" s="3130"/>
      <c r="PYT11" s="3130"/>
      <c r="PYU11" s="3130"/>
      <c r="PYV11" s="3131"/>
      <c r="PYW11" s="3129" t="s">
        <v>1995</v>
      </c>
      <c r="PYX11" s="3130"/>
      <c r="PYY11" s="3130"/>
      <c r="PYZ11" s="3130"/>
      <c r="PZA11" s="3130"/>
      <c r="PZB11" s="3130"/>
      <c r="PZC11" s="3130"/>
      <c r="PZD11" s="3131"/>
      <c r="PZE11" s="3129" t="s">
        <v>1995</v>
      </c>
      <c r="PZF11" s="3130"/>
      <c r="PZG11" s="3130"/>
      <c r="PZH11" s="3130"/>
      <c r="PZI11" s="3130"/>
      <c r="PZJ11" s="3130"/>
      <c r="PZK11" s="3130"/>
      <c r="PZL11" s="3131"/>
      <c r="PZM11" s="3129" t="s">
        <v>1995</v>
      </c>
      <c r="PZN11" s="3130"/>
      <c r="PZO11" s="3130"/>
      <c r="PZP11" s="3130"/>
      <c r="PZQ11" s="3130"/>
      <c r="PZR11" s="3130"/>
      <c r="PZS11" s="3130"/>
      <c r="PZT11" s="3131"/>
      <c r="PZU11" s="3129" t="s">
        <v>1995</v>
      </c>
      <c r="PZV11" s="3130"/>
      <c r="PZW11" s="3130"/>
      <c r="PZX11" s="3130"/>
      <c r="PZY11" s="3130"/>
      <c r="PZZ11" s="3130"/>
      <c r="QAA11" s="3130"/>
      <c r="QAB11" s="3131"/>
      <c r="QAC11" s="3129" t="s">
        <v>1995</v>
      </c>
      <c r="QAD11" s="3130"/>
      <c r="QAE11" s="3130"/>
      <c r="QAF11" s="3130"/>
      <c r="QAG11" s="3130"/>
      <c r="QAH11" s="3130"/>
      <c r="QAI11" s="3130"/>
      <c r="QAJ11" s="3131"/>
      <c r="QAK11" s="3129" t="s">
        <v>1995</v>
      </c>
      <c r="QAL11" s="3130"/>
      <c r="QAM11" s="3130"/>
      <c r="QAN11" s="3130"/>
      <c r="QAO11" s="3130"/>
      <c r="QAP11" s="3130"/>
      <c r="QAQ11" s="3130"/>
      <c r="QAR11" s="3131"/>
      <c r="QAS11" s="3129" t="s">
        <v>1995</v>
      </c>
      <c r="QAT11" s="3130"/>
      <c r="QAU11" s="3130"/>
      <c r="QAV11" s="3130"/>
      <c r="QAW11" s="3130"/>
      <c r="QAX11" s="3130"/>
      <c r="QAY11" s="3130"/>
      <c r="QAZ11" s="3131"/>
      <c r="QBA11" s="3129" t="s">
        <v>1995</v>
      </c>
      <c r="QBB11" s="3130"/>
      <c r="QBC11" s="3130"/>
      <c r="QBD11" s="3130"/>
      <c r="QBE11" s="3130"/>
      <c r="QBF11" s="3130"/>
      <c r="QBG11" s="3130"/>
      <c r="QBH11" s="3131"/>
      <c r="QBI11" s="3129" t="s">
        <v>1995</v>
      </c>
      <c r="QBJ11" s="3130"/>
      <c r="QBK11" s="3130"/>
      <c r="QBL11" s="3130"/>
      <c r="QBM11" s="3130"/>
      <c r="QBN11" s="3130"/>
      <c r="QBO11" s="3130"/>
      <c r="QBP11" s="3131"/>
      <c r="QBQ11" s="3129" t="s">
        <v>1995</v>
      </c>
      <c r="QBR11" s="3130"/>
      <c r="QBS11" s="3130"/>
      <c r="QBT11" s="3130"/>
      <c r="QBU11" s="3130"/>
      <c r="QBV11" s="3130"/>
      <c r="QBW11" s="3130"/>
      <c r="QBX11" s="3131"/>
      <c r="QBY11" s="3129" t="s">
        <v>1995</v>
      </c>
      <c r="QBZ11" s="3130"/>
      <c r="QCA11" s="3130"/>
      <c r="QCB11" s="3130"/>
      <c r="QCC11" s="3130"/>
      <c r="QCD11" s="3130"/>
      <c r="QCE11" s="3130"/>
      <c r="QCF11" s="3131"/>
      <c r="QCG11" s="3129" t="s">
        <v>1995</v>
      </c>
      <c r="QCH11" s="3130"/>
      <c r="QCI11" s="3130"/>
      <c r="QCJ11" s="3130"/>
      <c r="QCK11" s="3130"/>
      <c r="QCL11" s="3130"/>
      <c r="QCM11" s="3130"/>
      <c r="QCN11" s="3131"/>
      <c r="QCO11" s="3129" t="s">
        <v>1995</v>
      </c>
      <c r="QCP11" s="3130"/>
      <c r="QCQ11" s="3130"/>
      <c r="QCR11" s="3130"/>
      <c r="QCS11" s="3130"/>
      <c r="QCT11" s="3130"/>
      <c r="QCU11" s="3130"/>
      <c r="QCV11" s="3131"/>
      <c r="QCW11" s="3129" t="s">
        <v>1995</v>
      </c>
      <c r="QCX11" s="3130"/>
      <c r="QCY11" s="3130"/>
      <c r="QCZ11" s="3130"/>
      <c r="QDA11" s="3130"/>
      <c r="QDB11" s="3130"/>
      <c r="QDC11" s="3130"/>
      <c r="QDD11" s="3131"/>
      <c r="QDE11" s="3129" t="s">
        <v>1995</v>
      </c>
      <c r="QDF11" s="3130"/>
      <c r="QDG11" s="3130"/>
      <c r="QDH11" s="3130"/>
      <c r="QDI11" s="3130"/>
      <c r="QDJ11" s="3130"/>
      <c r="QDK11" s="3130"/>
      <c r="QDL11" s="3131"/>
      <c r="QDM11" s="3129" t="s">
        <v>1995</v>
      </c>
      <c r="QDN11" s="3130"/>
      <c r="QDO11" s="3130"/>
      <c r="QDP11" s="3130"/>
      <c r="QDQ11" s="3130"/>
      <c r="QDR11" s="3130"/>
      <c r="QDS11" s="3130"/>
      <c r="QDT11" s="3131"/>
      <c r="QDU11" s="3129" t="s">
        <v>1995</v>
      </c>
      <c r="QDV11" s="3130"/>
      <c r="QDW11" s="3130"/>
      <c r="QDX11" s="3130"/>
      <c r="QDY11" s="3130"/>
      <c r="QDZ11" s="3130"/>
      <c r="QEA11" s="3130"/>
      <c r="QEB11" s="3131"/>
      <c r="QEC11" s="3129" t="s">
        <v>1995</v>
      </c>
      <c r="QED11" s="3130"/>
      <c r="QEE11" s="3130"/>
      <c r="QEF11" s="3130"/>
      <c r="QEG11" s="3130"/>
      <c r="QEH11" s="3130"/>
      <c r="QEI11" s="3130"/>
      <c r="QEJ11" s="3131"/>
      <c r="QEK11" s="3129" t="s">
        <v>1995</v>
      </c>
      <c r="QEL11" s="3130"/>
      <c r="QEM11" s="3130"/>
      <c r="QEN11" s="3130"/>
      <c r="QEO11" s="3130"/>
      <c r="QEP11" s="3130"/>
      <c r="QEQ11" s="3130"/>
      <c r="QER11" s="3131"/>
      <c r="QES11" s="3129" t="s">
        <v>1995</v>
      </c>
      <c r="QET11" s="3130"/>
      <c r="QEU11" s="3130"/>
      <c r="QEV11" s="3130"/>
      <c r="QEW11" s="3130"/>
      <c r="QEX11" s="3130"/>
      <c r="QEY11" s="3130"/>
      <c r="QEZ11" s="3131"/>
      <c r="QFA11" s="3129" t="s">
        <v>1995</v>
      </c>
      <c r="QFB11" s="3130"/>
      <c r="QFC11" s="3130"/>
      <c r="QFD11" s="3130"/>
      <c r="QFE11" s="3130"/>
      <c r="QFF11" s="3130"/>
      <c r="QFG11" s="3130"/>
      <c r="QFH11" s="3131"/>
      <c r="QFI11" s="3129" t="s">
        <v>1995</v>
      </c>
      <c r="QFJ11" s="3130"/>
      <c r="QFK11" s="3130"/>
      <c r="QFL11" s="3130"/>
      <c r="QFM11" s="3130"/>
      <c r="QFN11" s="3130"/>
      <c r="QFO11" s="3130"/>
      <c r="QFP11" s="3131"/>
      <c r="QFQ11" s="3129" t="s">
        <v>1995</v>
      </c>
      <c r="QFR11" s="3130"/>
      <c r="QFS11" s="3130"/>
      <c r="QFT11" s="3130"/>
      <c r="QFU11" s="3130"/>
      <c r="QFV11" s="3130"/>
      <c r="QFW11" s="3130"/>
      <c r="QFX11" s="3131"/>
      <c r="QFY11" s="3129" t="s">
        <v>1995</v>
      </c>
      <c r="QFZ11" s="3130"/>
      <c r="QGA11" s="3130"/>
      <c r="QGB11" s="3130"/>
      <c r="QGC11" s="3130"/>
      <c r="QGD11" s="3130"/>
      <c r="QGE11" s="3130"/>
      <c r="QGF11" s="3131"/>
      <c r="QGG11" s="3129" t="s">
        <v>1995</v>
      </c>
      <c r="QGH11" s="3130"/>
      <c r="QGI11" s="3130"/>
      <c r="QGJ11" s="3130"/>
      <c r="QGK11" s="3130"/>
      <c r="QGL11" s="3130"/>
      <c r="QGM11" s="3130"/>
      <c r="QGN11" s="3131"/>
      <c r="QGO11" s="3129" t="s">
        <v>1995</v>
      </c>
      <c r="QGP11" s="3130"/>
      <c r="QGQ11" s="3130"/>
      <c r="QGR11" s="3130"/>
      <c r="QGS11" s="3130"/>
      <c r="QGT11" s="3130"/>
      <c r="QGU11" s="3130"/>
      <c r="QGV11" s="3131"/>
      <c r="QGW11" s="3129" t="s">
        <v>1995</v>
      </c>
      <c r="QGX11" s="3130"/>
      <c r="QGY11" s="3130"/>
      <c r="QGZ11" s="3130"/>
      <c r="QHA11" s="3130"/>
      <c r="QHB11" s="3130"/>
      <c r="QHC11" s="3130"/>
      <c r="QHD11" s="3131"/>
      <c r="QHE11" s="3129" t="s">
        <v>1995</v>
      </c>
      <c r="QHF11" s="3130"/>
      <c r="QHG11" s="3130"/>
      <c r="QHH11" s="3130"/>
      <c r="QHI11" s="3130"/>
      <c r="QHJ11" s="3130"/>
      <c r="QHK11" s="3130"/>
      <c r="QHL11" s="3131"/>
      <c r="QHM11" s="3129" t="s">
        <v>1995</v>
      </c>
      <c r="QHN11" s="3130"/>
      <c r="QHO11" s="3130"/>
      <c r="QHP11" s="3130"/>
      <c r="QHQ11" s="3130"/>
      <c r="QHR11" s="3130"/>
      <c r="QHS11" s="3130"/>
      <c r="QHT11" s="3131"/>
      <c r="QHU11" s="3129" t="s">
        <v>1995</v>
      </c>
      <c r="QHV11" s="3130"/>
      <c r="QHW11" s="3130"/>
      <c r="QHX11" s="3130"/>
      <c r="QHY11" s="3130"/>
      <c r="QHZ11" s="3130"/>
      <c r="QIA11" s="3130"/>
      <c r="QIB11" s="3131"/>
      <c r="QIC11" s="3129" t="s">
        <v>1995</v>
      </c>
      <c r="QID11" s="3130"/>
      <c r="QIE11" s="3130"/>
      <c r="QIF11" s="3130"/>
      <c r="QIG11" s="3130"/>
      <c r="QIH11" s="3130"/>
      <c r="QII11" s="3130"/>
      <c r="QIJ11" s="3131"/>
      <c r="QIK11" s="3129" t="s">
        <v>1995</v>
      </c>
      <c r="QIL11" s="3130"/>
      <c r="QIM11" s="3130"/>
      <c r="QIN11" s="3130"/>
      <c r="QIO11" s="3130"/>
      <c r="QIP11" s="3130"/>
      <c r="QIQ11" s="3130"/>
      <c r="QIR11" s="3131"/>
      <c r="QIS11" s="3129" t="s">
        <v>1995</v>
      </c>
      <c r="QIT11" s="3130"/>
      <c r="QIU11" s="3130"/>
      <c r="QIV11" s="3130"/>
      <c r="QIW11" s="3130"/>
      <c r="QIX11" s="3130"/>
      <c r="QIY11" s="3130"/>
      <c r="QIZ11" s="3131"/>
      <c r="QJA11" s="3129" t="s">
        <v>1995</v>
      </c>
      <c r="QJB11" s="3130"/>
      <c r="QJC11" s="3130"/>
      <c r="QJD11" s="3130"/>
      <c r="QJE11" s="3130"/>
      <c r="QJF11" s="3130"/>
      <c r="QJG11" s="3130"/>
      <c r="QJH11" s="3131"/>
      <c r="QJI11" s="3129" t="s">
        <v>1995</v>
      </c>
      <c r="QJJ11" s="3130"/>
      <c r="QJK11" s="3130"/>
      <c r="QJL11" s="3130"/>
      <c r="QJM11" s="3130"/>
      <c r="QJN11" s="3130"/>
      <c r="QJO11" s="3130"/>
      <c r="QJP11" s="3131"/>
      <c r="QJQ11" s="3129" t="s">
        <v>1995</v>
      </c>
      <c r="QJR11" s="3130"/>
      <c r="QJS11" s="3130"/>
      <c r="QJT11" s="3130"/>
      <c r="QJU11" s="3130"/>
      <c r="QJV11" s="3130"/>
      <c r="QJW11" s="3130"/>
      <c r="QJX11" s="3131"/>
      <c r="QJY11" s="3129" t="s">
        <v>1995</v>
      </c>
      <c r="QJZ11" s="3130"/>
      <c r="QKA11" s="3130"/>
      <c r="QKB11" s="3130"/>
      <c r="QKC11" s="3130"/>
      <c r="QKD11" s="3130"/>
      <c r="QKE11" s="3130"/>
      <c r="QKF11" s="3131"/>
      <c r="QKG11" s="3129" t="s">
        <v>1995</v>
      </c>
      <c r="QKH11" s="3130"/>
      <c r="QKI11" s="3130"/>
      <c r="QKJ11" s="3130"/>
      <c r="QKK11" s="3130"/>
      <c r="QKL11" s="3130"/>
      <c r="QKM11" s="3130"/>
      <c r="QKN11" s="3131"/>
      <c r="QKO11" s="3129" t="s">
        <v>1995</v>
      </c>
      <c r="QKP11" s="3130"/>
      <c r="QKQ11" s="3130"/>
      <c r="QKR11" s="3130"/>
      <c r="QKS11" s="3130"/>
      <c r="QKT11" s="3130"/>
      <c r="QKU11" s="3130"/>
      <c r="QKV11" s="3131"/>
      <c r="QKW11" s="3129" t="s">
        <v>1995</v>
      </c>
      <c r="QKX11" s="3130"/>
      <c r="QKY11" s="3130"/>
      <c r="QKZ11" s="3130"/>
      <c r="QLA11" s="3130"/>
      <c r="QLB11" s="3130"/>
      <c r="QLC11" s="3130"/>
      <c r="QLD11" s="3131"/>
      <c r="QLE11" s="3129" t="s">
        <v>1995</v>
      </c>
      <c r="QLF11" s="3130"/>
      <c r="QLG11" s="3130"/>
      <c r="QLH11" s="3130"/>
      <c r="QLI11" s="3130"/>
      <c r="QLJ11" s="3130"/>
      <c r="QLK11" s="3130"/>
      <c r="QLL11" s="3131"/>
      <c r="QLM11" s="3129" t="s">
        <v>1995</v>
      </c>
      <c r="QLN11" s="3130"/>
      <c r="QLO11" s="3130"/>
      <c r="QLP11" s="3130"/>
      <c r="QLQ11" s="3130"/>
      <c r="QLR11" s="3130"/>
      <c r="QLS11" s="3130"/>
      <c r="QLT11" s="3131"/>
      <c r="QLU11" s="3129" t="s">
        <v>1995</v>
      </c>
      <c r="QLV11" s="3130"/>
      <c r="QLW11" s="3130"/>
      <c r="QLX11" s="3130"/>
      <c r="QLY11" s="3130"/>
      <c r="QLZ11" s="3130"/>
      <c r="QMA11" s="3130"/>
      <c r="QMB11" s="3131"/>
      <c r="QMC11" s="3129" t="s">
        <v>1995</v>
      </c>
      <c r="QMD11" s="3130"/>
      <c r="QME11" s="3130"/>
      <c r="QMF11" s="3130"/>
      <c r="QMG11" s="3130"/>
      <c r="QMH11" s="3130"/>
      <c r="QMI11" s="3130"/>
      <c r="QMJ11" s="3131"/>
      <c r="QMK11" s="3129" t="s">
        <v>1995</v>
      </c>
      <c r="QML11" s="3130"/>
      <c r="QMM11" s="3130"/>
      <c r="QMN11" s="3130"/>
      <c r="QMO11" s="3130"/>
      <c r="QMP11" s="3130"/>
      <c r="QMQ11" s="3130"/>
      <c r="QMR11" s="3131"/>
      <c r="QMS11" s="3129" t="s">
        <v>1995</v>
      </c>
      <c r="QMT11" s="3130"/>
      <c r="QMU11" s="3130"/>
      <c r="QMV11" s="3130"/>
      <c r="QMW11" s="3130"/>
      <c r="QMX11" s="3130"/>
      <c r="QMY11" s="3130"/>
      <c r="QMZ11" s="3131"/>
      <c r="QNA11" s="3129" t="s">
        <v>1995</v>
      </c>
      <c r="QNB11" s="3130"/>
      <c r="QNC11" s="3130"/>
      <c r="QND11" s="3130"/>
      <c r="QNE11" s="3130"/>
      <c r="QNF11" s="3130"/>
      <c r="QNG11" s="3130"/>
      <c r="QNH11" s="3131"/>
      <c r="QNI11" s="3129" t="s">
        <v>1995</v>
      </c>
      <c r="QNJ11" s="3130"/>
      <c r="QNK11" s="3130"/>
      <c r="QNL11" s="3130"/>
      <c r="QNM11" s="3130"/>
      <c r="QNN11" s="3130"/>
      <c r="QNO11" s="3130"/>
      <c r="QNP11" s="3131"/>
      <c r="QNQ11" s="3129" t="s">
        <v>1995</v>
      </c>
      <c r="QNR11" s="3130"/>
      <c r="QNS11" s="3130"/>
      <c r="QNT11" s="3130"/>
      <c r="QNU11" s="3130"/>
      <c r="QNV11" s="3130"/>
      <c r="QNW11" s="3130"/>
      <c r="QNX11" s="3131"/>
      <c r="QNY11" s="3129" t="s">
        <v>1995</v>
      </c>
      <c r="QNZ11" s="3130"/>
      <c r="QOA11" s="3130"/>
      <c r="QOB11" s="3130"/>
      <c r="QOC11" s="3130"/>
      <c r="QOD11" s="3130"/>
      <c r="QOE11" s="3130"/>
      <c r="QOF11" s="3131"/>
      <c r="QOG11" s="3129" t="s">
        <v>1995</v>
      </c>
      <c r="QOH11" s="3130"/>
      <c r="QOI11" s="3130"/>
      <c r="QOJ11" s="3130"/>
      <c r="QOK11" s="3130"/>
      <c r="QOL11" s="3130"/>
      <c r="QOM11" s="3130"/>
      <c r="QON11" s="3131"/>
      <c r="QOO11" s="3129" t="s">
        <v>1995</v>
      </c>
      <c r="QOP11" s="3130"/>
      <c r="QOQ11" s="3130"/>
      <c r="QOR11" s="3130"/>
      <c r="QOS11" s="3130"/>
      <c r="QOT11" s="3130"/>
      <c r="QOU11" s="3130"/>
      <c r="QOV11" s="3131"/>
      <c r="QOW11" s="3129" t="s">
        <v>1995</v>
      </c>
      <c r="QOX11" s="3130"/>
      <c r="QOY11" s="3130"/>
      <c r="QOZ11" s="3130"/>
      <c r="QPA11" s="3130"/>
      <c r="QPB11" s="3130"/>
      <c r="QPC11" s="3130"/>
      <c r="QPD11" s="3131"/>
      <c r="QPE11" s="3129" t="s">
        <v>1995</v>
      </c>
      <c r="QPF11" s="3130"/>
      <c r="QPG11" s="3130"/>
      <c r="QPH11" s="3130"/>
      <c r="QPI11" s="3130"/>
      <c r="QPJ11" s="3130"/>
      <c r="QPK11" s="3130"/>
      <c r="QPL11" s="3131"/>
      <c r="QPM11" s="3129" t="s">
        <v>1995</v>
      </c>
      <c r="QPN11" s="3130"/>
      <c r="QPO11" s="3130"/>
      <c r="QPP11" s="3130"/>
      <c r="QPQ11" s="3130"/>
      <c r="QPR11" s="3130"/>
      <c r="QPS11" s="3130"/>
      <c r="QPT11" s="3131"/>
      <c r="QPU11" s="3129" t="s">
        <v>1995</v>
      </c>
      <c r="QPV11" s="3130"/>
      <c r="QPW11" s="3130"/>
      <c r="QPX11" s="3130"/>
      <c r="QPY11" s="3130"/>
      <c r="QPZ11" s="3130"/>
      <c r="QQA11" s="3130"/>
      <c r="QQB11" s="3131"/>
      <c r="QQC11" s="3129" t="s">
        <v>1995</v>
      </c>
      <c r="QQD11" s="3130"/>
      <c r="QQE11" s="3130"/>
      <c r="QQF11" s="3130"/>
      <c r="QQG11" s="3130"/>
      <c r="QQH11" s="3130"/>
      <c r="QQI11" s="3130"/>
      <c r="QQJ11" s="3131"/>
      <c r="QQK11" s="3129" t="s">
        <v>1995</v>
      </c>
      <c r="QQL11" s="3130"/>
      <c r="QQM11" s="3130"/>
      <c r="QQN11" s="3130"/>
      <c r="QQO11" s="3130"/>
      <c r="QQP11" s="3130"/>
      <c r="QQQ11" s="3130"/>
      <c r="QQR11" s="3131"/>
      <c r="QQS11" s="3129" t="s">
        <v>1995</v>
      </c>
      <c r="QQT11" s="3130"/>
      <c r="QQU11" s="3130"/>
      <c r="QQV11" s="3130"/>
      <c r="QQW11" s="3130"/>
      <c r="QQX11" s="3130"/>
      <c r="QQY11" s="3130"/>
      <c r="QQZ11" s="3131"/>
      <c r="QRA11" s="3129" t="s">
        <v>1995</v>
      </c>
      <c r="QRB11" s="3130"/>
      <c r="QRC11" s="3130"/>
      <c r="QRD11" s="3130"/>
      <c r="QRE11" s="3130"/>
      <c r="QRF11" s="3130"/>
      <c r="QRG11" s="3130"/>
      <c r="QRH11" s="3131"/>
      <c r="QRI11" s="3129" t="s">
        <v>1995</v>
      </c>
      <c r="QRJ11" s="3130"/>
      <c r="QRK11" s="3130"/>
      <c r="QRL11" s="3130"/>
      <c r="QRM11" s="3130"/>
      <c r="QRN11" s="3130"/>
      <c r="QRO11" s="3130"/>
      <c r="QRP11" s="3131"/>
      <c r="QRQ11" s="3129" t="s">
        <v>1995</v>
      </c>
      <c r="QRR11" s="3130"/>
      <c r="QRS11" s="3130"/>
      <c r="QRT11" s="3130"/>
      <c r="QRU11" s="3130"/>
      <c r="QRV11" s="3130"/>
      <c r="QRW11" s="3130"/>
      <c r="QRX11" s="3131"/>
      <c r="QRY11" s="3129" t="s">
        <v>1995</v>
      </c>
      <c r="QRZ11" s="3130"/>
      <c r="QSA11" s="3130"/>
      <c r="QSB11" s="3130"/>
      <c r="QSC11" s="3130"/>
      <c r="QSD11" s="3130"/>
      <c r="QSE11" s="3130"/>
      <c r="QSF11" s="3131"/>
      <c r="QSG11" s="3129" t="s">
        <v>1995</v>
      </c>
      <c r="QSH11" s="3130"/>
      <c r="QSI11" s="3130"/>
      <c r="QSJ11" s="3130"/>
      <c r="QSK11" s="3130"/>
      <c r="QSL11" s="3130"/>
      <c r="QSM11" s="3130"/>
      <c r="QSN11" s="3131"/>
      <c r="QSO11" s="3129" t="s">
        <v>1995</v>
      </c>
      <c r="QSP11" s="3130"/>
      <c r="QSQ11" s="3130"/>
      <c r="QSR11" s="3130"/>
      <c r="QSS11" s="3130"/>
      <c r="QST11" s="3130"/>
      <c r="QSU11" s="3130"/>
      <c r="QSV11" s="3131"/>
      <c r="QSW11" s="3129" t="s">
        <v>1995</v>
      </c>
      <c r="QSX11" s="3130"/>
      <c r="QSY11" s="3130"/>
      <c r="QSZ11" s="3130"/>
      <c r="QTA11" s="3130"/>
      <c r="QTB11" s="3130"/>
      <c r="QTC11" s="3130"/>
      <c r="QTD11" s="3131"/>
      <c r="QTE11" s="3129" t="s">
        <v>1995</v>
      </c>
      <c r="QTF11" s="3130"/>
      <c r="QTG11" s="3130"/>
      <c r="QTH11" s="3130"/>
      <c r="QTI11" s="3130"/>
      <c r="QTJ11" s="3130"/>
      <c r="QTK11" s="3130"/>
      <c r="QTL11" s="3131"/>
      <c r="QTM11" s="3129" t="s">
        <v>1995</v>
      </c>
      <c r="QTN11" s="3130"/>
      <c r="QTO11" s="3130"/>
      <c r="QTP11" s="3130"/>
      <c r="QTQ11" s="3130"/>
      <c r="QTR11" s="3130"/>
      <c r="QTS11" s="3130"/>
      <c r="QTT11" s="3131"/>
      <c r="QTU11" s="3129" t="s">
        <v>1995</v>
      </c>
      <c r="QTV11" s="3130"/>
      <c r="QTW11" s="3130"/>
      <c r="QTX11" s="3130"/>
      <c r="QTY11" s="3130"/>
      <c r="QTZ11" s="3130"/>
      <c r="QUA11" s="3130"/>
      <c r="QUB11" s="3131"/>
      <c r="QUC11" s="3129" t="s">
        <v>1995</v>
      </c>
      <c r="QUD11" s="3130"/>
      <c r="QUE11" s="3130"/>
      <c r="QUF11" s="3130"/>
      <c r="QUG11" s="3130"/>
      <c r="QUH11" s="3130"/>
      <c r="QUI11" s="3130"/>
      <c r="QUJ11" s="3131"/>
      <c r="QUK11" s="3129" t="s">
        <v>1995</v>
      </c>
      <c r="QUL11" s="3130"/>
      <c r="QUM11" s="3130"/>
      <c r="QUN11" s="3130"/>
      <c r="QUO11" s="3130"/>
      <c r="QUP11" s="3130"/>
      <c r="QUQ11" s="3130"/>
      <c r="QUR11" s="3131"/>
      <c r="QUS11" s="3129" t="s">
        <v>1995</v>
      </c>
      <c r="QUT11" s="3130"/>
      <c r="QUU11" s="3130"/>
      <c r="QUV11" s="3130"/>
      <c r="QUW11" s="3130"/>
      <c r="QUX11" s="3130"/>
      <c r="QUY11" s="3130"/>
      <c r="QUZ11" s="3131"/>
      <c r="QVA11" s="3129" t="s">
        <v>1995</v>
      </c>
      <c r="QVB11" s="3130"/>
      <c r="QVC11" s="3130"/>
      <c r="QVD11" s="3130"/>
      <c r="QVE11" s="3130"/>
      <c r="QVF11" s="3130"/>
      <c r="QVG11" s="3130"/>
      <c r="QVH11" s="3131"/>
      <c r="QVI11" s="3129" t="s">
        <v>1995</v>
      </c>
      <c r="QVJ11" s="3130"/>
      <c r="QVK11" s="3130"/>
      <c r="QVL11" s="3130"/>
      <c r="QVM11" s="3130"/>
      <c r="QVN11" s="3130"/>
      <c r="QVO11" s="3130"/>
      <c r="QVP11" s="3131"/>
      <c r="QVQ11" s="3129" t="s">
        <v>1995</v>
      </c>
      <c r="QVR11" s="3130"/>
      <c r="QVS11" s="3130"/>
      <c r="QVT11" s="3130"/>
      <c r="QVU11" s="3130"/>
      <c r="QVV11" s="3130"/>
      <c r="QVW11" s="3130"/>
      <c r="QVX11" s="3131"/>
      <c r="QVY11" s="3129" t="s">
        <v>1995</v>
      </c>
      <c r="QVZ11" s="3130"/>
      <c r="QWA11" s="3130"/>
      <c r="QWB11" s="3130"/>
      <c r="QWC11" s="3130"/>
      <c r="QWD11" s="3130"/>
      <c r="QWE11" s="3130"/>
      <c r="QWF11" s="3131"/>
      <c r="QWG11" s="3129" t="s">
        <v>1995</v>
      </c>
      <c r="QWH11" s="3130"/>
      <c r="QWI11" s="3130"/>
      <c r="QWJ11" s="3130"/>
      <c r="QWK11" s="3130"/>
      <c r="QWL11" s="3130"/>
      <c r="QWM11" s="3130"/>
      <c r="QWN11" s="3131"/>
      <c r="QWO11" s="3129" t="s">
        <v>1995</v>
      </c>
      <c r="QWP11" s="3130"/>
      <c r="QWQ11" s="3130"/>
      <c r="QWR11" s="3130"/>
      <c r="QWS11" s="3130"/>
      <c r="QWT11" s="3130"/>
      <c r="QWU11" s="3130"/>
      <c r="QWV11" s="3131"/>
      <c r="QWW11" s="3129" t="s">
        <v>1995</v>
      </c>
      <c r="QWX11" s="3130"/>
      <c r="QWY11" s="3130"/>
      <c r="QWZ11" s="3130"/>
      <c r="QXA11" s="3130"/>
      <c r="QXB11" s="3130"/>
      <c r="QXC11" s="3130"/>
      <c r="QXD11" s="3131"/>
      <c r="QXE11" s="3129" t="s">
        <v>1995</v>
      </c>
      <c r="QXF11" s="3130"/>
      <c r="QXG11" s="3130"/>
      <c r="QXH11" s="3130"/>
      <c r="QXI11" s="3130"/>
      <c r="QXJ11" s="3130"/>
      <c r="QXK11" s="3130"/>
      <c r="QXL11" s="3131"/>
      <c r="QXM11" s="3129" t="s">
        <v>1995</v>
      </c>
      <c r="QXN11" s="3130"/>
      <c r="QXO11" s="3130"/>
      <c r="QXP11" s="3130"/>
      <c r="QXQ11" s="3130"/>
      <c r="QXR11" s="3130"/>
      <c r="QXS11" s="3130"/>
      <c r="QXT11" s="3131"/>
      <c r="QXU11" s="3129" t="s">
        <v>1995</v>
      </c>
      <c r="QXV11" s="3130"/>
      <c r="QXW11" s="3130"/>
      <c r="QXX11" s="3130"/>
      <c r="QXY11" s="3130"/>
      <c r="QXZ11" s="3130"/>
      <c r="QYA11" s="3130"/>
      <c r="QYB11" s="3131"/>
      <c r="QYC11" s="3129" t="s">
        <v>1995</v>
      </c>
      <c r="QYD11" s="3130"/>
      <c r="QYE11" s="3130"/>
      <c r="QYF11" s="3130"/>
      <c r="QYG11" s="3130"/>
      <c r="QYH11" s="3130"/>
      <c r="QYI11" s="3130"/>
      <c r="QYJ11" s="3131"/>
      <c r="QYK11" s="3129" t="s">
        <v>1995</v>
      </c>
      <c r="QYL11" s="3130"/>
      <c r="QYM11" s="3130"/>
      <c r="QYN11" s="3130"/>
      <c r="QYO11" s="3130"/>
      <c r="QYP11" s="3130"/>
      <c r="QYQ11" s="3130"/>
      <c r="QYR11" s="3131"/>
      <c r="QYS11" s="3129" t="s">
        <v>1995</v>
      </c>
      <c r="QYT11" s="3130"/>
      <c r="QYU11" s="3130"/>
      <c r="QYV11" s="3130"/>
      <c r="QYW11" s="3130"/>
      <c r="QYX11" s="3130"/>
      <c r="QYY11" s="3130"/>
      <c r="QYZ11" s="3131"/>
      <c r="QZA11" s="3129" t="s">
        <v>1995</v>
      </c>
      <c r="QZB11" s="3130"/>
      <c r="QZC11" s="3130"/>
      <c r="QZD11" s="3130"/>
      <c r="QZE11" s="3130"/>
      <c r="QZF11" s="3130"/>
      <c r="QZG11" s="3130"/>
      <c r="QZH11" s="3131"/>
      <c r="QZI11" s="3129" t="s">
        <v>1995</v>
      </c>
      <c r="QZJ11" s="3130"/>
      <c r="QZK11" s="3130"/>
      <c r="QZL11" s="3130"/>
      <c r="QZM11" s="3130"/>
      <c r="QZN11" s="3130"/>
      <c r="QZO11" s="3130"/>
      <c r="QZP11" s="3131"/>
      <c r="QZQ11" s="3129" t="s">
        <v>1995</v>
      </c>
      <c r="QZR11" s="3130"/>
      <c r="QZS11" s="3130"/>
      <c r="QZT11" s="3130"/>
      <c r="QZU11" s="3130"/>
      <c r="QZV11" s="3130"/>
      <c r="QZW11" s="3130"/>
      <c r="QZX11" s="3131"/>
      <c r="QZY11" s="3129" t="s">
        <v>1995</v>
      </c>
      <c r="QZZ11" s="3130"/>
      <c r="RAA11" s="3130"/>
      <c r="RAB11" s="3130"/>
      <c r="RAC11" s="3130"/>
      <c r="RAD11" s="3130"/>
      <c r="RAE11" s="3130"/>
      <c r="RAF11" s="3131"/>
      <c r="RAG11" s="3129" t="s">
        <v>1995</v>
      </c>
      <c r="RAH11" s="3130"/>
      <c r="RAI11" s="3130"/>
      <c r="RAJ11" s="3130"/>
      <c r="RAK11" s="3130"/>
      <c r="RAL11" s="3130"/>
      <c r="RAM11" s="3130"/>
      <c r="RAN11" s="3131"/>
      <c r="RAO11" s="3129" t="s">
        <v>1995</v>
      </c>
      <c r="RAP11" s="3130"/>
      <c r="RAQ11" s="3130"/>
      <c r="RAR11" s="3130"/>
      <c r="RAS11" s="3130"/>
      <c r="RAT11" s="3130"/>
      <c r="RAU11" s="3130"/>
      <c r="RAV11" s="3131"/>
      <c r="RAW11" s="3129" t="s">
        <v>1995</v>
      </c>
      <c r="RAX11" s="3130"/>
      <c r="RAY11" s="3130"/>
      <c r="RAZ11" s="3130"/>
      <c r="RBA11" s="3130"/>
      <c r="RBB11" s="3130"/>
      <c r="RBC11" s="3130"/>
      <c r="RBD11" s="3131"/>
      <c r="RBE11" s="3129" t="s">
        <v>1995</v>
      </c>
      <c r="RBF11" s="3130"/>
      <c r="RBG11" s="3130"/>
      <c r="RBH11" s="3130"/>
      <c r="RBI11" s="3130"/>
      <c r="RBJ11" s="3130"/>
      <c r="RBK11" s="3130"/>
      <c r="RBL11" s="3131"/>
      <c r="RBM11" s="3129" t="s">
        <v>1995</v>
      </c>
      <c r="RBN11" s="3130"/>
      <c r="RBO11" s="3130"/>
      <c r="RBP11" s="3130"/>
      <c r="RBQ11" s="3130"/>
      <c r="RBR11" s="3130"/>
      <c r="RBS11" s="3130"/>
      <c r="RBT11" s="3131"/>
      <c r="RBU11" s="3129" t="s">
        <v>1995</v>
      </c>
      <c r="RBV11" s="3130"/>
      <c r="RBW11" s="3130"/>
      <c r="RBX11" s="3130"/>
      <c r="RBY11" s="3130"/>
      <c r="RBZ11" s="3130"/>
      <c r="RCA11" s="3130"/>
      <c r="RCB11" s="3131"/>
      <c r="RCC11" s="3129" t="s">
        <v>1995</v>
      </c>
      <c r="RCD11" s="3130"/>
      <c r="RCE11" s="3130"/>
      <c r="RCF11" s="3130"/>
      <c r="RCG11" s="3130"/>
      <c r="RCH11" s="3130"/>
      <c r="RCI11" s="3130"/>
      <c r="RCJ11" s="3131"/>
      <c r="RCK11" s="3129" t="s">
        <v>1995</v>
      </c>
      <c r="RCL11" s="3130"/>
      <c r="RCM11" s="3130"/>
      <c r="RCN11" s="3130"/>
      <c r="RCO11" s="3130"/>
      <c r="RCP11" s="3130"/>
      <c r="RCQ11" s="3130"/>
      <c r="RCR11" s="3131"/>
      <c r="RCS11" s="3129" t="s">
        <v>1995</v>
      </c>
      <c r="RCT11" s="3130"/>
      <c r="RCU11" s="3130"/>
      <c r="RCV11" s="3130"/>
      <c r="RCW11" s="3130"/>
      <c r="RCX11" s="3130"/>
      <c r="RCY11" s="3130"/>
      <c r="RCZ11" s="3131"/>
      <c r="RDA11" s="3129" t="s">
        <v>1995</v>
      </c>
      <c r="RDB11" s="3130"/>
      <c r="RDC11" s="3130"/>
      <c r="RDD11" s="3130"/>
      <c r="RDE11" s="3130"/>
      <c r="RDF11" s="3130"/>
      <c r="RDG11" s="3130"/>
      <c r="RDH11" s="3131"/>
      <c r="RDI11" s="3129" t="s">
        <v>1995</v>
      </c>
      <c r="RDJ11" s="3130"/>
      <c r="RDK11" s="3130"/>
      <c r="RDL11" s="3130"/>
      <c r="RDM11" s="3130"/>
      <c r="RDN11" s="3130"/>
      <c r="RDO11" s="3130"/>
      <c r="RDP11" s="3131"/>
      <c r="RDQ11" s="3129" t="s">
        <v>1995</v>
      </c>
      <c r="RDR11" s="3130"/>
      <c r="RDS11" s="3130"/>
      <c r="RDT11" s="3130"/>
      <c r="RDU11" s="3130"/>
      <c r="RDV11" s="3130"/>
      <c r="RDW11" s="3130"/>
      <c r="RDX11" s="3131"/>
      <c r="RDY11" s="3129" t="s">
        <v>1995</v>
      </c>
      <c r="RDZ11" s="3130"/>
      <c r="REA11" s="3130"/>
      <c r="REB11" s="3130"/>
      <c r="REC11" s="3130"/>
      <c r="RED11" s="3130"/>
      <c r="REE11" s="3130"/>
      <c r="REF11" s="3131"/>
      <c r="REG11" s="3129" t="s">
        <v>1995</v>
      </c>
      <c r="REH11" s="3130"/>
      <c r="REI11" s="3130"/>
      <c r="REJ11" s="3130"/>
      <c r="REK11" s="3130"/>
      <c r="REL11" s="3130"/>
      <c r="REM11" s="3130"/>
      <c r="REN11" s="3131"/>
      <c r="REO11" s="3129" t="s">
        <v>1995</v>
      </c>
      <c r="REP11" s="3130"/>
      <c r="REQ11" s="3130"/>
      <c r="RER11" s="3130"/>
      <c r="RES11" s="3130"/>
      <c r="RET11" s="3130"/>
      <c r="REU11" s="3130"/>
      <c r="REV11" s="3131"/>
      <c r="REW11" s="3129" t="s">
        <v>1995</v>
      </c>
      <c r="REX11" s="3130"/>
      <c r="REY11" s="3130"/>
      <c r="REZ11" s="3130"/>
      <c r="RFA11" s="3130"/>
      <c r="RFB11" s="3130"/>
      <c r="RFC11" s="3130"/>
      <c r="RFD11" s="3131"/>
      <c r="RFE11" s="3129" t="s">
        <v>1995</v>
      </c>
      <c r="RFF11" s="3130"/>
      <c r="RFG11" s="3130"/>
      <c r="RFH11" s="3130"/>
      <c r="RFI11" s="3130"/>
      <c r="RFJ11" s="3130"/>
      <c r="RFK11" s="3130"/>
      <c r="RFL11" s="3131"/>
      <c r="RFM11" s="3129" t="s">
        <v>1995</v>
      </c>
      <c r="RFN11" s="3130"/>
      <c r="RFO11" s="3130"/>
      <c r="RFP11" s="3130"/>
      <c r="RFQ11" s="3130"/>
      <c r="RFR11" s="3130"/>
      <c r="RFS11" s="3130"/>
      <c r="RFT11" s="3131"/>
      <c r="RFU11" s="3129" t="s">
        <v>1995</v>
      </c>
      <c r="RFV11" s="3130"/>
      <c r="RFW11" s="3130"/>
      <c r="RFX11" s="3130"/>
      <c r="RFY11" s="3130"/>
      <c r="RFZ11" s="3130"/>
      <c r="RGA11" s="3130"/>
      <c r="RGB11" s="3131"/>
      <c r="RGC11" s="3129" t="s">
        <v>1995</v>
      </c>
      <c r="RGD11" s="3130"/>
      <c r="RGE11" s="3130"/>
      <c r="RGF11" s="3130"/>
      <c r="RGG11" s="3130"/>
      <c r="RGH11" s="3130"/>
      <c r="RGI11" s="3130"/>
      <c r="RGJ11" s="3131"/>
      <c r="RGK11" s="3129" t="s">
        <v>1995</v>
      </c>
      <c r="RGL11" s="3130"/>
      <c r="RGM11" s="3130"/>
      <c r="RGN11" s="3130"/>
      <c r="RGO11" s="3130"/>
      <c r="RGP11" s="3130"/>
      <c r="RGQ11" s="3130"/>
      <c r="RGR11" s="3131"/>
      <c r="RGS11" s="3129" t="s">
        <v>1995</v>
      </c>
      <c r="RGT11" s="3130"/>
      <c r="RGU11" s="3130"/>
      <c r="RGV11" s="3130"/>
      <c r="RGW11" s="3130"/>
      <c r="RGX11" s="3130"/>
      <c r="RGY11" s="3130"/>
      <c r="RGZ11" s="3131"/>
      <c r="RHA11" s="3129" t="s">
        <v>1995</v>
      </c>
      <c r="RHB11" s="3130"/>
      <c r="RHC11" s="3130"/>
      <c r="RHD11" s="3130"/>
      <c r="RHE11" s="3130"/>
      <c r="RHF11" s="3130"/>
      <c r="RHG11" s="3130"/>
      <c r="RHH11" s="3131"/>
      <c r="RHI11" s="3129" t="s">
        <v>1995</v>
      </c>
      <c r="RHJ11" s="3130"/>
      <c r="RHK11" s="3130"/>
      <c r="RHL11" s="3130"/>
      <c r="RHM11" s="3130"/>
      <c r="RHN11" s="3130"/>
      <c r="RHO11" s="3130"/>
      <c r="RHP11" s="3131"/>
      <c r="RHQ11" s="3129" t="s">
        <v>1995</v>
      </c>
      <c r="RHR11" s="3130"/>
      <c r="RHS11" s="3130"/>
      <c r="RHT11" s="3130"/>
      <c r="RHU11" s="3130"/>
      <c r="RHV11" s="3130"/>
      <c r="RHW11" s="3130"/>
      <c r="RHX11" s="3131"/>
      <c r="RHY11" s="3129" t="s">
        <v>1995</v>
      </c>
      <c r="RHZ11" s="3130"/>
      <c r="RIA11" s="3130"/>
      <c r="RIB11" s="3130"/>
      <c r="RIC11" s="3130"/>
      <c r="RID11" s="3130"/>
      <c r="RIE11" s="3130"/>
      <c r="RIF11" s="3131"/>
      <c r="RIG11" s="3129" t="s">
        <v>1995</v>
      </c>
      <c r="RIH11" s="3130"/>
      <c r="RII11" s="3130"/>
      <c r="RIJ11" s="3130"/>
      <c r="RIK11" s="3130"/>
      <c r="RIL11" s="3130"/>
      <c r="RIM11" s="3130"/>
      <c r="RIN11" s="3131"/>
      <c r="RIO11" s="3129" t="s">
        <v>1995</v>
      </c>
      <c r="RIP11" s="3130"/>
      <c r="RIQ11" s="3130"/>
      <c r="RIR11" s="3130"/>
      <c r="RIS11" s="3130"/>
      <c r="RIT11" s="3130"/>
      <c r="RIU11" s="3130"/>
      <c r="RIV11" s="3131"/>
      <c r="RIW11" s="3129" t="s">
        <v>1995</v>
      </c>
      <c r="RIX11" s="3130"/>
      <c r="RIY11" s="3130"/>
      <c r="RIZ11" s="3130"/>
      <c r="RJA11" s="3130"/>
      <c r="RJB11" s="3130"/>
      <c r="RJC11" s="3130"/>
      <c r="RJD11" s="3131"/>
      <c r="RJE11" s="3129" t="s">
        <v>1995</v>
      </c>
      <c r="RJF11" s="3130"/>
      <c r="RJG11" s="3130"/>
      <c r="RJH11" s="3130"/>
      <c r="RJI11" s="3130"/>
      <c r="RJJ11" s="3130"/>
      <c r="RJK11" s="3130"/>
      <c r="RJL11" s="3131"/>
      <c r="RJM11" s="3129" t="s">
        <v>1995</v>
      </c>
      <c r="RJN11" s="3130"/>
      <c r="RJO11" s="3130"/>
      <c r="RJP11" s="3130"/>
      <c r="RJQ11" s="3130"/>
      <c r="RJR11" s="3130"/>
      <c r="RJS11" s="3130"/>
      <c r="RJT11" s="3131"/>
      <c r="RJU11" s="3129" t="s">
        <v>1995</v>
      </c>
      <c r="RJV11" s="3130"/>
      <c r="RJW11" s="3130"/>
      <c r="RJX11" s="3130"/>
      <c r="RJY11" s="3130"/>
      <c r="RJZ11" s="3130"/>
      <c r="RKA11" s="3130"/>
      <c r="RKB11" s="3131"/>
      <c r="RKC11" s="3129" t="s">
        <v>1995</v>
      </c>
      <c r="RKD11" s="3130"/>
      <c r="RKE11" s="3130"/>
      <c r="RKF11" s="3130"/>
      <c r="RKG11" s="3130"/>
      <c r="RKH11" s="3130"/>
      <c r="RKI11" s="3130"/>
      <c r="RKJ11" s="3131"/>
      <c r="RKK11" s="3129" t="s">
        <v>1995</v>
      </c>
      <c r="RKL11" s="3130"/>
      <c r="RKM11" s="3130"/>
      <c r="RKN11" s="3130"/>
      <c r="RKO11" s="3130"/>
      <c r="RKP11" s="3130"/>
      <c r="RKQ11" s="3130"/>
      <c r="RKR11" s="3131"/>
      <c r="RKS11" s="3129" t="s">
        <v>1995</v>
      </c>
      <c r="RKT11" s="3130"/>
      <c r="RKU11" s="3130"/>
      <c r="RKV11" s="3130"/>
      <c r="RKW11" s="3130"/>
      <c r="RKX11" s="3130"/>
      <c r="RKY11" s="3130"/>
      <c r="RKZ11" s="3131"/>
      <c r="RLA11" s="3129" t="s">
        <v>1995</v>
      </c>
      <c r="RLB11" s="3130"/>
      <c r="RLC11" s="3130"/>
      <c r="RLD11" s="3130"/>
      <c r="RLE11" s="3130"/>
      <c r="RLF11" s="3130"/>
      <c r="RLG11" s="3130"/>
      <c r="RLH11" s="3131"/>
      <c r="RLI11" s="3129" t="s">
        <v>1995</v>
      </c>
      <c r="RLJ11" s="3130"/>
      <c r="RLK11" s="3130"/>
      <c r="RLL11" s="3130"/>
      <c r="RLM11" s="3130"/>
      <c r="RLN11" s="3130"/>
      <c r="RLO11" s="3130"/>
      <c r="RLP11" s="3131"/>
      <c r="RLQ11" s="3129" t="s">
        <v>1995</v>
      </c>
      <c r="RLR11" s="3130"/>
      <c r="RLS11" s="3130"/>
      <c r="RLT11" s="3130"/>
      <c r="RLU11" s="3130"/>
      <c r="RLV11" s="3130"/>
      <c r="RLW11" s="3130"/>
      <c r="RLX11" s="3131"/>
      <c r="RLY11" s="3129" t="s">
        <v>1995</v>
      </c>
      <c r="RLZ11" s="3130"/>
      <c r="RMA11" s="3130"/>
      <c r="RMB11" s="3130"/>
      <c r="RMC11" s="3130"/>
      <c r="RMD11" s="3130"/>
      <c r="RME11" s="3130"/>
      <c r="RMF11" s="3131"/>
      <c r="RMG11" s="3129" t="s">
        <v>1995</v>
      </c>
      <c r="RMH11" s="3130"/>
      <c r="RMI11" s="3130"/>
      <c r="RMJ11" s="3130"/>
      <c r="RMK11" s="3130"/>
      <c r="RML11" s="3130"/>
      <c r="RMM11" s="3130"/>
      <c r="RMN11" s="3131"/>
      <c r="RMO11" s="3129" t="s">
        <v>1995</v>
      </c>
      <c r="RMP11" s="3130"/>
      <c r="RMQ11" s="3130"/>
      <c r="RMR11" s="3130"/>
      <c r="RMS11" s="3130"/>
      <c r="RMT11" s="3130"/>
      <c r="RMU11" s="3130"/>
      <c r="RMV11" s="3131"/>
      <c r="RMW11" s="3129" t="s">
        <v>1995</v>
      </c>
      <c r="RMX11" s="3130"/>
      <c r="RMY11" s="3130"/>
      <c r="RMZ11" s="3130"/>
      <c r="RNA11" s="3130"/>
      <c r="RNB11" s="3130"/>
      <c r="RNC11" s="3130"/>
      <c r="RND11" s="3131"/>
      <c r="RNE11" s="3129" t="s">
        <v>1995</v>
      </c>
      <c r="RNF11" s="3130"/>
      <c r="RNG11" s="3130"/>
      <c r="RNH11" s="3130"/>
      <c r="RNI11" s="3130"/>
      <c r="RNJ11" s="3130"/>
      <c r="RNK11" s="3130"/>
      <c r="RNL11" s="3131"/>
      <c r="RNM11" s="3129" t="s">
        <v>1995</v>
      </c>
      <c r="RNN11" s="3130"/>
      <c r="RNO11" s="3130"/>
      <c r="RNP11" s="3130"/>
      <c r="RNQ11" s="3130"/>
      <c r="RNR11" s="3130"/>
      <c r="RNS11" s="3130"/>
      <c r="RNT11" s="3131"/>
      <c r="RNU11" s="3129" t="s">
        <v>1995</v>
      </c>
      <c r="RNV11" s="3130"/>
      <c r="RNW11" s="3130"/>
      <c r="RNX11" s="3130"/>
      <c r="RNY11" s="3130"/>
      <c r="RNZ11" s="3130"/>
      <c r="ROA11" s="3130"/>
      <c r="ROB11" s="3131"/>
      <c r="ROC11" s="3129" t="s">
        <v>1995</v>
      </c>
      <c r="ROD11" s="3130"/>
      <c r="ROE11" s="3130"/>
      <c r="ROF11" s="3130"/>
      <c r="ROG11" s="3130"/>
      <c r="ROH11" s="3130"/>
      <c r="ROI11" s="3130"/>
      <c r="ROJ11" s="3131"/>
      <c r="ROK11" s="3129" t="s">
        <v>1995</v>
      </c>
      <c r="ROL11" s="3130"/>
      <c r="ROM11" s="3130"/>
      <c r="RON11" s="3130"/>
      <c r="ROO11" s="3130"/>
      <c r="ROP11" s="3130"/>
      <c r="ROQ11" s="3130"/>
      <c r="ROR11" s="3131"/>
      <c r="ROS11" s="3129" t="s">
        <v>1995</v>
      </c>
      <c r="ROT11" s="3130"/>
      <c r="ROU11" s="3130"/>
      <c r="ROV11" s="3130"/>
      <c r="ROW11" s="3130"/>
      <c r="ROX11" s="3130"/>
      <c r="ROY11" s="3130"/>
      <c r="ROZ11" s="3131"/>
      <c r="RPA11" s="3129" t="s">
        <v>1995</v>
      </c>
      <c r="RPB11" s="3130"/>
      <c r="RPC11" s="3130"/>
      <c r="RPD11" s="3130"/>
      <c r="RPE11" s="3130"/>
      <c r="RPF11" s="3130"/>
      <c r="RPG11" s="3130"/>
      <c r="RPH11" s="3131"/>
      <c r="RPI11" s="3129" t="s">
        <v>1995</v>
      </c>
      <c r="RPJ11" s="3130"/>
      <c r="RPK11" s="3130"/>
      <c r="RPL11" s="3130"/>
      <c r="RPM11" s="3130"/>
      <c r="RPN11" s="3130"/>
      <c r="RPO11" s="3130"/>
      <c r="RPP11" s="3131"/>
      <c r="RPQ11" s="3129" t="s">
        <v>1995</v>
      </c>
      <c r="RPR11" s="3130"/>
      <c r="RPS11" s="3130"/>
      <c r="RPT11" s="3130"/>
      <c r="RPU11" s="3130"/>
      <c r="RPV11" s="3130"/>
      <c r="RPW11" s="3130"/>
      <c r="RPX11" s="3131"/>
      <c r="RPY11" s="3129" t="s">
        <v>1995</v>
      </c>
      <c r="RPZ11" s="3130"/>
      <c r="RQA11" s="3130"/>
      <c r="RQB11" s="3130"/>
      <c r="RQC11" s="3130"/>
      <c r="RQD11" s="3130"/>
      <c r="RQE11" s="3130"/>
      <c r="RQF11" s="3131"/>
      <c r="RQG11" s="3129" t="s">
        <v>1995</v>
      </c>
      <c r="RQH11" s="3130"/>
      <c r="RQI11" s="3130"/>
      <c r="RQJ11" s="3130"/>
      <c r="RQK11" s="3130"/>
      <c r="RQL11" s="3130"/>
      <c r="RQM11" s="3130"/>
      <c r="RQN11" s="3131"/>
      <c r="RQO11" s="3129" t="s">
        <v>1995</v>
      </c>
      <c r="RQP11" s="3130"/>
      <c r="RQQ11" s="3130"/>
      <c r="RQR11" s="3130"/>
      <c r="RQS11" s="3130"/>
      <c r="RQT11" s="3130"/>
      <c r="RQU11" s="3130"/>
      <c r="RQV11" s="3131"/>
      <c r="RQW11" s="3129" t="s">
        <v>1995</v>
      </c>
      <c r="RQX11" s="3130"/>
      <c r="RQY11" s="3130"/>
      <c r="RQZ11" s="3130"/>
      <c r="RRA11" s="3130"/>
      <c r="RRB11" s="3130"/>
      <c r="RRC11" s="3130"/>
      <c r="RRD11" s="3131"/>
      <c r="RRE11" s="3129" t="s">
        <v>1995</v>
      </c>
      <c r="RRF11" s="3130"/>
      <c r="RRG11" s="3130"/>
      <c r="RRH11" s="3130"/>
      <c r="RRI11" s="3130"/>
      <c r="RRJ11" s="3130"/>
      <c r="RRK11" s="3130"/>
      <c r="RRL11" s="3131"/>
      <c r="RRM11" s="3129" t="s">
        <v>1995</v>
      </c>
      <c r="RRN11" s="3130"/>
      <c r="RRO11" s="3130"/>
      <c r="RRP11" s="3130"/>
      <c r="RRQ11" s="3130"/>
      <c r="RRR11" s="3130"/>
      <c r="RRS11" s="3130"/>
      <c r="RRT11" s="3131"/>
      <c r="RRU11" s="3129" t="s">
        <v>1995</v>
      </c>
      <c r="RRV11" s="3130"/>
      <c r="RRW11" s="3130"/>
      <c r="RRX11" s="3130"/>
      <c r="RRY11" s="3130"/>
      <c r="RRZ11" s="3130"/>
      <c r="RSA11" s="3130"/>
      <c r="RSB11" s="3131"/>
      <c r="RSC11" s="3129" t="s">
        <v>1995</v>
      </c>
      <c r="RSD11" s="3130"/>
      <c r="RSE11" s="3130"/>
      <c r="RSF11" s="3130"/>
      <c r="RSG11" s="3130"/>
      <c r="RSH11" s="3130"/>
      <c r="RSI11" s="3130"/>
      <c r="RSJ11" s="3131"/>
      <c r="RSK11" s="3129" t="s">
        <v>1995</v>
      </c>
      <c r="RSL11" s="3130"/>
      <c r="RSM11" s="3130"/>
      <c r="RSN11" s="3130"/>
      <c r="RSO11" s="3130"/>
      <c r="RSP11" s="3130"/>
      <c r="RSQ11" s="3130"/>
      <c r="RSR11" s="3131"/>
      <c r="RSS11" s="3129" t="s">
        <v>1995</v>
      </c>
      <c r="RST11" s="3130"/>
      <c r="RSU11" s="3130"/>
      <c r="RSV11" s="3130"/>
      <c r="RSW11" s="3130"/>
      <c r="RSX11" s="3130"/>
      <c r="RSY11" s="3130"/>
      <c r="RSZ11" s="3131"/>
      <c r="RTA11" s="3129" t="s">
        <v>1995</v>
      </c>
      <c r="RTB11" s="3130"/>
      <c r="RTC11" s="3130"/>
      <c r="RTD11" s="3130"/>
      <c r="RTE11" s="3130"/>
      <c r="RTF11" s="3130"/>
      <c r="RTG11" s="3130"/>
      <c r="RTH11" s="3131"/>
      <c r="RTI11" s="3129" t="s">
        <v>1995</v>
      </c>
      <c r="RTJ11" s="3130"/>
      <c r="RTK11" s="3130"/>
      <c r="RTL11" s="3130"/>
      <c r="RTM11" s="3130"/>
      <c r="RTN11" s="3130"/>
      <c r="RTO11" s="3130"/>
      <c r="RTP11" s="3131"/>
      <c r="RTQ11" s="3129" t="s">
        <v>1995</v>
      </c>
      <c r="RTR11" s="3130"/>
      <c r="RTS11" s="3130"/>
      <c r="RTT11" s="3130"/>
      <c r="RTU11" s="3130"/>
      <c r="RTV11" s="3130"/>
      <c r="RTW11" s="3130"/>
      <c r="RTX11" s="3131"/>
      <c r="RTY11" s="3129" t="s">
        <v>1995</v>
      </c>
      <c r="RTZ11" s="3130"/>
      <c r="RUA11" s="3130"/>
      <c r="RUB11" s="3130"/>
      <c r="RUC11" s="3130"/>
      <c r="RUD11" s="3130"/>
      <c r="RUE11" s="3130"/>
      <c r="RUF11" s="3131"/>
      <c r="RUG11" s="3129" t="s">
        <v>1995</v>
      </c>
      <c r="RUH11" s="3130"/>
      <c r="RUI11" s="3130"/>
      <c r="RUJ11" s="3130"/>
      <c r="RUK11" s="3130"/>
      <c r="RUL11" s="3130"/>
      <c r="RUM11" s="3130"/>
      <c r="RUN11" s="3131"/>
      <c r="RUO11" s="3129" t="s">
        <v>1995</v>
      </c>
      <c r="RUP11" s="3130"/>
      <c r="RUQ11" s="3130"/>
      <c r="RUR11" s="3130"/>
      <c r="RUS11" s="3130"/>
      <c r="RUT11" s="3130"/>
      <c r="RUU11" s="3130"/>
      <c r="RUV11" s="3131"/>
      <c r="RUW11" s="3129" t="s">
        <v>1995</v>
      </c>
      <c r="RUX11" s="3130"/>
      <c r="RUY11" s="3130"/>
      <c r="RUZ11" s="3130"/>
      <c r="RVA11" s="3130"/>
      <c r="RVB11" s="3130"/>
      <c r="RVC11" s="3130"/>
      <c r="RVD11" s="3131"/>
      <c r="RVE11" s="3129" t="s">
        <v>1995</v>
      </c>
      <c r="RVF11" s="3130"/>
      <c r="RVG11" s="3130"/>
      <c r="RVH11" s="3130"/>
      <c r="RVI11" s="3130"/>
      <c r="RVJ11" s="3130"/>
      <c r="RVK11" s="3130"/>
      <c r="RVL11" s="3131"/>
      <c r="RVM11" s="3129" t="s">
        <v>1995</v>
      </c>
      <c r="RVN11" s="3130"/>
      <c r="RVO11" s="3130"/>
      <c r="RVP11" s="3130"/>
      <c r="RVQ11" s="3130"/>
      <c r="RVR11" s="3130"/>
      <c r="RVS11" s="3130"/>
      <c r="RVT11" s="3131"/>
      <c r="RVU11" s="3129" t="s">
        <v>1995</v>
      </c>
      <c r="RVV11" s="3130"/>
      <c r="RVW11" s="3130"/>
      <c r="RVX11" s="3130"/>
      <c r="RVY11" s="3130"/>
      <c r="RVZ11" s="3130"/>
      <c r="RWA11" s="3130"/>
      <c r="RWB11" s="3131"/>
      <c r="RWC11" s="3129" t="s">
        <v>1995</v>
      </c>
      <c r="RWD11" s="3130"/>
      <c r="RWE11" s="3130"/>
      <c r="RWF11" s="3130"/>
      <c r="RWG11" s="3130"/>
      <c r="RWH11" s="3130"/>
      <c r="RWI11" s="3130"/>
      <c r="RWJ11" s="3131"/>
      <c r="RWK11" s="3129" t="s">
        <v>1995</v>
      </c>
      <c r="RWL11" s="3130"/>
      <c r="RWM11" s="3130"/>
      <c r="RWN11" s="3130"/>
      <c r="RWO11" s="3130"/>
      <c r="RWP11" s="3130"/>
      <c r="RWQ11" s="3130"/>
      <c r="RWR11" s="3131"/>
      <c r="RWS11" s="3129" t="s">
        <v>1995</v>
      </c>
      <c r="RWT11" s="3130"/>
      <c r="RWU11" s="3130"/>
      <c r="RWV11" s="3130"/>
      <c r="RWW11" s="3130"/>
      <c r="RWX11" s="3130"/>
      <c r="RWY11" s="3130"/>
      <c r="RWZ11" s="3131"/>
      <c r="RXA11" s="3129" t="s">
        <v>1995</v>
      </c>
      <c r="RXB11" s="3130"/>
      <c r="RXC11" s="3130"/>
      <c r="RXD11" s="3130"/>
      <c r="RXE11" s="3130"/>
      <c r="RXF11" s="3130"/>
      <c r="RXG11" s="3130"/>
      <c r="RXH11" s="3131"/>
      <c r="RXI11" s="3129" t="s">
        <v>1995</v>
      </c>
      <c r="RXJ11" s="3130"/>
      <c r="RXK11" s="3130"/>
      <c r="RXL11" s="3130"/>
      <c r="RXM11" s="3130"/>
      <c r="RXN11" s="3130"/>
      <c r="RXO11" s="3130"/>
      <c r="RXP11" s="3131"/>
      <c r="RXQ11" s="3129" t="s">
        <v>1995</v>
      </c>
      <c r="RXR11" s="3130"/>
      <c r="RXS11" s="3130"/>
      <c r="RXT11" s="3130"/>
      <c r="RXU11" s="3130"/>
      <c r="RXV11" s="3130"/>
      <c r="RXW11" s="3130"/>
      <c r="RXX11" s="3131"/>
      <c r="RXY11" s="3129" t="s">
        <v>1995</v>
      </c>
      <c r="RXZ11" s="3130"/>
      <c r="RYA11" s="3130"/>
      <c r="RYB11" s="3130"/>
      <c r="RYC11" s="3130"/>
      <c r="RYD11" s="3130"/>
      <c r="RYE11" s="3130"/>
      <c r="RYF11" s="3131"/>
      <c r="RYG11" s="3129" t="s">
        <v>1995</v>
      </c>
      <c r="RYH11" s="3130"/>
      <c r="RYI11" s="3130"/>
      <c r="RYJ11" s="3130"/>
      <c r="RYK11" s="3130"/>
      <c r="RYL11" s="3130"/>
      <c r="RYM11" s="3130"/>
      <c r="RYN11" s="3131"/>
      <c r="RYO11" s="3129" t="s">
        <v>1995</v>
      </c>
      <c r="RYP11" s="3130"/>
      <c r="RYQ11" s="3130"/>
      <c r="RYR11" s="3130"/>
      <c r="RYS11" s="3130"/>
      <c r="RYT11" s="3130"/>
      <c r="RYU11" s="3130"/>
      <c r="RYV11" s="3131"/>
      <c r="RYW11" s="3129" t="s">
        <v>1995</v>
      </c>
      <c r="RYX11" s="3130"/>
      <c r="RYY11" s="3130"/>
      <c r="RYZ11" s="3130"/>
      <c r="RZA11" s="3130"/>
      <c r="RZB11" s="3130"/>
      <c r="RZC11" s="3130"/>
      <c r="RZD11" s="3131"/>
      <c r="RZE11" s="3129" t="s">
        <v>1995</v>
      </c>
      <c r="RZF11" s="3130"/>
      <c r="RZG11" s="3130"/>
      <c r="RZH11" s="3130"/>
      <c r="RZI11" s="3130"/>
      <c r="RZJ11" s="3130"/>
      <c r="RZK11" s="3130"/>
      <c r="RZL11" s="3131"/>
      <c r="RZM11" s="3129" t="s">
        <v>1995</v>
      </c>
      <c r="RZN11" s="3130"/>
      <c r="RZO11" s="3130"/>
      <c r="RZP11" s="3130"/>
      <c r="RZQ11" s="3130"/>
      <c r="RZR11" s="3130"/>
      <c r="RZS11" s="3130"/>
      <c r="RZT11" s="3131"/>
      <c r="RZU11" s="3129" t="s">
        <v>1995</v>
      </c>
      <c r="RZV11" s="3130"/>
      <c r="RZW11" s="3130"/>
      <c r="RZX11" s="3130"/>
      <c r="RZY11" s="3130"/>
      <c r="RZZ11" s="3130"/>
      <c r="SAA11" s="3130"/>
      <c r="SAB11" s="3131"/>
      <c r="SAC11" s="3129" t="s">
        <v>1995</v>
      </c>
      <c r="SAD11" s="3130"/>
      <c r="SAE11" s="3130"/>
      <c r="SAF11" s="3130"/>
      <c r="SAG11" s="3130"/>
      <c r="SAH11" s="3130"/>
      <c r="SAI11" s="3130"/>
      <c r="SAJ11" s="3131"/>
      <c r="SAK11" s="3129" t="s">
        <v>1995</v>
      </c>
      <c r="SAL11" s="3130"/>
      <c r="SAM11" s="3130"/>
      <c r="SAN11" s="3130"/>
      <c r="SAO11" s="3130"/>
      <c r="SAP11" s="3130"/>
      <c r="SAQ11" s="3130"/>
      <c r="SAR11" s="3131"/>
      <c r="SAS11" s="3129" t="s">
        <v>1995</v>
      </c>
      <c r="SAT11" s="3130"/>
      <c r="SAU11" s="3130"/>
      <c r="SAV11" s="3130"/>
      <c r="SAW11" s="3130"/>
      <c r="SAX11" s="3130"/>
      <c r="SAY11" s="3130"/>
      <c r="SAZ11" s="3131"/>
      <c r="SBA11" s="3129" t="s">
        <v>1995</v>
      </c>
      <c r="SBB11" s="3130"/>
      <c r="SBC11" s="3130"/>
      <c r="SBD11" s="3130"/>
      <c r="SBE11" s="3130"/>
      <c r="SBF11" s="3130"/>
      <c r="SBG11" s="3130"/>
      <c r="SBH11" s="3131"/>
      <c r="SBI11" s="3129" t="s">
        <v>1995</v>
      </c>
      <c r="SBJ11" s="3130"/>
      <c r="SBK11" s="3130"/>
      <c r="SBL11" s="3130"/>
      <c r="SBM11" s="3130"/>
      <c r="SBN11" s="3130"/>
      <c r="SBO11" s="3130"/>
      <c r="SBP11" s="3131"/>
      <c r="SBQ11" s="3129" t="s">
        <v>1995</v>
      </c>
      <c r="SBR11" s="3130"/>
      <c r="SBS11" s="3130"/>
      <c r="SBT11" s="3130"/>
      <c r="SBU11" s="3130"/>
      <c r="SBV11" s="3130"/>
      <c r="SBW11" s="3130"/>
      <c r="SBX11" s="3131"/>
      <c r="SBY11" s="3129" t="s">
        <v>1995</v>
      </c>
      <c r="SBZ11" s="3130"/>
      <c r="SCA11" s="3130"/>
      <c r="SCB11" s="3130"/>
      <c r="SCC11" s="3130"/>
      <c r="SCD11" s="3130"/>
      <c r="SCE11" s="3130"/>
      <c r="SCF11" s="3131"/>
      <c r="SCG11" s="3129" t="s">
        <v>1995</v>
      </c>
      <c r="SCH11" s="3130"/>
      <c r="SCI11" s="3130"/>
      <c r="SCJ11" s="3130"/>
      <c r="SCK11" s="3130"/>
      <c r="SCL11" s="3130"/>
      <c r="SCM11" s="3130"/>
      <c r="SCN11" s="3131"/>
      <c r="SCO11" s="3129" t="s">
        <v>1995</v>
      </c>
      <c r="SCP11" s="3130"/>
      <c r="SCQ11" s="3130"/>
      <c r="SCR11" s="3130"/>
      <c r="SCS11" s="3130"/>
      <c r="SCT11" s="3130"/>
      <c r="SCU11" s="3130"/>
      <c r="SCV11" s="3131"/>
      <c r="SCW11" s="3129" t="s">
        <v>1995</v>
      </c>
      <c r="SCX11" s="3130"/>
      <c r="SCY11" s="3130"/>
      <c r="SCZ11" s="3130"/>
      <c r="SDA11" s="3130"/>
      <c r="SDB11" s="3130"/>
      <c r="SDC11" s="3130"/>
      <c r="SDD11" s="3131"/>
      <c r="SDE11" s="3129" t="s">
        <v>1995</v>
      </c>
      <c r="SDF11" s="3130"/>
      <c r="SDG11" s="3130"/>
      <c r="SDH11" s="3130"/>
      <c r="SDI11" s="3130"/>
      <c r="SDJ11" s="3130"/>
      <c r="SDK11" s="3130"/>
      <c r="SDL11" s="3131"/>
      <c r="SDM11" s="3129" t="s">
        <v>1995</v>
      </c>
      <c r="SDN11" s="3130"/>
      <c r="SDO11" s="3130"/>
      <c r="SDP11" s="3130"/>
      <c r="SDQ11" s="3130"/>
      <c r="SDR11" s="3130"/>
      <c r="SDS11" s="3130"/>
      <c r="SDT11" s="3131"/>
      <c r="SDU11" s="3129" t="s">
        <v>1995</v>
      </c>
      <c r="SDV11" s="3130"/>
      <c r="SDW11" s="3130"/>
      <c r="SDX11" s="3130"/>
      <c r="SDY11" s="3130"/>
      <c r="SDZ11" s="3130"/>
      <c r="SEA11" s="3130"/>
      <c r="SEB11" s="3131"/>
      <c r="SEC11" s="3129" t="s">
        <v>1995</v>
      </c>
      <c r="SED11" s="3130"/>
      <c r="SEE11" s="3130"/>
      <c r="SEF11" s="3130"/>
      <c r="SEG11" s="3130"/>
      <c r="SEH11" s="3130"/>
      <c r="SEI11" s="3130"/>
      <c r="SEJ11" s="3131"/>
      <c r="SEK11" s="3129" t="s">
        <v>1995</v>
      </c>
      <c r="SEL11" s="3130"/>
      <c r="SEM11" s="3130"/>
      <c r="SEN11" s="3130"/>
      <c r="SEO11" s="3130"/>
      <c r="SEP11" s="3130"/>
      <c r="SEQ11" s="3130"/>
      <c r="SER11" s="3131"/>
      <c r="SES11" s="3129" t="s">
        <v>1995</v>
      </c>
      <c r="SET11" s="3130"/>
      <c r="SEU11" s="3130"/>
      <c r="SEV11" s="3130"/>
      <c r="SEW11" s="3130"/>
      <c r="SEX11" s="3130"/>
      <c r="SEY11" s="3130"/>
      <c r="SEZ11" s="3131"/>
      <c r="SFA11" s="3129" t="s">
        <v>1995</v>
      </c>
      <c r="SFB11" s="3130"/>
      <c r="SFC11" s="3130"/>
      <c r="SFD11" s="3130"/>
      <c r="SFE11" s="3130"/>
      <c r="SFF11" s="3130"/>
      <c r="SFG11" s="3130"/>
      <c r="SFH11" s="3131"/>
      <c r="SFI11" s="3129" t="s">
        <v>1995</v>
      </c>
      <c r="SFJ11" s="3130"/>
      <c r="SFK11" s="3130"/>
      <c r="SFL11" s="3130"/>
      <c r="SFM11" s="3130"/>
      <c r="SFN11" s="3130"/>
      <c r="SFO11" s="3130"/>
      <c r="SFP11" s="3131"/>
      <c r="SFQ11" s="3129" t="s">
        <v>1995</v>
      </c>
      <c r="SFR11" s="3130"/>
      <c r="SFS11" s="3130"/>
      <c r="SFT11" s="3130"/>
      <c r="SFU11" s="3130"/>
      <c r="SFV11" s="3130"/>
      <c r="SFW11" s="3130"/>
      <c r="SFX11" s="3131"/>
      <c r="SFY11" s="3129" t="s">
        <v>1995</v>
      </c>
      <c r="SFZ11" s="3130"/>
      <c r="SGA11" s="3130"/>
      <c r="SGB11" s="3130"/>
      <c r="SGC11" s="3130"/>
      <c r="SGD11" s="3130"/>
      <c r="SGE11" s="3130"/>
      <c r="SGF11" s="3131"/>
      <c r="SGG11" s="3129" t="s">
        <v>1995</v>
      </c>
      <c r="SGH11" s="3130"/>
      <c r="SGI11" s="3130"/>
      <c r="SGJ11" s="3130"/>
      <c r="SGK11" s="3130"/>
      <c r="SGL11" s="3130"/>
      <c r="SGM11" s="3130"/>
      <c r="SGN11" s="3131"/>
      <c r="SGO11" s="3129" t="s">
        <v>1995</v>
      </c>
      <c r="SGP11" s="3130"/>
      <c r="SGQ11" s="3130"/>
      <c r="SGR11" s="3130"/>
      <c r="SGS11" s="3130"/>
      <c r="SGT11" s="3130"/>
      <c r="SGU11" s="3130"/>
      <c r="SGV11" s="3131"/>
      <c r="SGW11" s="3129" t="s">
        <v>1995</v>
      </c>
      <c r="SGX11" s="3130"/>
      <c r="SGY11" s="3130"/>
      <c r="SGZ11" s="3130"/>
      <c r="SHA11" s="3130"/>
      <c r="SHB11" s="3130"/>
      <c r="SHC11" s="3130"/>
      <c r="SHD11" s="3131"/>
      <c r="SHE11" s="3129" t="s">
        <v>1995</v>
      </c>
      <c r="SHF11" s="3130"/>
      <c r="SHG11" s="3130"/>
      <c r="SHH11" s="3130"/>
      <c r="SHI11" s="3130"/>
      <c r="SHJ11" s="3130"/>
      <c r="SHK11" s="3130"/>
      <c r="SHL11" s="3131"/>
      <c r="SHM11" s="3129" t="s">
        <v>1995</v>
      </c>
      <c r="SHN11" s="3130"/>
      <c r="SHO11" s="3130"/>
      <c r="SHP11" s="3130"/>
      <c r="SHQ11" s="3130"/>
      <c r="SHR11" s="3130"/>
      <c r="SHS11" s="3130"/>
      <c r="SHT11" s="3131"/>
      <c r="SHU11" s="3129" t="s">
        <v>1995</v>
      </c>
      <c r="SHV11" s="3130"/>
      <c r="SHW11" s="3130"/>
      <c r="SHX11" s="3130"/>
      <c r="SHY11" s="3130"/>
      <c r="SHZ11" s="3130"/>
      <c r="SIA11" s="3130"/>
      <c r="SIB11" s="3131"/>
      <c r="SIC11" s="3129" t="s">
        <v>1995</v>
      </c>
      <c r="SID11" s="3130"/>
      <c r="SIE11" s="3130"/>
      <c r="SIF11" s="3130"/>
      <c r="SIG11" s="3130"/>
      <c r="SIH11" s="3130"/>
      <c r="SII11" s="3130"/>
      <c r="SIJ11" s="3131"/>
      <c r="SIK11" s="3129" t="s">
        <v>1995</v>
      </c>
      <c r="SIL11" s="3130"/>
      <c r="SIM11" s="3130"/>
      <c r="SIN11" s="3130"/>
      <c r="SIO11" s="3130"/>
      <c r="SIP11" s="3130"/>
      <c r="SIQ11" s="3130"/>
      <c r="SIR11" s="3131"/>
      <c r="SIS11" s="3129" t="s">
        <v>1995</v>
      </c>
      <c r="SIT11" s="3130"/>
      <c r="SIU11" s="3130"/>
      <c r="SIV11" s="3130"/>
      <c r="SIW11" s="3130"/>
      <c r="SIX11" s="3130"/>
      <c r="SIY11" s="3130"/>
      <c r="SIZ11" s="3131"/>
      <c r="SJA11" s="3129" t="s">
        <v>1995</v>
      </c>
      <c r="SJB11" s="3130"/>
      <c r="SJC11" s="3130"/>
      <c r="SJD11" s="3130"/>
      <c r="SJE11" s="3130"/>
      <c r="SJF11" s="3130"/>
      <c r="SJG11" s="3130"/>
      <c r="SJH11" s="3131"/>
      <c r="SJI11" s="3129" t="s">
        <v>1995</v>
      </c>
      <c r="SJJ11" s="3130"/>
      <c r="SJK11" s="3130"/>
      <c r="SJL11" s="3130"/>
      <c r="SJM11" s="3130"/>
      <c r="SJN11" s="3130"/>
      <c r="SJO11" s="3130"/>
      <c r="SJP11" s="3131"/>
      <c r="SJQ11" s="3129" t="s">
        <v>1995</v>
      </c>
      <c r="SJR11" s="3130"/>
      <c r="SJS11" s="3130"/>
      <c r="SJT11" s="3130"/>
      <c r="SJU11" s="3130"/>
      <c r="SJV11" s="3130"/>
      <c r="SJW11" s="3130"/>
      <c r="SJX11" s="3131"/>
      <c r="SJY11" s="3129" t="s">
        <v>1995</v>
      </c>
      <c r="SJZ11" s="3130"/>
      <c r="SKA11" s="3130"/>
      <c r="SKB11" s="3130"/>
      <c r="SKC11" s="3130"/>
      <c r="SKD11" s="3130"/>
      <c r="SKE11" s="3130"/>
      <c r="SKF11" s="3131"/>
      <c r="SKG11" s="3129" t="s">
        <v>1995</v>
      </c>
      <c r="SKH11" s="3130"/>
      <c r="SKI11" s="3130"/>
      <c r="SKJ11" s="3130"/>
      <c r="SKK11" s="3130"/>
      <c r="SKL11" s="3130"/>
      <c r="SKM11" s="3130"/>
      <c r="SKN11" s="3131"/>
      <c r="SKO11" s="3129" t="s">
        <v>1995</v>
      </c>
      <c r="SKP11" s="3130"/>
      <c r="SKQ11" s="3130"/>
      <c r="SKR11" s="3130"/>
      <c r="SKS11" s="3130"/>
      <c r="SKT11" s="3130"/>
      <c r="SKU11" s="3130"/>
      <c r="SKV11" s="3131"/>
      <c r="SKW11" s="3129" t="s">
        <v>1995</v>
      </c>
      <c r="SKX11" s="3130"/>
      <c r="SKY11" s="3130"/>
      <c r="SKZ11" s="3130"/>
      <c r="SLA11" s="3130"/>
      <c r="SLB11" s="3130"/>
      <c r="SLC11" s="3130"/>
      <c r="SLD11" s="3131"/>
      <c r="SLE11" s="3129" t="s">
        <v>1995</v>
      </c>
      <c r="SLF11" s="3130"/>
      <c r="SLG11" s="3130"/>
      <c r="SLH11" s="3130"/>
      <c r="SLI11" s="3130"/>
      <c r="SLJ11" s="3130"/>
      <c r="SLK11" s="3130"/>
      <c r="SLL11" s="3131"/>
      <c r="SLM11" s="3129" t="s">
        <v>1995</v>
      </c>
      <c r="SLN11" s="3130"/>
      <c r="SLO11" s="3130"/>
      <c r="SLP11" s="3130"/>
      <c r="SLQ11" s="3130"/>
      <c r="SLR11" s="3130"/>
      <c r="SLS11" s="3130"/>
      <c r="SLT11" s="3131"/>
      <c r="SLU11" s="3129" t="s">
        <v>1995</v>
      </c>
      <c r="SLV11" s="3130"/>
      <c r="SLW11" s="3130"/>
      <c r="SLX11" s="3130"/>
      <c r="SLY11" s="3130"/>
      <c r="SLZ11" s="3130"/>
      <c r="SMA11" s="3130"/>
      <c r="SMB11" s="3131"/>
      <c r="SMC11" s="3129" t="s">
        <v>1995</v>
      </c>
      <c r="SMD11" s="3130"/>
      <c r="SME11" s="3130"/>
      <c r="SMF11" s="3130"/>
      <c r="SMG11" s="3130"/>
      <c r="SMH11" s="3130"/>
      <c r="SMI11" s="3130"/>
      <c r="SMJ11" s="3131"/>
      <c r="SMK11" s="3129" t="s">
        <v>1995</v>
      </c>
      <c r="SML11" s="3130"/>
      <c r="SMM11" s="3130"/>
      <c r="SMN11" s="3130"/>
      <c r="SMO11" s="3130"/>
      <c r="SMP11" s="3130"/>
      <c r="SMQ11" s="3130"/>
      <c r="SMR11" s="3131"/>
      <c r="SMS11" s="3129" t="s">
        <v>1995</v>
      </c>
      <c r="SMT11" s="3130"/>
      <c r="SMU11" s="3130"/>
      <c r="SMV11" s="3130"/>
      <c r="SMW11" s="3130"/>
      <c r="SMX11" s="3130"/>
      <c r="SMY11" s="3130"/>
      <c r="SMZ11" s="3131"/>
      <c r="SNA11" s="3129" t="s">
        <v>1995</v>
      </c>
      <c r="SNB11" s="3130"/>
      <c r="SNC11" s="3130"/>
      <c r="SND11" s="3130"/>
      <c r="SNE11" s="3130"/>
      <c r="SNF11" s="3130"/>
      <c r="SNG11" s="3130"/>
      <c r="SNH11" s="3131"/>
      <c r="SNI11" s="3129" t="s">
        <v>1995</v>
      </c>
      <c r="SNJ11" s="3130"/>
      <c r="SNK11" s="3130"/>
      <c r="SNL11" s="3130"/>
      <c r="SNM11" s="3130"/>
      <c r="SNN11" s="3130"/>
      <c r="SNO11" s="3130"/>
      <c r="SNP11" s="3131"/>
      <c r="SNQ11" s="3129" t="s">
        <v>1995</v>
      </c>
      <c r="SNR11" s="3130"/>
      <c r="SNS11" s="3130"/>
      <c r="SNT11" s="3130"/>
      <c r="SNU11" s="3130"/>
      <c r="SNV11" s="3130"/>
      <c r="SNW11" s="3130"/>
      <c r="SNX11" s="3131"/>
      <c r="SNY11" s="3129" t="s">
        <v>1995</v>
      </c>
      <c r="SNZ11" s="3130"/>
      <c r="SOA11" s="3130"/>
      <c r="SOB11" s="3130"/>
      <c r="SOC11" s="3130"/>
      <c r="SOD11" s="3130"/>
      <c r="SOE11" s="3130"/>
      <c r="SOF11" s="3131"/>
      <c r="SOG11" s="3129" t="s">
        <v>1995</v>
      </c>
      <c r="SOH11" s="3130"/>
      <c r="SOI11" s="3130"/>
      <c r="SOJ11" s="3130"/>
      <c r="SOK11" s="3130"/>
      <c r="SOL11" s="3130"/>
      <c r="SOM11" s="3130"/>
      <c r="SON11" s="3131"/>
      <c r="SOO11" s="3129" t="s">
        <v>1995</v>
      </c>
      <c r="SOP11" s="3130"/>
      <c r="SOQ11" s="3130"/>
      <c r="SOR11" s="3130"/>
      <c r="SOS11" s="3130"/>
      <c r="SOT11" s="3130"/>
      <c r="SOU11" s="3130"/>
      <c r="SOV11" s="3131"/>
      <c r="SOW11" s="3129" t="s">
        <v>1995</v>
      </c>
      <c r="SOX11" s="3130"/>
      <c r="SOY11" s="3130"/>
      <c r="SOZ11" s="3130"/>
      <c r="SPA11" s="3130"/>
      <c r="SPB11" s="3130"/>
      <c r="SPC11" s="3130"/>
      <c r="SPD11" s="3131"/>
      <c r="SPE11" s="3129" t="s">
        <v>1995</v>
      </c>
      <c r="SPF11" s="3130"/>
      <c r="SPG11" s="3130"/>
      <c r="SPH11" s="3130"/>
      <c r="SPI11" s="3130"/>
      <c r="SPJ11" s="3130"/>
      <c r="SPK11" s="3130"/>
      <c r="SPL11" s="3131"/>
      <c r="SPM11" s="3129" t="s">
        <v>1995</v>
      </c>
      <c r="SPN11" s="3130"/>
      <c r="SPO11" s="3130"/>
      <c r="SPP11" s="3130"/>
      <c r="SPQ11" s="3130"/>
      <c r="SPR11" s="3130"/>
      <c r="SPS11" s="3130"/>
      <c r="SPT11" s="3131"/>
      <c r="SPU11" s="3129" t="s">
        <v>1995</v>
      </c>
      <c r="SPV11" s="3130"/>
      <c r="SPW11" s="3130"/>
      <c r="SPX11" s="3130"/>
      <c r="SPY11" s="3130"/>
      <c r="SPZ11" s="3130"/>
      <c r="SQA11" s="3130"/>
      <c r="SQB11" s="3131"/>
      <c r="SQC11" s="3129" t="s">
        <v>1995</v>
      </c>
      <c r="SQD11" s="3130"/>
      <c r="SQE11" s="3130"/>
      <c r="SQF11" s="3130"/>
      <c r="SQG11" s="3130"/>
      <c r="SQH11" s="3130"/>
      <c r="SQI11" s="3130"/>
      <c r="SQJ11" s="3131"/>
      <c r="SQK11" s="3129" t="s">
        <v>1995</v>
      </c>
      <c r="SQL11" s="3130"/>
      <c r="SQM11" s="3130"/>
      <c r="SQN11" s="3130"/>
      <c r="SQO11" s="3130"/>
      <c r="SQP11" s="3130"/>
      <c r="SQQ11" s="3130"/>
      <c r="SQR11" s="3131"/>
      <c r="SQS11" s="3129" t="s">
        <v>1995</v>
      </c>
      <c r="SQT11" s="3130"/>
      <c r="SQU11" s="3130"/>
      <c r="SQV11" s="3130"/>
      <c r="SQW11" s="3130"/>
      <c r="SQX11" s="3130"/>
      <c r="SQY11" s="3130"/>
      <c r="SQZ11" s="3131"/>
      <c r="SRA11" s="3129" t="s">
        <v>1995</v>
      </c>
      <c r="SRB11" s="3130"/>
      <c r="SRC11" s="3130"/>
      <c r="SRD11" s="3130"/>
      <c r="SRE11" s="3130"/>
      <c r="SRF11" s="3130"/>
      <c r="SRG11" s="3130"/>
      <c r="SRH11" s="3131"/>
      <c r="SRI11" s="3129" t="s">
        <v>1995</v>
      </c>
      <c r="SRJ11" s="3130"/>
      <c r="SRK11" s="3130"/>
      <c r="SRL11" s="3130"/>
      <c r="SRM11" s="3130"/>
      <c r="SRN11" s="3130"/>
      <c r="SRO11" s="3130"/>
      <c r="SRP11" s="3131"/>
      <c r="SRQ11" s="3129" t="s">
        <v>1995</v>
      </c>
      <c r="SRR11" s="3130"/>
      <c r="SRS11" s="3130"/>
      <c r="SRT11" s="3130"/>
      <c r="SRU11" s="3130"/>
      <c r="SRV11" s="3130"/>
      <c r="SRW11" s="3130"/>
      <c r="SRX11" s="3131"/>
      <c r="SRY11" s="3129" t="s">
        <v>1995</v>
      </c>
      <c r="SRZ11" s="3130"/>
      <c r="SSA11" s="3130"/>
      <c r="SSB11" s="3130"/>
      <c r="SSC11" s="3130"/>
      <c r="SSD11" s="3130"/>
      <c r="SSE11" s="3130"/>
      <c r="SSF11" s="3131"/>
      <c r="SSG11" s="3129" t="s">
        <v>1995</v>
      </c>
      <c r="SSH11" s="3130"/>
      <c r="SSI11" s="3130"/>
      <c r="SSJ11" s="3130"/>
      <c r="SSK11" s="3130"/>
      <c r="SSL11" s="3130"/>
      <c r="SSM11" s="3130"/>
      <c r="SSN11" s="3131"/>
      <c r="SSO11" s="3129" t="s">
        <v>1995</v>
      </c>
      <c r="SSP11" s="3130"/>
      <c r="SSQ11" s="3130"/>
      <c r="SSR11" s="3130"/>
      <c r="SSS11" s="3130"/>
      <c r="SST11" s="3130"/>
      <c r="SSU11" s="3130"/>
      <c r="SSV11" s="3131"/>
      <c r="SSW11" s="3129" t="s">
        <v>1995</v>
      </c>
      <c r="SSX11" s="3130"/>
      <c r="SSY11" s="3130"/>
      <c r="SSZ11" s="3130"/>
      <c r="STA11" s="3130"/>
      <c r="STB11" s="3130"/>
      <c r="STC11" s="3130"/>
      <c r="STD11" s="3131"/>
      <c r="STE11" s="3129" t="s">
        <v>1995</v>
      </c>
      <c r="STF11" s="3130"/>
      <c r="STG11" s="3130"/>
      <c r="STH11" s="3130"/>
      <c r="STI11" s="3130"/>
      <c r="STJ11" s="3130"/>
      <c r="STK11" s="3130"/>
      <c r="STL11" s="3131"/>
      <c r="STM11" s="3129" t="s">
        <v>1995</v>
      </c>
      <c r="STN11" s="3130"/>
      <c r="STO11" s="3130"/>
      <c r="STP11" s="3130"/>
      <c r="STQ11" s="3130"/>
      <c r="STR11" s="3130"/>
      <c r="STS11" s="3130"/>
      <c r="STT11" s="3131"/>
      <c r="STU11" s="3129" t="s">
        <v>1995</v>
      </c>
      <c r="STV11" s="3130"/>
      <c r="STW11" s="3130"/>
      <c r="STX11" s="3130"/>
      <c r="STY11" s="3130"/>
      <c r="STZ11" s="3130"/>
      <c r="SUA11" s="3130"/>
      <c r="SUB11" s="3131"/>
      <c r="SUC11" s="3129" t="s">
        <v>1995</v>
      </c>
      <c r="SUD11" s="3130"/>
      <c r="SUE11" s="3130"/>
      <c r="SUF11" s="3130"/>
      <c r="SUG11" s="3130"/>
      <c r="SUH11" s="3130"/>
      <c r="SUI11" s="3130"/>
      <c r="SUJ11" s="3131"/>
      <c r="SUK11" s="3129" t="s">
        <v>1995</v>
      </c>
      <c r="SUL11" s="3130"/>
      <c r="SUM11" s="3130"/>
      <c r="SUN11" s="3130"/>
      <c r="SUO11" s="3130"/>
      <c r="SUP11" s="3130"/>
      <c r="SUQ11" s="3130"/>
      <c r="SUR11" s="3131"/>
      <c r="SUS11" s="3129" t="s">
        <v>1995</v>
      </c>
      <c r="SUT11" s="3130"/>
      <c r="SUU11" s="3130"/>
      <c r="SUV11" s="3130"/>
      <c r="SUW11" s="3130"/>
      <c r="SUX11" s="3130"/>
      <c r="SUY11" s="3130"/>
      <c r="SUZ11" s="3131"/>
      <c r="SVA11" s="3129" t="s">
        <v>1995</v>
      </c>
      <c r="SVB11" s="3130"/>
      <c r="SVC11" s="3130"/>
      <c r="SVD11" s="3130"/>
      <c r="SVE11" s="3130"/>
      <c r="SVF11" s="3130"/>
      <c r="SVG11" s="3130"/>
      <c r="SVH11" s="3131"/>
      <c r="SVI11" s="3129" t="s">
        <v>1995</v>
      </c>
      <c r="SVJ11" s="3130"/>
      <c r="SVK11" s="3130"/>
      <c r="SVL11" s="3130"/>
      <c r="SVM11" s="3130"/>
      <c r="SVN11" s="3130"/>
      <c r="SVO11" s="3130"/>
      <c r="SVP11" s="3131"/>
      <c r="SVQ11" s="3129" t="s">
        <v>1995</v>
      </c>
      <c r="SVR11" s="3130"/>
      <c r="SVS11" s="3130"/>
      <c r="SVT11" s="3130"/>
      <c r="SVU11" s="3130"/>
      <c r="SVV11" s="3130"/>
      <c r="SVW11" s="3130"/>
      <c r="SVX11" s="3131"/>
      <c r="SVY11" s="3129" t="s">
        <v>1995</v>
      </c>
      <c r="SVZ11" s="3130"/>
      <c r="SWA11" s="3130"/>
      <c r="SWB11" s="3130"/>
      <c r="SWC11" s="3130"/>
      <c r="SWD11" s="3130"/>
      <c r="SWE11" s="3130"/>
      <c r="SWF11" s="3131"/>
      <c r="SWG11" s="3129" t="s">
        <v>1995</v>
      </c>
      <c r="SWH11" s="3130"/>
      <c r="SWI11" s="3130"/>
      <c r="SWJ11" s="3130"/>
      <c r="SWK11" s="3130"/>
      <c r="SWL11" s="3130"/>
      <c r="SWM11" s="3130"/>
      <c r="SWN11" s="3131"/>
      <c r="SWO11" s="3129" t="s">
        <v>1995</v>
      </c>
      <c r="SWP11" s="3130"/>
      <c r="SWQ11" s="3130"/>
      <c r="SWR11" s="3130"/>
      <c r="SWS11" s="3130"/>
      <c r="SWT11" s="3130"/>
      <c r="SWU11" s="3130"/>
      <c r="SWV11" s="3131"/>
      <c r="SWW11" s="3129" t="s">
        <v>1995</v>
      </c>
      <c r="SWX11" s="3130"/>
      <c r="SWY11" s="3130"/>
      <c r="SWZ11" s="3130"/>
      <c r="SXA11" s="3130"/>
      <c r="SXB11" s="3130"/>
      <c r="SXC11" s="3130"/>
      <c r="SXD11" s="3131"/>
      <c r="SXE11" s="3129" t="s">
        <v>1995</v>
      </c>
      <c r="SXF11" s="3130"/>
      <c r="SXG11" s="3130"/>
      <c r="SXH11" s="3130"/>
      <c r="SXI11" s="3130"/>
      <c r="SXJ11" s="3130"/>
      <c r="SXK11" s="3130"/>
      <c r="SXL11" s="3131"/>
      <c r="SXM11" s="3129" t="s">
        <v>1995</v>
      </c>
      <c r="SXN11" s="3130"/>
      <c r="SXO11" s="3130"/>
      <c r="SXP11" s="3130"/>
      <c r="SXQ11" s="3130"/>
      <c r="SXR11" s="3130"/>
      <c r="SXS11" s="3130"/>
      <c r="SXT11" s="3131"/>
      <c r="SXU11" s="3129" t="s">
        <v>1995</v>
      </c>
      <c r="SXV11" s="3130"/>
      <c r="SXW11" s="3130"/>
      <c r="SXX11" s="3130"/>
      <c r="SXY11" s="3130"/>
      <c r="SXZ11" s="3130"/>
      <c r="SYA11" s="3130"/>
      <c r="SYB11" s="3131"/>
      <c r="SYC11" s="3129" t="s">
        <v>1995</v>
      </c>
      <c r="SYD11" s="3130"/>
      <c r="SYE11" s="3130"/>
      <c r="SYF11" s="3130"/>
      <c r="SYG11" s="3130"/>
      <c r="SYH11" s="3130"/>
      <c r="SYI11" s="3130"/>
      <c r="SYJ11" s="3131"/>
      <c r="SYK11" s="3129" t="s">
        <v>1995</v>
      </c>
      <c r="SYL11" s="3130"/>
      <c r="SYM11" s="3130"/>
      <c r="SYN11" s="3130"/>
      <c r="SYO11" s="3130"/>
      <c r="SYP11" s="3130"/>
      <c r="SYQ11" s="3130"/>
      <c r="SYR11" s="3131"/>
      <c r="SYS11" s="3129" t="s">
        <v>1995</v>
      </c>
      <c r="SYT11" s="3130"/>
      <c r="SYU11" s="3130"/>
      <c r="SYV11" s="3130"/>
      <c r="SYW11" s="3130"/>
      <c r="SYX11" s="3130"/>
      <c r="SYY11" s="3130"/>
      <c r="SYZ11" s="3131"/>
      <c r="SZA11" s="3129" t="s">
        <v>1995</v>
      </c>
      <c r="SZB11" s="3130"/>
      <c r="SZC11" s="3130"/>
      <c r="SZD11" s="3130"/>
      <c r="SZE11" s="3130"/>
      <c r="SZF11" s="3130"/>
      <c r="SZG11" s="3130"/>
      <c r="SZH11" s="3131"/>
      <c r="SZI11" s="3129" t="s">
        <v>1995</v>
      </c>
      <c r="SZJ11" s="3130"/>
      <c r="SZK11" s="3130"/>
      <c r="SZL11" s="3130"/>
      <c r="SZM11" s="3130"/>
      <c r="SZN11" s="3130"/>
      <c r="SZO11" s="3130"/>
      <c r="SZP11" s="3131"/>
      <c r="SZQ11" s="3129" t="s">
        <v>1995</v>
      </c>
      <c r="SZR11" s="3130"/>
      <c r="SZS11" s="3130"/>
      <c r="SZT11" s="3130"/>
      <c r="SZU11" s="3130"/>
      <c r="SZV11" s="3130"/>
      <c r="SZW11" s="3130"/>
      <c r="SZX11" s="3131"/>
      <c r="SZY11" s="3129" t="s">
        <v>1995</v>
      </c>
      <c r="SZZ11" s="3130"/>
      <c r="TAA11" s="3130"/>
      <c r="TAB11" s="3130"/>
      <c r="TAC11" s="3130"/>
      <c r="TAD11" s="3130"/>
      <c r="TAE11" s="3130"/>
      <c r="TAF11" s="3131"/>
      <c r="TAG11" s="3129" t="s">
        <v>1995</v>
      </c>
      <c r="TAH11" s="3130"/>
      <c r="TAI11" s="3130"/>
      <c r="TAJ11" s="3130"/>
      <c r="TAK11" s="3130"/>
      <c r="TAL11" s="3130"/>
      <c r="TAM11" s="3130"/>
      <c r="TAN11" s="3131"/>
      <c r="TAO11" s="3129" t="s">
        <v>1995</v>
      </c>
      <c r="TAP11" s="3130"/>
      <c r="TAQ11" s="3130"/>
      <c r="TAR11" s="3130"/>
      <c r="TAS11" s="3130"/>
      <c r="TAT11" s="3130"/>
      <c r="TAU11" s="3130"/>
      <c r="TAV11" s="3131"/>
      <c r="TAW11" s="3129" t="s">
        <v>1995</v>
      </c>
      <c r="TAX11" s="3130"/>
      <c r="TAY11" s="3130"/>
      <c r="TAZ11" s="3130"/>
      <c r="TBA11" s="3130"/>
      <c r="TBB11" s="3130"/>
      <c r="TBC11" s="3130"/>
      <c r="TBD11" s="3131"/>
      <c r="TBE11" s="3129" t="s">
        <v>1995</v>
      </c>
      <c r="TBF11" s="3130"/>
      <c r="TBG11" s="3130"/>
      <c r="TBH11" s="3130"/>
      <c r="TBI11" s="3130"/>
      <c r="TBJ11" s="3130"/>
      <c r="TBK11" s="3130"/>
      <c r="TBL11" s="3131"/>
      <c r="TBM11" s="3129" t="s">
        <v>1995</v>
      </c>
      <c r="TBN11" s="3130"/>
      <c r="TBO11" s="3130"/>
      <c r="TBP11" s="3130"/>
      <c r="TBQ11" s="3130"/>
      <c r="TBR11" s="3130"/>
      <c r="TBS11" s="3130"/>
      <c r="TBT11" s="3131"/>
      <c r="TBU11" s="3129" t="s">
        <v>1995</v>
      </c>
      <c r="TBV11" s="3130"/>
      <c r="TBW11" s="3130"/>
      <c r="TBX11" s="3130"/>
      <c r="TBY11" s="3130"/>
      <c r="TBZ11" s="3130"/>
      <c r="TCA11" s="3130"/>
      <c r="TCB11" s="3131"/>
      <c r="TCC11" s="3129" t="s">
        <v>1995</v>
      </c>
      <c r="TCD11" s="3130"/>
      <c r="TCE11" s="3130"/>
      <c r="TCF11" s="3130"/>
      <c r="TCG11" s="3130"/>
      <c r="TCH11" s="3130"/>
      <c r="TCI11" s="3130"/>
      <c r="TCJ11" s="3131"/>
      <c r="TCK11" s="3129" t="s">
        <v>1995</v>
      </c>
      <c r="TCL11" s="3130"/>
      <c r="TCM11" s="3130"/>
      <c r="TCN11" s="3130"/>
      <c r="TCO11" s="3130"/>
      <c r="TCP11" s="3130"/>
      <c r="TCQ11" s="3130"/>
      <c r="TCR11" s="3131"/>
      <c r="TCS11" s="3129" t="s">
        <v>1995</v>
      </c>
      <c r="TCT11" s="3130"/>
      <c r="TCU11" s="3130"/>
      <c r="TCV11" s="3130"/>
      <c r="TCW11" s="3130"/>
      <c r="TCX11" s="3130"/>
      <c r="TCY11" s="3130"/>
      <c r="TCZ11" s="3131"/>
      <c r="TDA11" s="3129" t="s">
        <v>1995</v>
      </c>
      <c r="TDB11" s="3130"/>
      <c r="TDC11" s="3130"/>
      <c r="TDD11" s="3130"/>
      <c r="TDE11" s="3130"/>
      <c r="TDF11" s="3130"/>
      <c r="TDG11" s="3130"/>
      <c r="TDH11" s="3131"/>
      <c r="TDI11" s="3129" t="s">
        <v>1995</v>
      </c>
      <c r="TDJ11" s="3130"/>
      <c r="TDK11" s="3130"/>
      <c r="TDL11" s="3130"/>
      <c r="TDM11" s="3130"/>
      <c r="TDN11" s="3130"/>
      <c r="TDO11" s="3130"/>
      <c r="TDP11" s="3131"/>
      <c r="TDQ11" s="3129" t="s">
        <v>1995</v>
      </c>
      <c r="TDR11" s="3130"/>
      <c r="TDS11" s="3130"/>
      <c r="TDT11" s="3130"/>
      <c r="TDU11" s="3130"/>
      <c r="TDV11" s="3130"/>
      <c r="TDW11" s="3130"/>
      <c r="TDX11" s="3131"/>
      <c r="TDY11" s="3129" t="s">
        <v>1995</v>
      </c>
      <c r="TDZ11" s="3130"/>
      <c r="TEA11" s="3130"/>
      <c r="TEB11" s="3130"/>
      <c r="TEC11" s="3130"/>
      <c r="TED11" s="3130"/>
      <c r="TEE11" s="3130"/>
      <c r="TEF11" s="3131"/>
      <c r="TEG11" s="3129" t="s">
        <v>1995</v>
      </c>
      <c r="TEH11" s="3130"/>
      <c r="TEI11" s="3130"/>
      <c r="TEJ11" s="3130"/>
      <c r="TEK11" s="3130"/>
      <c r="TEL11" s="3130"/>
      <c r="TEM11" s="3130"/>
      <c r="TEN11" s="3131"/>
      <c r="TEO11" s="3129" t="s">
        <v>1995</v>
      </c>
      <c r="TEP11" s="3130"/>
      <c r="TEQ11" s="3130"/>
      <c r="TER11" s="3130"/>
      <c r="TES11" s="3130"/>
      <c r="TET11" s="3130"/>
      <c r="TEU11" s="3130"/>
      <c r="TEV11" s="3131"/>
      <c r="TEW11" s="3129" t="s">
        <v>1995</v>
      </c>
      <c r="TEX11" s="3130"/>
      <c r="TEY11" s="3130"/>
      <c r="TEZ11" s="3130"/>
      <c r="TFA11" s="3130"/>
      <c r="TFB11" s="3130"/>
      <c r="TFC11" s="3130"/>
      <c r="TFD11" s="3131"/>
      <c r="TFE11" s="3129" t="s">
        <v>1995</v>
      </c>
      <c r="TFF11" s="3130"/>
      <c r="TFG11" s="3130"/>
      <c r="TFH11" s="3130"/>
      <c r="TFI11" s="3130"/>
      <c r="TFJ11" s="3130"/>
      <c r="TFK11" s="3130"/>
      <c r="TFL11" s="3131"/>
      <c r="TFM11" s="3129" t="s">
        <v>1995</v>
      </c>
      <c r="TFN11" s="3130"/>
      <c r="TFO11" s="3130"/>
      <c r="TFP11" s="3130"/>
      <c r="TFQ11" s="3130"/>
      <c r="TFR11" s="3130"/>
      <c r="TFS11" s="3130"/>
      <c r="TFT11" s="3131"/>
      <c r="TFU11" s="3129" t="s">
        <v>1995</v>
      </c>
      <c r="TFV11" s="3130"/>
      <c r="TFW11" s="3130"/>
      <c r="TFX11" s="3130"/>
      <c r="TFY11" s="3130"/>
      <c r="TFZ11" s="3130"/>
      <c r="TGA11" s="3130"/>
      <c r="TGB11" s="3131"/>
      <c r="TGC11" s="3129" t="s">
        <v>1995</v>
      </c>
      <c r="TGD11" s="3130"/>
      <c r="TGE11" s="3130"/>
      <c r="TGF11" s="3130"/>
      <c r="TGG11" s="3130"/>
      <c r="TGH11" s="3130"/>
      <c r="TGI11" s="3130"/>
      <c r="TGJ11" s="3131"/>
      <c r="TGK11" s="3129" t="s">
        <v>1995</v>
      </c>
      <c r="TGL11" s="3130"/>
      <c r="TGM11" s="3130"/>
      <c r="TGN11" s="3130"/>
      <c r="TGO11" s="3130"/>
      <c r="TGP11" s="3130"/>
      <c r="TGQ11" s="3130"/>
      <c r="TGR11" s="3131"/>
      <c r="TGS11" s="3129" t="s">
        <v>1995</v>
      </c>
      <c r="TGT11" s="3130"/>
      <c r="TGU11" s="3130"/>
      <c r="TGV11" s="3130"/>
      <c r="TGW11" s="3130"/>
      <c r="TGX11" s="3130"/>
      <c r="TGY11" s="3130"/>
      <c r="TGZ11" s="3131"/>
      <c r="THA11" s="3129" t="s">
        <v>1995</v>
      </c>
      <c r="THB11" s="3130"/>
      <c r="THC11" s="3130"/>
      <c r="THD11" s="3130"/>
      <c r="THE11" s="3130"/>
      <c r="THF11" s="3130"/>
      <c r="THG11" s="3130"/>
      <c r="THH11" s="3131"/>
      <c r="THI11" s="3129" t="s">
        <v>1995</v>
      </c>
      <c r="THJ11" s="3130"/>
      <c r="THK11" s="3130"/>
      <c r="THL11" s="3130"/>
      <c r="THM11" s="3130"/>
      <c r="THN11" s="3130"/>
      <c r="THO11" s="3130"/>
      <c r="THP11" s="3131"/>
      <c r="THQ11" s="3129" t="s">
        <v>1995</v>
      </c>
      <c r="THR11" s="3130"/>
      <c r="THS11" s="3130"/>
      <c r="THT11" s="3130"/>
      <c r="THU11" s="3130"/>
      <c r="THV11" s="3130"/>
      <c r="THW11" s="3130"/>
      <c r="THX11" s="3131"/>
      <c r="THY11" s="3129" t="s">
        <v>1995</v>
      </c>
      <c r="THZ11" s="3130"/>
      <c r="TIA11" s="3130"/>
      <c r="TIB11" s="3130"/>
      <c r="TIC11" s="3130"/>
      <c r="TID11" s="3130"/>
      <c r="TIE11" s="3130"/>
      <c r="TIF11" s="3131"/>
      <c r="TIG11" s="3129" t="s">
        <v>1995</v>
      </c>
      <c r="TIH11" s="3130"/>
      <c r="TII11" s="3130"/>
      <c r="TIJ11" s="3130"/>
      <c r="TIK11" s="3130"/>
      <c r="TIL11" s="3130"/>
      <c r="TIM11" s="3130"/>
      <c r="TIN11" s="3131"/>
      <c r="TIO11" s="3129" t="s">
        <v>1995</v>
      </c>
      <c r="TIP11" s="3130"/>
      <c r="TIQ11" s="3130"/>
      <c r="TIR11" s="3130"/>
      <c r="TIS11" s="3130"/>
      <c r="TIT11" s="3130"/>
      <c r="TIU11" s="3130"/>
      <c r="TIV11" s="3131"/>
      <c r="TIW11" s="3129" t="s">
        <v>1995</v>
      </c>
      <c r="TIX11" s="3130"/>
      <c r="TIY11" s="3130"/>
      <c r="TIZ11" s="3130"/>
      <c r="TJA11" s="3130"/>
      <c r="TJB11" s="3130"/>
      <c r="TJC11" s="3130"/>
      <c r="TJD11" s="3131"/>
      <c r="TJE11" s="3129" t="s">
        <v>1995</v>
      </c>
      <c r="TJF11" s="3130"/>
      <c r="TJG11" s="3130"/>
      <c r="TJH11" s="3130"/>
      <c r="TJI11" s="3130"/>
      <c r="TJJ11" s="3130"/>
      <c r="TJK11" s="3130"/>
      <c r="TJL11" s="3131"/>
      <c r="TJM11" s="3129" t="s">
        <v>1995</v>
      </c>
      <c r="TJN11" s="3130"/>
      <c r="TJO11" s="3130"/>
      <c r="TJP11" s="3130"/>
      <c r="TJQ11" s="3130"/>
      <c r="TJR11" s="3130"/>
      <c r="TJS11" s="3130"/>
      <c r="TJT11" s="3131"/>
      <c r="TJU11" s="3129" t="s">
        <v>1995</v>
      </c>
      <c r="TJV11" s="3130"/>
      <c r="TJW11" s="3130"/>
      <c r="TJX11" s="3130"/>
      <c r="TJY11" s="3130"/>
      <c r="TJZ11" s="3130"/>
      <c r="TKA11" s="3130"/>
      <c r="TKB11" s="3131"/>
      <c r="TKC11" s="3129" t="s">
        <v>1995</v>
      </c>
      <c r="TKD11" s="3130"/>
      <c r="TKE11" s="3130"/>
      <c r="TKF11" s="3130"/>
      <c r="TKG11" s="3130"/>
      <c r="TKH11" s="3130"/>
      <c r="TKI11" s="3130"/>
      <c r="TKJ11" s="3131"/>
      <c r="TKK11" s="3129" t="s">
        <v>1995</v>
      </c>
      <c r="TKL11" s="3130"/>
      <c r="TKM11" s="3130"/>
      <c r="TKN11" s="3130"/>
      <c r="TKO11" s="3130"/>
      <c r="TKP11" s="3130"/>
      <c r="TKQ11" s="3130"/>
      <c r="TKR11" s="3131"/>
      <c r="TKS11" s="3129" t="s">
        <v>1995</v>
      </c>
      <c r="TKT11" s="3130"/>
      <c r="TKU11" s="3130"/>
      <c r="TKV11" s="3130"/>
      <c r="TKW11" s="3130"/>
      <c r="TKX11" s="3130"/>
      <c r="TKY11" s="3130"/>
      <c r="TKZ11" s="3131"/>
      <c r="TLA11" s="3129" t="s">
        <v>1995</v>
      </c>
      <c r="TLB11" s="3130"/>
      <c r="TLC11" s="3130"/>
      <c r="TLD11" s="3130"/>
      <c r="TLE11" s="3130"/>
      <c r="TLF11" s="3130"/>
      <c r="TLG11" s="3130"/>
      <c r="TLH11" s="3131"/>
      <c r="TLI11" s="3129" t="s">
        <v>1995</v>
      </c>
      <c r="TLJ11" s="3130"/>
      <c r="TLK11" s="3130"/>
      <c r="TLL11" s="3130"/>
      <c r="TLM11" s="3130"/>
      <c r="TLN11" s="3130"/>
      <c r="TLO11" s="3130"/>
      <c r="TLP11" s="3131"/>
      <c r="TLQ11" s="3129" t="s">
        <v>1995</v>
      </c>
      <c r="TLR11" s="3130"/>
      <c r="TLS11" s="3130"/>
      <c r="TLT11" s="3130"/>
      <c r="TLU11" s="3130"/>
      <c r="TLV11" s="3130"/>
      <c r="TLW11" s="3130"/>
      <c r="TLX11" s="3131"/>
      <c r="TLY11" s="3129" t="s">
        <v>1995</v>
      </c>
      <c r="TLZ11" s="3130"/>
      <c r="TMA11" s="3130"/>
      <c r="TMB11" s="3130"/>
      <c r="TMC11" s="3130"/>
      <c r="TMD11" s="3130"/>
      <c r="TME11" s="3130"/>
      <c r="TMF11" s="3131"/>
      <c r="TMG11" s="3129" t="s">
        <v>1995</v>
      </c>
      <c r="TMH11" s="3130"/>
      <c r="TMI11" s="3130"/>
      <c r="TMJ11" s="3130"/>
      <c r="TMK11" s="3130"/>
      <c r="TML11" s="3130"/>
      <c r="TMM11" s="3130"/>
      <c r="TMN11" s="3131"/>
      <c r="TMO11" s="3129" t="s">
        <v>1995</v>
      </c>
      <c r="TMP11" s="3130"/>
      <c r="TMQ11" s="3130"/>
      <c r="TMR11" s="3130"/>
      <c r="TMS11" s="3130"/>
      <c r="TMT11" s="3130"/>
      <c r="TMU11" s="3130"/>
      <c r="TMV11" s="3131"/>
      <c r="TMW11" s="3129" t="s">
        <v>1995</v>
      </c>
      <c r="TMX11" s="3130"/>
      <c r="TMY11" s="3130"/>
      <c r="TMZ11" s="3130"/>
      <c r="TNA11" s="3130"/>
      <c r="TNB11" s="3130"/>
      <c r="TNC11" s="3130"/>
      <c r="TND11" s="3131"/>
      <c r="TNE11" s="3129" t="s">
        <v>1995</v>
      </c>
      <c r="TNF11" s="3130"/>
      <c r="TNG11" s="3130"/>
      <c r="TNH11" s="3130"/>
      <c r="TNI11" s="3130"/>
      <c r="TNJ11" s="3130"/>
      <c r="TNK11" s="3130"/>
      <c r="TNL11" s="3131"/>
      <c r="TNM11" s="3129" t="s">
        <v>1995</v>
      </c>
      <c r="TNN11" s="3130"/>
      <c r="TNO11" s="3130"/>
      <c r="TNP11" s="3130"/>
      <c r="TNQ11" s="3130"/>
      <c r="TNR11" s="3130"/>
      <c r="TNS11" s="3130"/>
      <c r="TNT11" s="3131"/>
      <c r="TNU11" s="3129" t="s">
        <v>1995</v>
      </c>
      <c r="TNV11" s="3130"/>
      <c r="TNW11" s="3130"/>
      <c r="TNX11" s="3130"/>
      <c r="TNY11" s="3130"/>
      <c r="TNZ11" s="3130"/>
      <c r="TOA11" s="3130"/>
      <c r="TOB11" s="3131"/>
      <c r="TOC11" s="3129" t="s">
        <v>1995</v>
      </c>
      <c r="TOD11" s="3130"/>
      <c r="TOE11" s="3130"/>
      <c r="TOF11" s="3130"/>
      <c r="TOG11" s="3130"/>
      <c r="TOH11" s="3130"/>
      <c r="TOI11" s="3130"/>
      <c r="TOJ11" s="3131"/>
      <c r="TOK11" s="3129" t="s">
        <v>1995</v>
      </c>
      <c r="TOL11" s="3130"/>
      <c r="TOM11" s="3130"/>
      <c r="TON11" s="3130"/>
      <c r="TOO11" s="3130"/>
      <c r="TOP11" s="3130"/>
      <c r="TOQ11" s="3130"/>
      <c r="TOR11" s="3131"/>
      <c r="TOS11" s="3129" t="s">
        <v>1995</v>
      </c>
      <c r="TOT11" s="3130"/>
      <c r="TOU11" s="3130"/>
      <c r="TOV11" s="3130"/>
      <c r="TOW11" s="3130"/>
      <c r="TOX11" s="3130"/>
      <c r="TOY11" s="3130"/>
      <c r="TOZ11" s="3131"/>
      <c r="TPA11" s="3129" t="s">
        <v>1995</v>
      </c>
      <c r="TPB11" s="3130"/>
      <c r="TPC11" s="3130"/>
      <c r="TPD11" s="3130"/>
      <c r="TPE11" s="3130"/>
      <c r="TPF11" s="3130"/>
      <c r="TPG11" s="3130"/>
      <c r="TPH11" s="3131"/>
      <c r="TPI11" s="3129" t="s">
        <v>1995</v>
      </c>
      <c r="TPJ11" s="3130"/>
      <c r="TPK11" s="3130"/>
      <c r="TPL11" s="3130"/>
      <c r="TPM11" s="3130"/>
      <c r="TPN11" s="3130"/>
      <c r="TPO11" s="3130"/>
      <c r="TPP11" s="3131"/>
      <c r="TPQ11" s="3129" t="s">
        <v>1995</v>
      </c>
      <c r="TPR11" s="3130"/>
      <c r="TPS11" s="3130"/>
      <c r="TPT11" s="3130"/>
      <c r="TPU11" s="3130"/>
      <c r="TPV11" s="3130"/>
      <c r="TPW11" s="3130"/>
      <c r="TPX11" s="3131"/>
      <c r="TPY11" s="3129" t="s">
        <v>1995</v>
      </c>
      <c r="TPZ11" s="3130"/>
      <c r="TQA11" s="3130"/>
      <c r="TQB11" s="3130"/>
      <c r="TQC11" s="3130"/>
      <c r="TQD11" s="3130"/>
      <c r="TQE11" s="3130"/>
      <c r="TQF11" s="3131"/>
      <c r="TQG11" s="3129" t="s">
        <v>1995</v>
      </c>
      <c r="TQH11" s="3130"/>
      <c r="TQI11" s="3130"/>
      <c r="TQJ11" s="3130"/>
      <c r="TQK11" s="3130"/>
      <c r="TQL11" s="3130"/>
      <c r="TQM11" s="3130"/>
      <c r="TQN11" s="3131"/>
      <c r="TQO11" s="3129" t="s">
        <v>1995</v>
      </c>
      <c r="TQP11" s="3130"/>
      <c r="TQQ11" s="3130"/>
      <c r="TQR11" s="3130"/>
      <c r="TQS11" s="3130"/>
      <c r="TQT11" s="3130"/>
      <c r="TQU11" s="3130"/>
      <c r="TQV11" s="3131"/>
      <c r="TQW11" s="3129" t="s">
        <v>1995</v>
      </c>
      <c r="TQX11" s="3130"/>
      <c r="TQY11" s="3130"/>
      <c r="TQZ11" s="3130"/>
      <c r="TRA11" s="3130"/>
      <c r="TRB11" s="3130"/>
      <c r="TRC11" s="3130"/>
      <c r="TRD11" s="3131"/>
      <c r="TRE11" s="3129" t="s">
        <v>1995</v>
      </c>
      <c r="TRF11" s="3130"/>
      <c r="TRG11" s="3130"/>
      <c r="TRH11" s="3130"/>
      <c r="TRI11" s="3130"/>
      <c r="TRJ11" s="3130"/>
      <c r="TRK11" s="3130"/>
      <c r="TRL11" s="3131"/>
      <c r="TRM11" s="3129" t="s">
        <v>1995</v>
      </c>
      <c r="TRN11" s="3130"/>
      <c r="TRO11" s="3130"/>
      <c r="TRP11" s="3130"/>
      <c r="TRQ11" s="3130"/>
      <c r="TRR11" s="3130"/>
      <c r="TRS11" s="3130"/>
      <c r="TRT11" s="3131"/>
      <c r="TRU11" s="3129" t="s">
        <v>1995</v>
      </c>
      <c r="TRV11" s="3130"/>
      <c r="TRW11" s="3130"/>
      <c r="TRX11" s="3130"/>
      <c r="TRY11" s="3130"/>
      <c r="TRZ11" s="3130"/>
      <c r="TSA11" s="3130"/>
      <c r="TSB11" s="3131"/>
      <c r="TSC11" s="3129" t="s">
        <v>1995</v>
      </c>
      <c r="TSD11" s="3130"/>
      <c r="TSE11" s="3130"/>
      <c r="TSF11" s="3130"/>
      <c r="TSG11" s="3130"/>
      <c r="TSH11" s="3130"/>
      <c r="TSI11" s="3130"/>
      <c r="TSJ11" s="3131"/>
      <c r="TSK11" s="3129" t="s">
        <v>1995</v>
      </c>
      <c r="TSL11" s="3130"/>
      <c r="TSM11" s="3130"/>
      <c r="TSN11" s="3130"/>
      <c r="TSO11" s="3130"/>
      <c r="TSP11" s="3130"/>
      <c r="TSQ11" s="3130"/>
      <c r="TSR11" s="3131"/>
      <c r="TSS11" s="3129" t="s">
        <v>1995</v>
      </c>
      <c r="TST11" s="3130"/>
      <c r="TSU11" s="3130"/>
      <c r="TSV11" s="3130"/>
      <c r="TSW11" s="3130"/>
      <c r="TSX11" s="3130"/>
      <c r="TSY11" s="3130"/>
      <c r="TSZ11" s="3131"/>
      <c r="TTA11" s="3129" t="s">
        <v>1995</v>
      </c>
      <c r="TTB11" s="3130"/>
      <c r="TTC11" s="3130"/>
      <c r="TTD11" s="3130"/>
      <c r="TTE11" s="3130"/>
      <c r="TTF11" s="3130"/>
      <c r="TTG11" s="3130"/>
      <c r="TTH11" s="3131"/>
      <c r="TTI11" s="3129" t="s">
        <v>1995</v>
      </c>
      <c r="TTJ11" s="3130"/>
      <c r="TTK11" s="3130"/>
      <c r="TTL11" s="3130"/>
      <c r="TTM11" s="3130"/>
      <c r="TTN11" s="3130"/>
      <c r="TTO11" s="3130"/>
      <c r="TTP11" s="3131"/>
      <c r="TTQ11" s="3129" t="s">
        <v>1995</v>
      </c>
      <c r="TTR11" s="3130"/>
      <c r="TTS11" s="3130"/>
      <c r="TTT11" s="3130"/>
      <c r="TTU11" s="3130"/>
      <c r="TTV11" s="3130"/>
      <c r="TTW11" s="3130"/>
      <c r="TTX11" s="3131"/>
      <c r="TTY11" s="3129" t="s">
        <v>1995</v>
      </c>
      <c r="TTZ11" s="3130"/>
      <c r="TUA11" s="3130"/>
      <c r="TUB11" s="3130"/>
      <c r="TUC11" s="3130"/>
      <c r="TUD11" s="3130"/>
      <c r="TUE11" s="3130"/>
      <c r="TUF11" s="3131"/>
      <c r="TUG11" s="3129" t="s">
        <v>1995</v>
      </c>
      <c r="TUH11" s="3130"/>
      <c r="TUI11" s="3130"/>
      <c r="TUJ11" s="3130"/>
      <c r="TUK11" s="3130"/>
      <c r="TUL11" s="3130"/>
      <c r="TUM11" s="3130"/>
      <c r="TUN11" s="3131"/>
      <c r="TUO11" s="3129" t="s">
        <v>1995</v>
      </c>
      <c r="TUP11" s="3130"/>
      <c r="TUQ11" s="3130"/>
      <c r="TUR11" s="3130"/>
      <c r="TUS11" s="3130"/>
      <c r="TUT11" s="3130"/>
      <c r="TUU11" s="3130"/>
      <c r="TUV11" s="3131"/>
      <c r="TUW11" s="3129" t="s">
        <v>1995</v>
      </c>
      <c r="TUX11" s="3130"/>
      <c r="TUY11" s="3130"/>
      <c r="TUZ11" s="3130"/>
      <c r="TVA11" s="3130"/>
      <c r="TVB11" s="3130"/>
      <c r="TVC11" s="3130"/>
      <c r="TVD11" s="3131"/>
      <c r="TVE11" s="3129" t="s">
        <v>1995</v>
      </c>
      <c r="TVF11" s="3130"/>
      <c r="TVG11" s="3130"/>
      <c r="TVH11" s="3130"/>
      <c r="TVI11" s="3130"/>
      <c r="TVJ11" s="3130"/>
      <c r="TVK11" s="3130"/>
      <c r="TVL11" s="3131"/>
      <c r="TVM11" s="3129" t="s">
        <v>1995</v>
      </c>
      <c r="TVN11" s="3130"/>
      <c r="TVO11" s="3130"/>
      <c r="TVP11" s="3130"/>
      <c r="TVQ11" s="3130"/>
      <c r="TVR11" s="3130"/>
      <c r="TVS11" s="3130"/>
      <c r="TVT11" s="3131"/>
      <c r="TVU11" s="3129" t="s">
        <v>1995</v>
      </c>
      <c r="TVV11" s="3130"/>
      <c r="TVW11" s="3130"/>
      <c r="TVX11" s="3130"/>
      <c r="TVY11" s="3130"/>
      <c r="TVZ11" s="3130"/>
      <c r="TWA11" s="3130"/>
      <c r="TWB11" s="3131"/>
      <c r="TWC11" s="3129" t="s">
        <v>1995</v>
      </c>
      <c r="TWD11" s="3130"/>
      <c r="TWE11" s="3130"/>
      <c r="TWF11" s="3130"/>
      <c r="TWG11" s="3130"/>
      <c r="TWH11" s="3130"/>
      <c r="TWI11" s="3130"/>
      <c r="TWJ11" s="3131"/>
      <c r="TWK11" s="3129" t="s">
        <v>1995</v>
      </c>
      <c r="TWL11" s="3130"/>
      <c r="TWM11" s="3130"/>
      <c r="TWN11" s="3130"/>
      <c r="TWO11" s="3130"/>
      <c r="TWP11" s="3130"/>
      <c r="TWQ11" s="3130"/>
      <c r="TWR11" s="3131"/>
      <c r="TWS11" s="3129" t="s">
        <v>1995</v>
      </c>
      <c r="TWT11" s="3130"/>
      <c r="TWU11" s="3130"/>
      <c r="TWV11" s="3130"/>
      <c r="TWW11" s="3130"/>
      <c r="TWX11" s="3130"/>
      <c r="TWY11" s="3130"/>
      <c r="TWZ11" s="3131"/>
      <c r="TXA11" s="3129" t="s">
        <v>1995</v>
      </c>
      <c r="TXB11" s="3130"/>
      <c r="TXC11" s="3130"/>
      <c r="TXD11" s="3130"/>
      <c r="TXE11" s="3130"/>
      <c r="TXF11" s="3130"/>
      <c r="TXG11" s="3130"/>
      <c r="TXH11" s="3131"/>
      <c r="TXI11" s="3129" t="s">
        <v>1995</v>
      </c>
      <c r="TXJ11" s="3130"/>
      <c r="TXK11" s="3130"/>
      <c r="TXL11" s="3130"/>
      <c r="TXM11" s="3130"/>
      <c r="TXN11" s="3130"/>
      <c r="TXO11" s="3130"/>
      <c r="TXP11" s="3131"/>
      <c r="TXQ11" s="3129" t="s">
        <v>1995</v>
      </c>
      <c r="TXR11" s="3130"/>
      <c r="TXS11" s="3130"/>
      <c r="TXT11" s="3130"/>
      <c r="TXU11" s="3130"/>
      <c r="TXV11" s="3130"/>
      <c r="TXW11" s="3130"/>
      <c r="TXX11" s="3131"/>
      <c r="TXY11" s="3129" t="s">
        <v>1995</v>
      </c>
      <c r="TXZ11" s="3130"/>
      <c r="TYA11" s="3130"/>
      <c r="TYB11" s="3130"/>
      <c r="TYC11" s="3130"/>
      <c r="TYD11" s="3130"/>
      <c r="TYE11" s="3130"/>
      <c r="TYF11" s="3131"/>
      <c r="TYG11" s="3129" t="s">
        <v>1995</v>
      </c>
      <c r="TYH11" s="3130"/>
      <c r="TYI11" s="3130"/>
      <c r="TYJ11" s="3130"/>
      <c r="TYK11" s="3130"/>
      <c r="TYL11" s="3130"/>
      <c r="TYM11" s="3130"/>
      <c r="TYN11" s="3131"/>
      <c r="TYO11" s="3129" t="s">
        <v>1995</v>
      </c>
      <c r="TYP11" s="3130"/>
      <c r="TYQ11" s="3130"/>
      <c r="TYR11" s="3130"/>
      <c r="TYS11" s="3130"/>
      <c r="TYT11" s="3130"/>
      <c r="TYU11" s="3130"/>
      <c r="TYV11" s="3131"/>
      <c r="TYW11" s="3129" t="s">
        <v>1995</v>
      </c>
      <c r="TYX11" s="3130"/>
      <c r="TYY11" s="3130"/>
      <c r="TYZ11" s="3130"/>
      <c r="TZA11" s="3130"/>
      <c r="TZB11" s="3130"/>
      <c r="TZC11" s="3130"/>
      <c r="TZD11" s="3131"/>
      <c r="TZE11" s="3129" t="s">
        <v>1995</v>
      </c>
      <c r="TZF11" s="3130"/>
      <c r="TZG11" s="3130"/>
      <c r="TZH11" s="3130"/>
      <c r="TZI11" s="3130"/>
      <c r="TZJ11" s="3130"/>
      <c r="TZK11" s="3130"/>
      <c r="TZL11" s="3131"/>
      <c r="TZM11" s="3129" t="s">
        <v>1995</v>
      </c>
      <c r="TZN11" s="3130"/>
      <c r="TZO11" s="3130"/>
      <c r="TZP11" s="3130"/>
      <c r="TZQ11" s="3130"/>
      <c r="TZR11" s="3130"/>
      <c r="TZS11" s="3130"/>
      <c r="TZT11" s="3131"/>
      <c r="TZU11" s="3129" t="s">
        <v>1995</v>
      </c>
      <c r="TZV11" s="3130"/>
      <c r="TZW11" s="3130"/>
      <c r="TZX11" s="3130"/>
      <c r="TZY11" s="3130"/>
      <c r="TZZ11" s="3130"/>
      <c r="UAA11" s="3130"/>
      <c r="UAB11" s="3131"/>
      <c r="UAC11" s="3129" t="s">
        <v>1995</v>
      </c>
      <c r="UAD11" s="3130"/>
      <c r="UAE11" s="3130"/>
      <c r="UAF11" s="3130"/>
      <c r="UAG11" s="3130"/>
      <c r="UAH11" s="3130"/>
      <c r="UAI11" s="3130"/>
      <c r="UAJ11" s="3131"/>
      <c r="UAK11" s="3129" t="s">
        <v>1995</v>
      </c>
      <c r="UAL11" s="3130"/>
      <c r="UAM11" s="3130"/>
      <c r="UAN11" s="3130"/>
      <c r="UAO11" s="3130"/>
      <c r="UAP11" s="3130"/>
      <c r="UAQ11" s="3130"/>
      <c r="UAR11" s="3131"/>
      <c r="UAS11" s="3129" t="s">
        <v>1995</v>
      </c>
      <c r="UAT11" s="3130"/>
      <c r="UAU11" s="3130"/>
      <c r="UAV11" s="3130"/>
      <c r="UAW11" s="3130"/>
      <c r="UAX11" s="3130"/>
      <c r="UAY11" s="3130"/>
      <c r="UAZ11" s="3131"/>
      <c r="UBA11" s="3129" t="s">
        <v>1995</v>
      </c>
      <c r="UBB11" s="3130"/>
      <c r="UBC11" s="3130"/>
      <c r="UBD11" s="3130"/>
      <c r="UBE11" s="3130"/>
      <c r="UBF11" s="3130"/>
      <c r="UBG11" s="3130"/>
      <c r="UBH11" s="3131"/>
      <c r="UBI11" s="3129" t="s">
        <v>1995</v>
      </c>
      <c r="UBJ11" s="3130"/>
      <c r="UBK11" s="3130"/>
      <c r="UBL11" s="3130"/>
      <c r="UBM11" s="3130"/>
      <c r="UBN11" s="3130"/>
      <c r="UBO11" s="3130"/>
      <c r="UBP11" s="3131"/>
      <c r="UBQ11" s="3129" t="s">
        <v>1995</v>
      </c>
      <c r="UBR11" s="3130"/>
      <c r="UBS11" s="3130"/>
      <c r="UBT11" s="3130"/>
      <c r="UBU11" s="3130"/>
      <c r="UBV11" s="3130"/>
      <c r="UBW11" s="3130"/>
      <c r="UBX11" s="3131"/>
      <c r="UBY11" s="3129" t="s">
        <v>1995</v>
      </c>
      <c r="UBZ11" s="3130"/>
      <c r="UCA11" s="3130"/>
      <c r="UCB11" s="3130"/>
      <c r="UCC11" s="3130"/>
      <c r="UCD11" s="3130"/>
      <c r="UCE11" s="3130"/>
      <c r="UCF11" s="3131"/>
      <c r="UCG11" s="3129" t="s">
        <v>1995</v>
      </c>
      <c r="UCH11" s="3130"/>
      <c r="UCI11" s="3130"/>
      <c r="UCJ11" s="3130"/>
      <c r="UCK11" s="3130"/>
      <c r="UCL11" s="3130"/>
      <c r="UCM11" s="3130"/>
      <c r="UCN11" s="3131"/>
      <c r="UCO11" s="3129" t="s">
        <v>1995</v>
      </c>
      <c r="UCP11" s="3130"/>
      <c r="UCQ11" s="3130"/>
      <c r="UCR11" s="3130"/>
      <c r="UCS11" s="3130"/>
      <c r="UCT11" s="3130"/>
      <c r="UCU11" s="3130"/>
      <c r="UCV11" s="3131"/>
      <c r="UCW11" s="3129" t="s">
        <v>1995</v>
      </c>
      <c r="UCX11" s="3130"/>
      <c r="UCY11" s="3130"/>
      <c r="UCZ11" s="3130"/>
      <c r="UDA11" s="3130"/>
      <c r="UDB11" s="3130"/>
      <c r="UDC11" s="3130"/>
      <c r="UDD11" s="3131"/>
      <c r="UDE11" s="3129" t="s">
        <v>1995</v>
      </c>
      <c r="UDF11" s="3130"/>
      <c r="UDG11" s="3130"/>
      <c r="UDH11" s="3130"/>
      <c r="UDI11" s="3130"/>
      <c r="UDJ11" s="3130"/>
      <c r="UDK11" s="3130"/>
      <c r="UDL11" s="3131"/>
      <c r="UDM11" s="3129" t="s">
        <v>1995</v>
      </c>
      <c r="UDN11" s="3130"/>
      <c r="UDO11" s="3130"/>
      <c r="UDP11" s="3130"/>
      <c r="UDQ11" s="3130"/>
      <c r="UDR11" s="3130"/>
      <c r="UDS11" s="3130"/>
      <c r="UDT11" s="3131"/>
      <c r="UDU11" s="3129" t="s">
        <v>1995</v>
      </c>
      <c r="UDV11" s="3130"/>
      <c r="UDW11" s="3130"/>
      <c r="UDX11" s="3130"/>
      <c r="UDY11" s="3130"/>
      <c r="UDZ11" s="3130"/>
      <c r="UEA11" s="3130"/>
      <c r="UEB11" s="3131"/>
      <c r="UEC11" s="3129" t="s">
        <v>1995</v>
      </c>
      <c r="UED11" s="3130"/>
      <c r="UEE11" s="3130"/>
      <c r="UEF11" s="3130"/>
      <c r="UEG11" s="3130"/>
      <c r="UEH11" s="3130"/>
      <c r="UEI11" s="3130"/>
      <c r="UEJ11" s="3131"/>
      <c r="UEK11" s="3129" t="s">
        <v>1995</v>
      </c>
      <c r="UEL11" s="3130"/>
      <c r="UEM11" s="3130"/>
      <c r="UEN11" s="3130"/>
      <c r="UEO11" s="3130"/>
      <c r="UEP11" s="3130"/>
      <c r="UEQ11" s="3130"/>
      <c r="UER11" s="3131"/>
      <c r="UES11" s="3129" t="s">
        <v>1995</v>
      </c>
      <c r="UET11" s="3130"/>
      <c r="UEU11" s="3130"/>
      <c r="UEV11" s="3130"/>
      <c r="UEW11" s="3130"/>
      <c r="UEX11" s="3130"/>
      <c r="UEY11" s="3130"/>
      <c r="UEZ11" s="3131"/>
      <c r="UFA11" s="3129" t="s">
        <v>1995</v>
      </c>
      <c r="UFB11" s="3130"/>
      <c r="UFC11" s="3130"/>
      <c r="UFD11" s="3130"/>
      <c r="UFE11" s="3130"/>
      <c r="UFF11" s="3130"/>
      <c r="UFG11" s="3130"/>
      <c r="UFH11" s="3131"/>
      <c r="UFI11" s="3129" t="s">
        <v>1995</v>
      </c>
      <c r="UFJ11" s="3130"/>
      <c r="UFK11" s="3130"/>
      <c r="UFL11" s="3130"/>
      <c r="UFM11" s="3130"/>
      <c r="UFN11" s="3130"/>
      <c r="UFO11" s="3130"/>
      <c r="UFP11" s="3131"/>
      <c r="UFQ11" s="3129" t="s">
        <v>1995</v>
      </c>
      <c r="UFR11" s="3130"/>
      <c r="UFS11" s="3130"/>
      <c r="UFT11" s="3130"/>
      <c r="UFU11" s="3130"/>
      <c r="UFV11" s="3130"/>
      <c r="UFW11" s="3130"/>
      <c r="UFX11" s="3131"/>
      <c r="UFY11" s="3129" t="s">
        <v>1995</v>
      </c>
      <c r="UFZ11" s="3130"/>
      <c r="UGA11" s="3130"/>
      <c r="UGB11" s="3130"/>
      <c r="UGC11" s="3130"/>
      <c r="UGD11" s="3130"/>
      <c r="UGE11" s="3130"/>
      <c r="UGF11" s="3131"/>
      <c r="UGG11" s="3129" t="s">
        <v>1995</v>
      </c>
      <c r="UGH11" s="3130"/>
      <c r="UGI11" s="3130"/>
      <c r="UGJ11" s="3130"/>
      <c r="UGK11" s="3130"/>
      <c r="UGL11" s="3130"/>
      <c r="UGM11" s="3130"/>
      <c r="UGN11" s="3131"/>
      <c r="UGO11" s="3129" t="s">
        <v>1995</v>
      </c>
      <c r="UGP11" s="3130"/>
      <c r="UGQ11" s="3130"/>
      <c r="UGR11" s="3130"/>
      <c r="UGS11" s="3130"/>
      <c r="UGT11" s="3130"/>
      <c r="UGU11" s="3130"/>
      <c r="UGV11" s="3131"/>
      <c r="UGW11" s="3129" t="s">
        <v>1995</v>
      </c>
      <c r="UGX11" s="3130"/>
      <c r="UGY11" s="3130"/>
      <c r="UGZ11" s="3130"/>
      <c r="UHA11" s="3130"/>
      <c r="UHB11" s="3130"/>
      <c r="UHC11" s="3130"/>
      <c r="UHD11" s="3131"/>
      <c r="UHE11" s="3129" t="s">
        <v>1995</v>
      </c>
      <c r="UHF11" s="3130"/>
      <c r="UHG11" s="3130"/>
      <c r="UHH11" s="3130"/>
      <c r="UHI11" s="3130"/>
      <c r="UHJ11" s="3130"/>
      <c r="UHK11" s="3130"/>
      <c r="UHL11" s="3131"/>
      <c r="UHM11" s="3129" t="s">
        <v>1995</v>
      </c>
      <c r="UHN11" s="3130"/>
      <c r="UHO11" s="3130"/>
      <c r="UHP11" s="3130"/>
      <c r="UHQ11" s="3130"/>
      <c r="UHR11" s="3130"/>
      <c r="UHS11" s="3130"/>
      <c r="UHT11" s="3131"/>
      <c r="UHU11" s="3129" t="s">
        <v>1995</v>
      </c>
      <c r="UHV11" s="3130"/>
      <c r="UHW11" s="3130"/>
      <c r="UHX11" s="3130"/>
      <c r="UHY11" s="3130"/>
      <c r="UHZ11" s="3130"/>
      <c r="UIA11" s="3130"/>
      <c r="UIB11" s="3131"/>
      <c r="UIC11" s="3129" t="s">
        <v>1995</v>
      </c>
      <c r="UID11" s="3130"/>
      <c r="UIE11" s="3130"/>
      <c r="UIF11" s="3130"/>
      <c r="UIG11" s="3130"/>
      <c r="UIH11" s="3130"/>
      <c r="UII11" s="3130"/>
      <c r="UIJ11" s="3131"/>
      <c r="UIK11" s="3129" t="s">
        <v>1995</v>
      </c>
      <c r="UIL11" s="3130"/>
      <c r="UIM11" s="3130"/>
      <c r="UIN11" s="3130"/>
      <c r="UIO11" s="3130"/>
      <c r="UIP11" s="3130"/>
      <c r="UIQ11" s="3130"/>
      <c r="UIR11" s="3131"/>
      <c r="UIS11" s="3129" t="s">
        <v>1995</v>
      </c>
      <c r="UIT11" s="3130"/>
      <c r="UIU11" s="3130"/>
      <c r="UIV11" s="3130"/>
      <c r="UIW11" s="3130"/>
      <c r="UIX11" s="3130"/>
      <c r="UIY11" s="3130"/>
      <c r="UIZ11" s="3131"/>
      <c r="UJA11" s="3129" t="s">
        <v>1995</v>
      </c>
      <c r="UJB11" s="3130"/>
      <c r="UJC11" s="3130"/>
      <c r="UJD11" s="3130"/>
      <c r="UJE11" s="3130"/>
      <c r="UJF11" s="3130"/>
      <c r="UJG11" s="3130"/>
      <c r="UJH11" s="3131"/>
      <c r="UJI11" s="3129" t="s">
        <v>1995</v>
      </c>
      <c r="UJJ11" s="3130"/>
      <c r="UJK11" s="3130"/>
      <c r="UJL11" s="3130"/>
      <c r="UJM11" s="3130"/>
      <c r="UJN11" s="3130"/>
      <c r="UJO11" s="3130"/>
      <c r="UJP11" s="3131"/>
      <c r="UJQ11" s="3129" t="s">
        <v>1995</v>
      </c>
      <c r="UJR11" s="3130"/>
      <c r="UJS11" s="3130"/>
      <c r="UJT11" s="3130"/>
      <c r="UJU11" s="3130"/>
      <c r="UJV11" s="3130"/>
      <c r="UJW11" s="3130"/>
      <c r="UJX11" s="3131"/>
      <c r="UJY11" s="3129" t="s">
        <v>1995</v>
      </c>
      <c r="UJZ11" s="3130"/>
      <c r="UKA11" s="3130"/>
      <c r="UKB11" s="3130"/>
      <c r="UKC11" s="3130"/>
      <c r="UKD11" s="3130"/>
      <c r="UKE11" s="3130"/>
      <c r="UKF11" s="3131"/>
      <c r="UKG11" s="3129" t="s">
        <v>1995</v>
      </c>
      <c r="UKH11" s="3130"/>
      <c r="UKI11" s="3130"/>
      <c r="UKJ11" s="3130"/>
      <c r="UKK11" s="3130"/>
      <c r="UKL11" s="3130"/>
      <c r="UKM11" s="3130"/>
      <c r="UKN11" s="3131"/>
      <c r="UKO11" s="3129" t="s">
        <v>1995</v>
      </c>
      <c r="UKP11" s="3130"/>
      <c r="UKQ11" s="3130"/>
      <c r="UKR11" s="3130"/>
      <c r="UKS11" s="3130"/>
      <c r="UKT11" s="3130"/>
      <c r="UKU11" s="3130"/>
      <c r="UKV11" s="3131"/>
      <c r="UKW11" s="3129" t="s">
        <v>1995</v>
      </c>
      <c r="UKX11" s="3130"/>
      <c r="UKY11" s="3130"/>
      <c r="UKZ11" s="3130"/>
      <c r="ULA11" s="3130"/>
      <c r="ULB11" s="3130"/>
      <c r="ULC11" s="3130"/>
      <c r="ULD11" s="3131"/>
      <c r="ULE11" s="3129" t="s">
        <v>1995</v>
      </c>
      <c r="ULF11" s="3130"/>
      <c r="ULG11" s="3130"/>
      <c r="ULH11" s="3130"/>
      <c r="ULI11" s="3130"/>
      <c r="ULJ11" s="3130"/>
      <c r="ULK11" s="3130"/>
      <c r="ULL11" s="3131"/>
      <c r="ULM11" s="3129" t="s">
        <v>1995</v>
      </c>
      <c r="ULN11" s="3130"/>
      <c r="ULO11" s="3130"/>
      <c r="ULP11" s="3130"/>
      <c r="ULQ11" s="3130"/>
      <c r="ULR11" s="3130"/>
      <c r="ULS11" s="3130"/>
      <c r="ULT11" s="3131"/>
      <c r="ULU11" s="3129" t="s">
        <v>1995</v>
      </c>
      <c r="ULV11" s="3130"/>
      <c r="ULW11" s="3130"/>
      <c r="ULX11" s="3130"/>
      <c r="ULY11" s="3130"/>
      <c r="ULZ11" s="3130"/>
      <c r="UMA11" s="3130"/>
      <c r="UMB11" s="3131"/>
      <c r="UMC11" s="3129" t="s">
        <v>1995</v>
      </c>
      <c r="UMD11" s="3130"/>
      <c r="UME11" s="3130"/>
      <c r="UMF11" s="3130"/>
      <c r="UMG11" s="3130"/>
      <c r="UMH11" s="3130"/>
      <c r="UMI11" s="3130"/>
      <c r="UMJ11" s="3131"/>
      <c r="UMK11" s="3129" t="s">
        <v>1995</v>
      </c>
      <c r="UML11" s="3130"/>
      <c r="UMM11" s="3130"/>
      <c r="UMN11" s="3130"/>
      <c r="UMO11" s="3130"/>
      <c r="UMP11" s="3130"/>
      <c r="UMQ11" s="3130"/>
      <c r="UMR11" s="3131"/>
      <c r="UMS11" s="3129" t="s">
        <v>1995</v>
      </c>
      <c r="UMT11" s="3130"/>
      <c r="UMU11" s="3130"/>
      <c r="UMV11" s="3130"/>
      <c r="UMW11" s="3130"/>
      <c r="UMX11" s="3130"/>
      <c r="UMY11" s="3130"/>
      <c r="UMZ11" s="3131"/>
      <c r="UNA11" s="3129" t="s">
        <v>1995</v>
      </c>
      <c r="UNB11" s="3130"/>
      <c r="UNC11" s="3130"/>
      <c r="UND11" s="3130"/>
      <c r="UNE11" s="3130"/>
      <c r="UNF11" s="3130"/>
      <c r="UNG11" s="3130"/>
      <c r="UNH11" s="3131"/>
      <c r="UNI11" s="3129" t="s">
        <v>1995</v>
      </c>
      <c r="UNJ11" s="3130"/>
      <c r="UNK11" s="3130"/>
      <c r="UNL11" s="3130"/>
      <c r="UNM11" s="3130"/>
      <c r="UNN11" s="3130"/>
      <c r="UNO11" s="3130"/>
      <c r="UNP11" s="3131"/>
      <c r="UNQ11" s="3129" t="s">
        <v>1995</v>
      </c>
      <c r="UNR11" s="3130"/>
      <c r="UNS11" s="3130"/>
      <c r="UNT11" s="3130"/>
      <c r="UNU11" s="3130"/>
      <c r="UNV11" s="3130"/>
      <c r="UNW11" s="3130"/>
      <c r="UNX11" s="3131"/>
      <c r="UNY11" s="3129" t="s">
        <v>1995</v>
      </c>
      <c r="UNZ11" s="3130"/>
      <c r="UOA11" s="3130"/>
      <c r="UOB11" s="3130"/>
      <c r="UOC11" s="3130"/>
      <c r="UOD11" s="3130"/>
      <c r="UOE11" s="3130"/>
      <c r="UOF11" s="3131"/>
      <c r="UOG11" s="3129" t="s">
        <v>1995</v>
      </c>
      <c r="UOH11" s="3130"/>
      <c r="UOI11" s="3130"/>
      <c r="UOJ11" s="3130"/>
      <c r="UOK11" s="3130"/>
      <c r="UOL11" s="3130"/>
      <c r="UOM11" s="3130"/>
      <c r="UON11" s="3131"/>
      <c r="UOO11" s="3129" t="s">
        <v>1995</v>
      </c>
      <c r="UOP11" s="3130"/>
      <c r="UOQ11" s="3130"/>
      <c r="UOR11" s="3130"/>
      <c r="UOS11" s="3130"/>
      <c r="UOT11" s="3130"/>
      <c r="UOU11" s="3130"/>
      <c r="UOV11" s="3131"/>
      <c r="UOW11" s="3129" t="s">
        <v>1995</v>
      </c>
      <c r="UOX11" s="3130"/>
      <c r="UOY11" s="3130"/>
      <c r="UOZ11" s="3130"/>
      <c r="UPA11" s="3130"/>
      <c r="UPB11" s="3130"/>
      <c r="UPC11" s="3130"/>
      <c r="UPD11" s="3131"/>
      <c r="UPE11" s="3129" t="s">
        <v>1995</v>
      </c>
      <c r="UPF11" s="3130"/>
      <c r="UPG11" s="3130"/>
      <c r="UPH11" s="3130"/>
      <c r="UPI11" s="3130"/>
      <c r="UPJ11" s="3130"/>
      <c r="UPK11" s="3130"/>
      <c r="UPL11" s="3131"/>
      <c r="UPM11" s="3129" t="s">
        <v>1995</v>
      </c>
      <c r="UPN11" s="3130"/>
      <c r="UPO11" s="3130"/>
      <c r="UPP11" s="3130"/>
      <c r="UPQ11" s="3130"/>
      <c r="UPR11" s="3130"/>
      <c r="UPS11" s="3130"/>
      <c r="UPT11" s="3131"/>
      <c r="UPU11" s="3129" t="s">
        <v>1995</v>
      </c>
      <c r="UPV11" s="3130"/>
      <c r="UPW11" s="3130"/>
      <c r="UPX11" s="3130"/>
      <c r="UPY11" s="3130"/>
      <c r="UPZ11" s="3130"/>
      <c r="UQA11" s="3130"/>
      <c r="UQB11" s="3131"/>
      <c r="UQC11" s="3129" t="s">
        <v>1995</v>
      </c>
      <c r="UQD11" s="3130"/>
      <c r="UQE11" s="3130"/>
      <c r="UQF11" s="3130"/>
      <c r="UQG11" s="3130"/>
      <c r="UQH11" s="3130"/>
      <c r="UQI11" s="3130"/>
      <c r="UQJ11" s="3131"/>
      <c r="UQK11" s="3129" t="s">
        <v>1995</v>
      </c>
      <c r="UQL11" s="3130"/>
      <c r="UQM11" s="3130"/>
      <c r="UQN11" s="3130"/>
      <c r="UQO11" s="3130"/>
      <c r="UQP11" s="3130"/>
      <c r="UQQ11" s="3130"/>
      <c r="UQR11" s="3131"/>
      <c r="UQS11" s="3129" t="s">
        <v>1995</v>
      </c>
      <c r="UQT11" s="3130"/>
      <c r="UQU11" s="3130"/>
      <c r="UQV11" s="3130"/>
      <c r="UQW11" s="3130"/>
      <c r="UQX11" s="3130"/>
      <c r="UQY11" s="3130"/>
      <c r="UQZ11" s="3131"/>
      <c r="URA11" s="3129" t="s">
        <v>1995</v>
      </c>
      <c r="URB11" s="3130"/>
      <c r="URC11" s="3130"/>
      <c r="URD11" s="3130"/>
      <c r="URE11" s="3130"/>
      <c r="URF11" s="3130"/>
      <c r="URG11" s="3130"/>
      <c r="URH11" s="3131"/>
      <c r="URI11" s="3129" t="s">
        <v>1995</v>
      </c>
      <c r="URJ11" s="3130"/>
      <c r="URK11" s="3130"/>
      <c r="URL11" s="3130"/>
      <c r="URM11" s="3130"/>
      <c r="URN11" s="3130"/>
      <c r="URO11" s="3130"/>
      <c r="URP11" s="3131"/>
      <c r="URQ11" s="3129" t="s">
        <v>1995</v>
      </c>
      <c r="URR11" s="3130"/>
      <c r="URS11" s="3130"/>
      <c r="URT11" s="3130"/>
      <c r="URU11" s="3130"/>
      <c r="URV11" s="3130"/>
      <c r="URW11" s="3130"/>
      <c r="URX11" s="3131"/>
      <c r="URY11" s="3129" t="s">
        <v>1995</v>
      </c>
      <c r="URZ11" s="3130"/>
      <c r="USA11" s="3130"/>
      <c r="USB11" s="3130"/>
      <c r="USC11" s="3130"/>
      <c r="USD11" s="3130"/>
      <c r="USE11" s="3130"/>
      <c r="USF11" s="3131"/>
      <c r="USG11" s="3129" t="s">
        <v>1995</v>
      </c>
      <c r="USH11" s="3130"/>
      <c r="USI11" s="3130"/>
      <c r="USJ11" s="3130"/>
      <c r="USK11" s="3130"/>
      <c r="USL11" s="3130"/>
      <c r="USM11" s="3130"/>
      <c r="USN11" s="3131"/>
      <c r="USO11" s="3129" t="s">
        <v>1995</v>
      </c>
      <c r="USP11" s="3130"/>
      <c r="USQ11" s="3130"/>
      <c r="USR11" s="3130"/>
      <c r="USS11" s="3130"/>
      <c r="UST11" s="3130"/>
      <c r="USU11" s="3130"/>
      <c r="USV11" s="3131"/>
      <c r="USW11" s="3129" t="s">
        <v>1995</v>
      </c>
      <c r="USX11" s="3130"/>
      <c r="USY11" s="3130"/>
      <c r="USZ11" s="3130"/>
      <c r="UTA11" s="3130"/>
      <c r="UTB11" s="3130"/>
      <c r="UTC11" s="3130"/>
      <c r="UTD11" s="3131"/>
      <c r="UTE11" s="3129" t="s">
        <v>1995</v>
      </c>
      <c r="UTF11" s="3130"/>
      <c r="UTG11" s="3130"/>
      <c r="UTH11" s="3130"/>
      <c r="UTI11" s="3130"/>
      <c r="UTJ11" s="3130"/>
      <c r="UTK11" s="3130"/>
      <c r="UTL11" s="3131"/>
      <c r="UTM11" s="3129" t="s">
        <v>1995</v>
      </c>
      <c r="UTN11" s="3130"/>
      <c r="UTO11" s="3130"/>
      <c r="UTP11" s="3130"/>
      <c r="UTQ11" s="3130"/>
      <c r="UTR11" s="3130"/>
      <c r="UTS11" s="3130"/>
      <c r="UTT11" s="3131"/>
      <c r="UTU11" s="3129" t="s">
        <v>1995</v>
      </c>
      <c r="UTV11" s="3130"/>
      <c r="UTW11" s="3130"/>
      <c r="UTX11" s="3130"/>
      <c r="UTY11" s="3130"/>
      <c r="UTZ11" s="3130"/>
      <c r="UUA11" s="3130"/>
      <c r="UUB11" s="3131"/>
      <c r="UUC11" s="3129" t="s">
        <v>1995</v>
      </c>
      <c r="UUD11" s="3130"/>
      <c r="UUE11" s="3130"/>
      <c r="UUF11" s="3130"/>
      <c r="UUG11" s="3130"/>
      <c r="UUH11" s="3130"/>
      <c r="UUI11" s="3130"/>
      <c r="UUJ11" s="3131"/>
      <c r="UUK11" s="3129" t="s">
        <v>1995</v>
      </c>
      <c r="UUL11" s="3130"/>
      <c r="UUM11" s="3130"/>
      <c r="UUN11" s="3130"/>
      <c r="UUO11" s="3130"/>
      <c r="UUP11" s="3130"/>
      <c r="UUQ11" s="3130"/>
      <c r="UUR11" s="3131"/>
      <c r="UUS11" s="3129" t="s">
        <v>1995</v>
      </c>
      <c r="UUT11" s="3130"/>
      <c r="UUU11" s="3130"/>
      <c r="UUV11" s="3130"/>
      <c r="UUW11" s="3130"/>
      <c r="UUX11" s="3130"/>
      <c r="UUY11" s="3130"/>
      <c r="UUZ11" s="3131"/>
      <c r="UVA11" s="3129" t="s">
        <v>1995</v>
      </c>
      <c r="UVB11" s="3130"/>
      <c r="UVC11" s="3130"/>
      <c r="UVD11" s="3130"/>
      <c r="UVE11" s="3130"/>
      <c r="UVF11" s="3130"/>
      <c r="UVG11" s="3130"/>
      <c r="UVH11" s="3131"/>
      <c r="UVI11" s="3129" t="s">
        <v>1995</v>
      </c>
      <c r="UVJ11" s="3130"/>
      <c r="UVK11" s="3130"/>
      <c r="UVL11" s="3130"/>
      <c r="UVM11" s="3130"/>
      <c r="UVN11" s="3130"/>
      <c r="UVO11" s="3130"/>
      <c r="UVP11" s="3131"/>
      <c r="UVQ11" s="3129" t="s">
        <v>1995</v>
      </c>
      <c r="UVR11" s="3130"/>
      <c r="UVS11" s="3130"/>
      <c r="UVT11" s="3130"/>
      <c r="UVU11" s="3130"/>
      <c r="UVV11" s="3130"/>
      <c r="UVW11" s="3130"/>
      <c r="UVX11" s="3131"/>
      <c r="UVY11" s="3129" t="s">
        <v>1995</v>
      </c>
      <c r="UVZ11" s="3130"/>
      <c r="UWA11" s="3130"/>
      <c r="UWB11" s="3130"/>
      <c r="UWC11" s="3130"/>
      <c r="UWD11" s="3130"/>
      <c r="UWE11" s="3130"/>
      <c r="UWF11" s="3131"/>
      <c r="UWG11" s="3129" t="s">
        <v>1995</v>
      </c>
      <c r="UWH11" s="3130"/>
      <c r="UWI11" s="3130"/>
      <c r="UWJ11" s="3130"/>
      <c r="UWK11" s="3130"/>
      <c r="UWL11" s="3130"/>
      <c r="UWM11" s="3130"/>
      <c r="UWN11" s="3131"/>
      <c r="UWO11" s="3129" t="s">
        <v>1995</v>
      </c>
      <c r="UWP11" s="3130"/>
      <c r="UWQ11" s="3130"/>
      <c r="UWR11" s="3130"/>
      <c r="UWS11" s="3130"/>
      <c r="UWT11" s="3130"/>
      <c r="UWU11" s="3130"/>
      <c r="UWV11" s="3131"/>
      <c r="UWW11" s="3129" t="s">
        <v>1995</v>
      </c>
      <c r="UWX11" s="3130"/>
      <c r="UWY11" s="3130"/>
      <c r="UWZ11" s="3130"/>
      <c r="UXA11" s="3130"/>
      <c r="UXB11" s="3130"/>
      <c r="UXC11" s="3130"/>
      <c r="UXD11" s="3131"/>
      <c r="UXE11" s="3129" t="s">
        <v>1995</v>
      </c>
      <c r="UXF11" s="3130"/>
      <c r="UXG11" s="3130"/>
      <c r="UXH11" s="3130"/>
      <c r="UXI11" s="3130"/>
      <c r="UXJ11" s="3130"/>
      <c r="UXK11" s="3130"/>
      <c r="UXL11" s="3131"/>
      <c r="UXM11" s="3129" t="s">
        <v>1995</v>
      </c>
      <c r="UXN11" s="3130"/>
      <c r="UXO11" s="3130"/>
      <c r="UXP11" s="3130"/>
      <c r="UXQ11" s="3130"/>
      <c r="UXR11" s="3130"/>
      <c r="UXS11" s="3130"/>
      <c r="UXT11" s="3131"/>
      <c r="UXU11" s="3129" t="s">
        <v>1995</v>
      </c>
      <c r="UXV11" s="3130"/>
      <c r="UXW11" s="3130"/>
      <c r="UXX11" s="3130"/>
      <c r="UXY11" s="3130"/>
      <c r="UXZ11" s="3130"/>
      <c r="UYA11" s="3130"/>
      <c r="UYB11" s="3131"/>
      <c r="UYC11" s="3129" t="s">
        <v>1995</v>
      </c>
      <c r="UYD11" s="3130"/>
      <c r="UYE11" s="3130"/>
      <c r="UYF11" s="3130"/>
      <c r="UYG11" s="3130"/>
      <c r="UYH11" s="3130"/>
      <c r="UYI11" s="3130"/>
      <c r="UYJ11" s="3131"/>
      <c r="UYK11" s="3129" t="s">
        <v>1995</v>
      </c>
      <c r="UYL11" s="3130"/>
      <c r="UYM11" s="3130"/>
      <c r="UYN11" s="3130"/>
      <c r="UYO11" s="3130"/>
      <c r="UYP11" s="3130"/>
      <c r="UYQ11" s="3130"/>
      <c r="UYR11" s="3131"/>
      <c r="UYS11" s="3129" t="s">
        <v>1995</v>
      </c>
      <c r="UYT11" s="3130"/>
      <c r="UYU11" s="3130"/>
      <c r="UYV11" s="3130"/>
      <c r="UYW11" s="3130"/>
      <c r="UYX11" s="3130"/>
      <c r="UYY11" s="3130"/>
      <c r="UYZ11" s="3131"/>
      <c r="UZA11" s="3129" t="s">
        <v>1995</v>
      </c>
      <c r="UZB11" s="3130"/>
      <c r="UZC11" s="3130"/>
      <c r="UZD11" s="3130"/>
      <c r="UZE11" s="3130"/>
      <c r="UZF11" s="3130"/>
      <c r="UZG11" s="3130"/>
      <c r="UZH11" s="3131"/>
      <c r="UZI11" s="3129" t="s">
        <v>1995</v>
      </c>
      <c r="UZJ11" s="3130"/>
      <c r="UZK11" s="3130"/>
      <c r="UZL11" s="3130"/>
      <c r="UZM11" s="3130"/>
      <c r="UZN11" s="3130"/>
      <c r="UZO11" s="3130"/>
      <c r="UZP11" s="3131"/>
      <c r="UZQ11" s="3129" t="s">
        <v>1995</v>
      </c>
      <c r="UZR11" s="3130"/>
      <c r="UZS11" s="3130"/>
      <c r="UZT11" s="3130"/>
      <c r="UZU11" s="3130"/>
      <c r="UZV11" s="3130"/>
      <c r="UZW11" s="3130"/>
      <c r="UZX11" s="3131"/>
      <c r="UZY11" s="3129" t="s">
        <v>1995</v>
      </c>
      <c r="UZZ11" s="3130"/>
      <c r="VAA11" s="3130"/>
      <c r="VAB11" s="3130"/>
      <c r="VAC11" s="3130"/>
      <c r="VAD11" s="3130"/>
      <c r="VAE11" s="3130"/>
      <c r="VAF11" s="3131"/>
      <c r="VAG11" s="3129" t="s">
        <v>1995</v>
      </c>
      <c r="VAH11" s="3130"/>
      <c r="VAI11" s="3130"/>
      <c r="VAJ11" s="3130"/>
      <c r="VAK11" s="3130"/>
      <c r="VAL11" s="3130"/>
      <c r="VAM11" s="3130"/>
      <c r="VAN11" s="3131"/>
      <c r="VAO11" s="3129" t="s">
        <v>1995</v>
      </c>
      <c r="VAP11" s="3130"/>
      <c r="VAQ11" s="3130"/>
      <c r="VAR11" s="3130"/>
      <c r="VAS11" s="3130"/>
      <c r="VAT11" s="3130"/>
      <c r="VAU11" s="3130"/>
      <c r="VAV11" s="3131"/>
      <c r="VAW11" s="3129" t="s">
        <v>1995</v>
      </c>
      <c r="VAX11" s="3130"/>
      <c r="VAY11" s="3130"/>
      <c r="VAZ11" s="3130"/>
      <c r="VBA11" s="3130"/>
      <c r="VBB11" s="3130"/>
      <c r="VBC11" s="3130"/>
      <c r="VBD11" s="3131"/>
      <c r="VBE11" s="3129" t="s">
        <v>1995</v>
      </c>
      <c r="VBF11" s="3130"/>
      <c r="VBG11" s="3130"/>
      <c r="VBH11" s="3130"/>
      <c r="VBI11" s="3130"/>
      <c r="VBJ11" s="3130"/>
      <c r="VBK11" s="3130"/>
      <c r="VBL11" s="3131"/>
      <c r="VBM11" s="3129" t="s">
        <v>1995</v>
      </c>
      <c r="VBN11" s="3130"/>
      <c r="VBO11" s="3130"/>
      <c r="VBP11" s="3130"/>
      <c r="VBQ11" s="3130"/>
      <c r="VBR11" s="3130"/>
      <c r="VBS11" s="3130"/>
      <c r="VBT11" s="3131"/>
      <c r="VBU11" s="3129" t="s">
        <v>1995</v>
      </c>
      <c r="VBV11" s="3130"/>
      <c r="VBW11" s="3130"/>
      <c r="VBX11" s="3130"/>
      <c r="VBY11" s="3130"/>
      <c r="VBZ11" s="3130"/>
      <c r="VCA11" s="3130"/>
      <c r="VCB11" s="3131"/>
      <c r="VCC11" s="3129" t="s">
        <v>1995</v>
      </c>
      <c r="VCD11" s="3130"/>
      <c r="VCE11" s="3130"/>
      <c r="VCF11" s="3130"/>
      <c r="VCG11" s="3130"/>
      <c r="VCH11" s="3130"/>
      <c r="VCI11" s="3130"/>
      <c r="VCJ11" s="3131"/>
      <c r="VCK11" s="3129" t="s">
        <v>1995</v>
      </c>
      <c r="VCL11" s="3130"/>
      <c r="VCM11" s="3130"/>
      <c r="VCN11" s="3130"/>
      <c r="VCO11" s="3130"/>
      <c r="VCP11" s="3130"/>
      <c r="VCQ11" s="3130"/>
      <c r="VCR11" s="3131"/>
      <c r="VCS11" s="3129" t="s">
        <v>1995</v>
      </c>
      <c r="VCT11" s="3130"/>
      <c r="VCU11" s="3130"/>
      <c r="VCV11" s="3130"/>
      <c r="VCW11" s="3130"/>
      <c r="VCX11" s="3130"/>
      <c r="VCY11" s="3130"/>
      <c r="VCZ11" s="3131"/>
      <c r="VDA11" s="3129" t="s">
        <v>1995</v>
      </c>
      <c r="VDB11" s="3130"/>
      <c r="VDC11" s="3130"/>
      <c r="VDD11" s="3130"/>
      <c r="VDE11" s="3130"/>
      <c r="VDF11" s="3130"/>
      <c r="VDG11" s="3130"/>
      <c r="VDH11" s="3131"/>
      <c r="VDI11" s="3129" t="s">
        <v>1995</v>
      </c>
      <c r="VDJ11" s="3130"/>
      <c r="VDK11" s="3130"/>
      <c r="VDL11" s="3130"/>
      <c r="VDM11" s="3130"/>
      <c r="VDN11" s="3130"/>
      <c r="VDO11" s="3130"/>
      <c r="VDP11" s="3131"/>
      <c r="VDQ11" s="3129" t="s">
        <v>1995</v>
      </c>
      <c r="VDR11" s="3130"/>
      <c r="VDS11" s="3130"/>
      <c r="VDT11" s="3130"/>
      <c r="VDU11" s="3130"/>
      <c r="VDV11" s="3130"/>
      <c r="VDW11" s="3130"/>
      <c r="VDX11" s="3131"/>
      <c r="VDY11" s="3129" t="s">
        <v>1995</v>
      </c>
      <c r="VDZ11" s="3130"/>
      <c r="VEA11" s="3130"/>
      <c r="VEB11" s="3130"/>
      <c r="VEC11" s="3130"/>
      <c r="VED11" s="3130"/>
      <c r="VEE11" s="3130"/>
      <c r="VEF11" s="3131"/>
      <c r="VEG11" s="3129" t="s">
        <v>1995</v>
      </c>
      <c r="VEH11" s="3130"/>
      <c r="VEI11" s="3130"/>
      <c r="VEJ11" s="3130"/>
      <c r="VEK11" s="3130"/>
      <c r="VEL11" s="3130"/>
      <c r="VEM11" s="3130"/>
      <c r="VEN11" s="3131"/>
      <c r="VEO11" s="3129" t="s">
        <v>1995</v>
      </c>
      <c r="VEP11" s="3130"/>
      <c r="VEQ11" s="3130"/>
      <c r="VER11" s="3130"/>
      <c r="VES11" s="3130"/>
      <c r="VET11" s="3130"/>
      <c r="VEU11" s="3130"/>
      <c r="VEV11" s="3131"/>
      <c r="VEW11" s="3129" t="s">
        <v>1995</v>
      </c>
      <c r="VEX11" s="3130"/>
      <c r="VEY11" s="3130"/>
      <c r="VEZ11" s="3130"/>
      <c r="VFA11" s="3130"/>
      <c r="VFB11" s="3130"/>
      <c r="VFC11" s="3130"/>
      <c r="VFD11" s="3131"/>
      <c r="VFE11" s="3129" t="s">
        <v>1995</v>
      </c>
      <c r="VFF11" s="3130"/>
      <c r="VFG11" s="3130"/>
      <c r="VFH11" s="3130"/>
      <c r="VFI11" s="3130"/>
      <c r="VFJ11" s="3130"/>
      <c r="VFK11" s="3130"/>
      <c r="VFL11" s="3131"/>
      <c r="VFM11" s="3129" t="s">
        <v>1995</v>
      </c>
      <c r="VFN11" s="3130"/>
      <c r="VFO11" s="3130"/>
      <c r="VFP11" s="3130"/>
      <c r="VFQ11" s="3130"/>
      <c r="VFR11" s="3130"/>
      <c r="VFS11" s="3130"/>
      <c r="VFT11" s="3131"/>
      <c r="VFU11" s="3129" t="s">
        <v>1995</v>
      </c>
      <c r="VFV11" s="3130"/>
      <c r="VFW11" s="3130"/>
      <c r="VFX11" s="3130"/>
      <c r="VFY11" s="3130"/>
      <c r="VFZ11" s="3130"/>
      <c r="VGA11" s="3130"/>
      <c r="VGB11" s="3131"/>
      <c r="VGC11" s="3129" t="s">
        <v>1995</v>
      </c>
      <c r="VGD11" s="3130"/>
      <c r="VGE11" s="3130"/>
      <c r="VGF11" s="3130"/>
      <c r="VGG11" s="3130"/>
      <c r="VGH11" s="3130"/>
      <c r="VGI11" s="3130"/>
      <c r="VGJ11" s="3131"/>
      <c r="VGK11" s="3129" t="s">
        <v>1995</v>
      </c>
      <c r="VGL11" s="3130"/>
      <c r="VGM11" s="3130"/>
      <c r="VGN11" s="3130"/>
      <c r="VGO11" s="3130"/>
      <c r="VGP11" s="3130"/>
      <c r="VGQ11" s="3130"/>
      <c r="VGR11" s="3131"/>
      <c r="VGS11" s="3129" t="s">
        <v>1995</v>
      </c>
      <c r="VGT11" s="3130"/>
      <c r="VGU11" s="3130"/>
      <c r="VGV11" s="3130"/>
      <c r="VGW11" s="3130"/>
      <c r="VGX11" s="3130"/>
      <c r="VGY11" s="3130"/>
      <c r="VGZ11" s="3131"/>
      <c r="VHA11" s="3129" t="s">
        <v>1995</v>
      </c>
      <c r="VHB11" s="3130"/>
      <c r="VHC11" s="3130"/>
      <c r="VHD11" s="3130"/>
      <c r="VHE11" s="3130"/>
      <c r="VHF11" s="3130"/>
      <c r="VHG11" s="3130"/>
      <c r="VHH11" s="3131"/>
      <c r="VHI11" s="3129" t="s">
        <v>1995</v>
      </c>
      <c r="VHJ11" s="3130"/>
      <c r="VHK11" s="3130"/>
      <c r="VHL11" s="3130"/>
      <c r="VHM11" s="3130"/>
      <c r="VHN11" s="3130"/>
      <c r="VHO11" s="3130"/>
      <c r="VHP11" s="3131"/>
      <c r="VHQ11" s="3129" t="s">
        <v>1995</v>
      </c>
      <c r="VHR11" s="3130"/>
      <c r="VHS11" s="3130"/>
      <c r="VHT11" s="3130"/>
      <c r="VHU11" s="3130"/>
      <c r="VHV11" s="3130"/>
      <c r="VHW11" s="3130"/>
      <c r="VHX11" s="3131"/>
      <c r="VHY11" s="3129" t="s">
        <v>1995</v>
      </c>
      <c r="VHZ11" s="3130"/>
      <c r="VIA11" s="3130"/>
      <c r="VIB11" s="3130"/>
      <c r="VIC11" s="3130"/>
      <c r="VID11" s="3130"/>
      <c r="VIE11" s="3130"/>
      <c r="VIF11" s="3131"/>
      <c r="VIG11" s="3129" t="s">
        <v>1995</v>
      </c>
      <c r="VIH11" s="3130"/>
      <c r="VII11" s="3130"/>
      <c r="VIJ11" s="3130"/>
      <c r="VIK11" s="3130"/>
      <c r="VIL11" s="3130"/>
      <c r="VIM11" s="3130"/>
      <c r="VIN11" s="3131"/>
      <c r="VIO11" s="3129" t="s">
        <v>1995</v>
      </c>
      <c r="VIP11" s="3130"/>
      <c r="VIQ11" s="3130"/>
      <c r="VIR11" s="3130"/>
      <c r="VIS11" s="3130"/>
      <c r="VIT11" s="3130"/>
      <c r="VIU11" s="3130"/>
      <c r="VIV11" s="3131"/>
      <c r="VIW11" s="3129" t="s">
        <v>1995</v>
      </c>
      <c r="VIX11" s="3130"/>
      <c r="VIY11" s="3130"/>
      <c r="VIZ11" s="3130"/>
      <c r="VJA11" s="3130"/>
      <c r="VJB11" s="3130"/>
      <c r="VJC11" s="3130"/>
      <c r="VJD11" s="3131"/>
      <c r="VJE11" s="3129" t="s">
        <v>1995</v>
      </c>
      <c r="VJF11" s="3130"/>
      <c r="VJG11" s="3130"/>
      <c r="VJH11" s="3130"/>
      <c r="VJI11" s="3130"/>
      <c r="VJJ11" s="3130"/>
      <c r="VJK11" s="3130"/>
      <c r="VJL11" s="3131"/>
      <c r="VJM11" s="3129" t="s">
        <v>1995</v>
      </c>
      <c r="VJN11" s="3130"/>
      <c r="VJO11" s="3130"/>
      <c r="VJP11" s="3130"/>
      <c r="VJQ11" s="3130"/>
      <c r="VJR11" s="3130"/>
      <c r="VJS11" s="3130"/>
      <c r="VJT11" s="3131"/>
      <c r="VJU11" s="3129" t="s">
        <v>1995</v>
      </c>
      <c r="VJV11" s="3130"/>
      <c r="VJW11" s="3130"/>
      <c r="VJX11" s="3130"/>
      <c r="VJY11" s="3130"/>
      <c r="VJZ11" s="3130"/>
      <c r="VKA11" s="3130"/>
      <c r="VKB11" s="3131"/>
      <c r="VKC11" s="3129" t="s">
        <v>1995</v>
      </c>
      <c r="VKD11" s="3130"/>
      <c r="VKE11" s="3130"/>
      <c r="VKF11" s="3130"/>
      <c r="VKG11" s="3130"/>
      <c r="VKH11" s="3130"/>
      <c r="VKI11" s="3130"/>
      <c r="VKJ11" s="3131"/>
      <c r="VKK11" s="3129" t="s">
        <v>1995</v>
      </c>
      <c r="VKL11" s="3130"/>
      <c r="VKM11" s="3130"/>
      <c r="VKN11" s="3130"/>
      <c r="VKO11" s="3130"/>
      <c r="VKP11" s="3130"/>
      <c r="VKQ11" s="3130"/>
      <c r="VKR11" s="3131"/>
      <c r="VKS11" s="3129" t="s">
        <v>1995</v>
      </c>
      <c r="VKT11" s="3130"/>
      <c r="VKU11" s="3130"/>
      <c r="VKV11" s="3130"/>
      <c r="VKW11" s="3130"/>
      <c r="VKX11" s="3130"/>
      <c r="VKY11" s="3130"/>
      <c r="VKZ11" s="3131"/>
      <c r="VLA11" s="3129" t="s">
        <v>1995</v>
      </c>
      <c r="VLB11" s="3130"/>
      <c r="VLC11" s="3130"/>
      <c r="VLD11" s="3130"/>
      <c r="VLE11" s="3130"/>
      <c r="VLF11" s="3130"/>
      <c r="VLG11" s="3130"/>
      <c r="VLH11" s="3131"/>
      <c r="VLI11" s="3129" t="s">
        <v>1995</v>
      </c>
      <c r="VLJ11" s="3130"/>
      <c r="VLK11" s="3130"/>
      <c r="VLL11" s="3130"/>
      <c r="VLM11" s="3130"/>
      <c r="VLN11" s="3130"/>
      <c r="VLO11" s="3130"/>
      <c r="VLP11" s="3131"/>
      <c r="VLQ11" s="3129" t="s">
        <v>1995</v>
      </c>
      <c r="VLR11" s="3130"/>
      <c r="VLS11" s="3130"/>
      <c r="VLT11" s="3130"/>
      <c r="VLU11" s="3130"/>
      <c r="VLV11" s="3130"/>
      <c r="VLW11" s="3130"/>
      <c r="VLX11" s="3131"/>
      <c r="VLY11" s="3129" t="s">
        <v>1995</v>
      </c>
      <c r="VLZ11" s="3130"/>
      <c r="VMA11" s="3130"/>
      <c r="VMB11" s="3130"/>
      <c r="VMC11" s="3130"/>
      <c r="VMD11" s="3130"/>
      <c r="VME11" s="3130"/>
      <c r="VMF11" s="3131"/>
      <c r="VMG11" s="3129" t="s">
        <v>1995</v>
      </c>
      <c r="VMH11" s="3130"/>
      <c r="VMI11" s="3130"/>
      <c r="VMJ11" s="3130"/>
      <c r="VMK11" s="3130"/>
      <c r="VML11" s="3130"/>
      <c r="VMM11" s="3130"/>
      <c r="VMN11" s="3131"/>
      <c r="VMO11" s="3129" t="s">
        <v>1995</v>
      </c>
      <c r="VMP11" s="3130"/>
      <c r="VMQ11" s="3130"/>
      <c r="VMR11" s="3130"/>
      <c r="VMS11" s="3130"/>
      <c r="VMT11" s="3130"/>
      <c r="VMU11" s="3130"/>
      <c r="VMV11" s="3131"/>
      <c r="VMW11" s="3129" t="s">
        <v>1995</v>
      </c>
      <c r="VMX11" s="3130"/>
      <c r="VMY11" s="3130"/>
      <c r="VMZ11" s="3130"/>
      <c r="VNA11" s="3130"/>
      <c r="VNB11" s="3130"/>
      <c r="VNC11" s="3130"/>
      <c r="VND11" s="3131"/>
      <c r="VNE11" s="3129" t="s">
        <v>1995</v>
      </c>
      <c r="VNF11" s="3130"/>
      <c r="VNG11" s="3130"/>
      <c r="VNH11" s="3130"/>
      <c r="VNI11" s="3130"/>
      <c r="VNJ11" s="3130"/>
      <c r="VNK11" s="3130"/>
      <c r="VNL11" s="3131"/>
      <c r="VNM11" s="3129" t="s">
        <v>1995</v>
      </c>
      <c r="VNN11" s="3130"/>
      <c r="VNO11" s="3130"/>
      <c r="VNP11" s="3130"/>
      <c r="VNQ11" s="3130"/>
      <c r="VNR11" s="3130"/>
      <c r="VNS11" s="3130"/>
      <c r="VNT11" s="3131"/>
      <c r="VNU11" s="3129" t="s">
        <v>1995</v>
      </c>
      <c r="VNV11" s="3130"/>
      <c r="VNW11" s="3130"/>
      <c r="VNX11" s="3130"/>
      <c r="VNY11" s="3130"/>
      <c r="VNZ11" s="3130"/>
      <c r="VOA11" s="3130"/>
      <c r="VOB11" s="3131"/>
      <c r="VOC11" s="3129" t="s">
        <v>1995</v>
      </c>
      <c r="VOD11" s="3130"/>
      <c r="VOE11" s="3130"/>
      <c r="VOF11" s="3130"/>
      <c r="VOG11" s="3130"/>
      <c r="VOH11" s="3130"/>
      <c r="VOI11" s="3130"/>
      <c r="VOJ11" s="3131"/>
      <c r="VOK11" s="3129" t="s">
        <v>1995</v>
      </c>
      <c r="VOL11" s="3130"/>
      <c r="VOM11" s="3130"/>
      <c r="VON11" s="3130"/>
      <c r="VOO11" s="3130"/>
      <c r="VOP11" s="3130"/>
      <c r="VOQ11" s="3130"/>
      <c r="VOR11" s="3131"/>
      <c r="VOS11" s="3129" t="s">
        <v>1995</v>
      </c>
      <c r="VOT11" s="3130"/>
      <c r="VOU11" s="3130"/>
      <c r="VOV11" s="3130"/>
      <c r="VOW11" s="3130"/>
      <c r="VOX11" s="3130"/>
      <c r="VOY11" s="3130"/>
      <c r="VOZ11" s="3131"/>
      <c r="VPA11" s="3129" t="s">
        <v>1995</v>
      </c>
      <c r="VPB11" s="3130"/>
      <c r="VPC11" s="3130"/>
      <c r="VPD11" s="3130"/>
      <c r="VPE11" s="3130"/>
      <c r="VPF11" s="3130"/>
      <c r="VPG11" s="3130"/>
      <c r="VPH11" s="3131"/>
      <c r="VPI11" s="3129" t="s">
        <v>1995</v>
      </c>
      <c r="VPJ11" s="3130"/>
      <c r="VPK11" s="3130"/>
      <c r="VPL11" s="3130"/>
      <c r="VPM11" s="3130"/>
      <c r="VPN11" s="3130"/>
      <c r="VPO11" s="3130"/>
      <c r="VPP11" s="3131"/>
      <c r="VPQ11" s="3129" t="s">
        <v>1995</v>
      </c>
      <c r="VPR11" s="3130"/>
      <c r="VPS11" s="3130"/>
      <c r="VPT11" s="3130"/>
      <c r="VPU11" s="3130"/>
      <c r="VPV11" s="3130"/>
      <c r="VPW11" s="3130"/>
      <c r="VPX11" s="3131"/>
      <c r="VPY11" s="3129" t="s">
        <v>1995</v>
      </c>
      <c r="VPZ11" s="3130"/>
      <c r="VQA11" s="3130"/>
      <c r="VQB11" s="3130"/>
      <c r="VQC11" s="3130"/>
      <c r="VQD11" s="3130"/>
      <c r="VQE11" s="3130"/>
      <c r="VQF11" s="3131"/>
      <c r="VQG11" s="3129" t="s">
        <v>1995</v>
      </c>
      <c r="VQH11" s="3130"/>
      <c r="VQI11" s="3130"/>
      <c r="VQJ11" s="3130"/>
      <c r="VQK11" s="3130"/>
      <c r="VQL11" s="3130"/>
      <c r="VQM11" s="3130"/>
      <c r="VQN11" s="3131"/>
      <c r="VQO11" s="3129" t="s">
        <v>1995</v>
      </c>
      <c r="VQP11" s="3130"/>
      <c r="VQQ11" s="3130"/>
      <c r="VQR11" s="3130"/>
      <c r="VQS11" s="3130"/>
      <c r="VQT11" s="3130"/>
      <c r="VQU11" s="3130"/>
      <c r="VQV11" s="3131"/>
      <c r="VQW11" s="3129" t="s">
        <v>1995</v>
      </c>
      <c r="VQX11" s="3130"/>
      <c r="VQY11" s="3130"/>
      <c r="VQZ11" s="3130"/>
      <c r="VRA11" s="3130"/>
      <c r="VRB11" s="3130"/>
      <c r="VRC11" s="3130"/>
      <c r="VRD11" s="3131"/>
      <c r="VRE11" s="3129" t="s">
        <v>1995</v>
      </c>
      <c r="VRF11" s="3130"/>
      <c r="VRG11" s="3130"/>
      <c r="VRH11" s="3130"/>
      <c r="VRI11" s="3130"/>
      <c r="VRJ11" s="3130"/>
      <c r="VRK11" s="3130"/>
      <c r="VRL11" s="3131"/>
      <c r="VRM11" s="3129" t="s">
        <v>1995</v>
      </c>
      <c r="VRN11" s="3130"/>
      <c r="VRO11" s="3130"/>
      <c r="VRP11" s="3130"/>
      <c r="VRQ11" s="3130"/>
      <c r="VRR11" s="3130"/>
      <c r="VRS11" s="3130"/>
      <c r="VRT11" s="3131"/>
      <c r="VRU11" s="3129" t="s">
        <v>1995</v>
      </c>
      <c r="VRV11" s="3130"/>
      <c r="VRW11" s="3130"/>
      <c r="VRX11" s="3130"/>
      <c r="VRY11" s="3130"/>
      <c r="VRZ11" s="3130"/>
      <c r="VSA11" s="3130"/>
      <c r="VSB11" s="3131"/>
      <c r="VSC11" s="3129" t="s">
        <v>1995</v>
      </c>
      <c r="VSD11" s="3130"/>
      <c r="VSE11" s="3130"/>
      <c r="VSF11" s="3130"/>
      <c r="VSG11" s="3130"/>
      <c r="VSH11" s="3130"/>
      <c r="VSI11" s="3130"/>
      <c r="VSJ11" s="3131"/>
      <c r="VSK11" s="3129" t="s">
        <v>1995</v>
      </c>
      <c r="VSL11" s="3130"/>
      <c r="VSM11" s="3130"/>
      <c r="VSN11" s="3130"/>
      <c r="VSO11" s="3130"/>
      <c r="VSP11" s="3130"/>
      <c r="VSQ11" s="3130"/>
      <c r="VSR11" s="3131"/>
      <c r="VSS11" s="3129" t="s">
        <v>1995</v>
      </c>
      <c r="VST11" s="3130"/>
      <c r="VSU11" s="3130"/>
      <c r="VSV11" s="3130"/>
      <c r="VSW11" s="3130"/>
      <c r="VSX11" s="3130"/>
      <c r="VSY11" s="3130"/>
      <c r="VSZ11" s="3131"/>
      <c r="VTA11" s="3129" t="s">
        <v>1995</v>
      </c>
      <c r="VTB11" s="3130"/>
      <c r="VTC11" s="3130"/>
      <c r="VTD11" s="3130"/>
      <c r="VTE11" s="3130"/>
      <c r="VTF11" s="3130"/>
      <c r="VTG11" s="3130"/>
      <c r="VTH11" s="3131"/>
      <c r="VTI11" s="3129" t="s">
        <v>1995</v>
      </c>
      <c r="VTJ11" s="3130"/>
      <c r="VTK11" s="3130"/>
      <c r="VTL11" s="3130"/>
      <c r="VTM11" s="3130"/>
      <c r="VTN11" s="3130"/>
      <c r="VTO11" s="3130"/>
      <c r="VTP11" s="3131"/>
      <c r="VTQ11" s="3129" t="s">
        <v>1995</v>
      </c>
      <c r="VTR11" s="3130"/>
      <c r="VTS11" s="3130"/>
      <c r="VTT11" s="3130"/>
      <c r="VTU11" s="3130"/>
      <c r="VTV11" s="3130"/>
      <c r="VTW11" s="3130"/>
      <c r="VTX11" s="3131"/>
      <c r="VTY11" s="3129" t="s">
        <v>1995</v>
      </c>
      <c r="VTZ11" s="3130"/>
      <c r="VUA11" s="3130"/>
      <c r="VUB11" s="3130"/>
      <c r="VUC11" s="3130"/>
      <c r="VUD11" s="3130"/>
      <c r="VUE11" s="3130"/>
      <c r="VUF11" s="3131"/>
      <c r="VUG11" s="3129" t="s">
        <v>1995</v>
      </c>
      <c r="VUH11" s="3130"/>
      <c r="VUI11" s="3130"/>
      <c r="VUJ11" s="3130"/>
      <c r="VUK11" s="3130"/>
      <c r="VUL11" s="3130"/>
      <c r="VUM11" s="3130"/>
      <c r="VUN11" s="3131"/>
      <c r="VUO11" s="3129" t="s">
        <v>1995</v>
      </c>
      <c r="VUP11" s="3130"/>
      <c r="VUQ11" s="3130"/>
      <c r="VUR11" s="3130"/>
      <c r="VUS11" s="3130"/>
      <c r="VUT11" s="3130"/>
      <c r="VUU11" s="3130"/>
      <c r="VUV11" s="3131"/>
      <c r="VUW11" s="3129" t="s">
        <v>1995</v>
      </c>
      <c r="VUX11" s="3130"/>
      <c r="VUY11" s="3130"/>
      <c r="VUZ11" s="3130"/>
      <c r="VVA11" s="3130"/>
      <c r="VVB11" s="3130"/>
      <c r="VVC11" s="3130"/>
      <c r="VVD11" s="3131"/>
      <c r="VVE11" s="3129" t="s">
        <v>1995</v>
      </c>
      <c r="VVF11" s="3130"/>
      <c r="VVG11" s="3130"/>
      <c r="VVH11" s="3130"/>
      <c r="VVI11" s="3130"/>
      <c r="VVJ11" s="3130"/>
      <c r="VVK11" s="3130"/>
      <c r="VVL11" s="3131"/>
      <c r="VVM11" s="3129" t="s">
        <v>1995</v>
      </c>
      <c r="VVN11" s="3130"/>
      <c r="VVO11" s="3130"/>
      <c r="VVP11" s="3130"/>
      <c r="VVQ11" s="3130"/>
      <c r="VVR11" s="3130"/>
      <c r="VVS11" s="3130"/>
      <c r="VVT11" s="3131"/>
      <c r="VVU11" s="3129" t="s">
        <v>1995</v>
      </c>
      <c r="VVV11" s="3130"/>
      <c r="VVW11" s="3130"/>
      <c r="VVX11" s="3130"/>
      <c r="VVY11" s="3130"/>
      <c r="VVZ11" s="3130"/>
      <c r="VWA11" s="3130"/>
      <c r="VWB11" s="3131"/>
      <c r="VWC11" s="3129" t="s">
        <v>1995</v>
      </c>
      <c r="VWD11" s="3130"/>
      <c r="VWE11" s="3130"/>
      <c r="VWF11" s="3130"/>
      <c r="VWG11" s="3130"/>
      <c r="VWH11" s="3130"/>
      <c r="VWI11" s="3130"/>
      <c r="VWJ11" s="3131"/>
      <c r="VWK11" s="3129" t="s">
        <v>1995</v>
      </c>
      <c r="VWL11" s="3130"/>
      <c r="VWM11" s="3130"/>
      <c r="VWN11" s="3130"/>
      <c r="VWO11" s="3130"/>
      <c r="VWP11" s="3130"/>
      <c r="VWQ11" s="3130"/>
      <c r="VWR11" s="3131"/>
      <c r="VWS11" s="3129" t="s">
        <v>1995</v>
      </c>
      <c r="VWT11" s="3130"/>
      <c r="VWU11" s="3130"/>
      <c r="VWV11" s="3130"/>
      <c r="VWW11" s="3130"/>
      <c r="VWX11" s="3130"/>
      <c r="VWY11" s="3130"/>
      <c r="VWZ11" s="3131"/>
      <c r="VXA11" s="3129" t="s">
        <v>1995</v>
      </c>
      <c r="VXB11" s="3130"/>
      <c r="VXC11" s="3130"/>
      <c r="VXD11" s="3130"/>
      <c r="VXE11" s="3130"/>
      <c r="VXF11" s="3130"/>
      <c r="VXG11" s="3130"/>
      <c r="VXH11" s="3131"/>
      <c r="VXI11" s="3129" t="s">
        <v>1995</v>
      </c>
      <c r="VXJ11" s="3130"/>
      <c r="VXK11" s="3130"/>
      <c r="VXL11" s="3130"/>
      <c r="VXM11" s="3130"/>
      <c r="VXN11" s="3130"/>
      <c r="VXO11" s="3130"/>
      <c r="VXP11" s="3131"/>
      <c r="VXQ11" s="3129" t="s">
        <v>1995</v>
      </c>
      <c r="VXR11" s="3130"/>
      <c r="VXS11" s="3130"/>
      <c r="VXT11" s="3130"/>
      <c r="VXU11" s="3130"/>
      <c r="VXV11" s="3130"/>
      <c r="VXW11" s="3130"/>
      <c r="VXX11" s="3131"/>
      <c r="VXY11" s="3129" t="s">
        <v>1995</v>
      </c>
      <c r="VXZ11" s="3130"/>
      <c r="VYA11" s="3130"/>
      <c r="VYB11" s="3130"/>
      <c r="VYC11" s="3130"/>
      <c r="VYD11" s="3130"/>
      <c r="VYE11" s="3130"/>
      <c r="VYF11" s="3131"/>
      <c r="VYG11" s="3129" t="s">
        <v>1995</v>
      </c>
      <c r="VYH11" s="3130"/>
      <c r="VYI11" s="3130"/>
      <c r="VYJ11" s="3130"/>
      <c r="VYK11" s="3130"/>
      <c r="VYL11" s="3130"/>
      <c r="VYM11" s="3130"/>
      <c r="VYN11" s="3131"/>
      <c r="VYO11" s="3129" t="s">
        <v>1995</v>
      </c>
      <c r="VYP11" s="3130"/>
      <c r="VYQ11" s="3130"/>
      <c r="VYR11" s="3130"/>
      <c r="VYS11" s="3130"/>
      <c r="VYT11" s="3130"/>
      <c r="VYU11" s="3130"/>
      <c r="VYV11" s="3131"/>
      <c r="VYW11" s="3129" t="s">
        <v>1995</v>
      </c>
      <c r="VYX11" s="3130"/>
      <c r="VYY11" s="3130"/>
      <c r="VYZ11" s="3130"/>
      <c r="VZA11" s="3130"/>
      <c r="VZB11" s="3130"/>
      <c r="VZC11" s="3130"/>
      <c r="VZD11" s="3131"/>
      <c r="VZE11" s="3129" t="s">
        <v>1995</v>
      </c>
      <c r="VZF11" s="3130"/>
      <c r="VZG11" s="3130"/>
      <c r="VZH11" s="3130"/>
      <c r="VZI11" s="3130"/>
      <c r="VZJ11" s="3130"/>
      <c r="VZK11" s="3130"/>
      <c r="VZL11" s="3131"/>
      <c r="VZM11" s="3129" t="s">
        <v>1995</v>
      </c>
      <c r="VZN11" s="3130"/>
      <c r="VZO11" s="3130"/>
      <c r="VZP11" s="3130"/>
      <c r="VZQ11" s="3130"/>
      <c r="VZR11" s="3130"/>
      <c r="VZS11" s="3130"/>
      <c r="VZT11" s="3131"/>
      <c r="VZU11" s="3129" t="s">
        <v>1995</v>
      </c>
      <c r="VZV11" s="3130"/>
      <c r="VZW11" s="3130"/>
      <c r="VZX11" s="3130"/>
      <c r="VZY11" s="3130"/>
      <c r="VZZ11" s="3130"/>
      <c r="WAA11" s="3130"/>
      <c r="WAB11" s="3131"/>
      <c r="WAC11" s="3129" t="s">
        <v>1995</v>
      </c>
      <c r="WAD11" s="3130"/>
      <c r="WAE11" s="3130"/>
      <c r="WAF11" s="3130"/>
      <c r="WAG11" s="3130"/>
      <c r="WAH11" s="3130"/>
      <c r="WAI11" s="3130"/>
      <c r="WAJ11" s="3131"/>
      <c r="WAK11" s="3129" t="s">
        <v>1995</v>
      </c>
      <c r="WAL11" s="3130"/>
      <c r="WAM11" s="3130"/>
      <c r="WAN11" s="3130"/>
      <c r="WAO11" s="3130"/>
      <c r="WAP11" s="3130"/>
      <c r="WAQ11" s="3130"/>
      <c r="WAR11" s="3131"/>
      <c r="WAS11" s="3129" t="s">
        <v>1995</v>
      </c>
      <c r="WAT11" s="3130"/>
      <c r="WAU11" s="3130"/>
      <c r="WAV11" s="3130"/>
      <c r="WAW11" s="3130"/>
      <c r="WAX11" s="3130"/>
      <c r="WAY11" s="3130"/>
      <c r="WAZ11" s="3131"/>
      <c r="WBA11" s="3129" t="s">
        <v>1995</v>
      </c>
      <c r="WBB11" s="3130"/>
      <c r="WBC11" s="3130"/>
      <c r="WBD11" s="3130"/>
      <c r="WBE11" s="3130"/>
      <c r="WBF11" s="3130"/>
      <c r="WBG11" s="3130"/>
      <c r="WBH11" s="3131"/>
      <c r="WBI11" s="3129" t="s">
        <v>1995</v>
      </c>
      <c r="WBJ11" s="3130"/>
      <c r="WBK11" s="3130"/>
      <c r="WBL11" s="3130"/>
      <c r="WBM11" s="3130"/>
      <c r="WBN11" s="3130"/>
      <c r="WBO11" s="3130"/>
      <c r="WBP11" s="3131"/>
      <c r="WBQ11" s="3129" t="s">
        <v>1995</v>
      </c>
      <c r="WBR11" s="3130"/>
      <c r="WBS11" s="3130"/>
      <c r="WBT11" s="3130"/>
      <c r="WBU11" s="3130"/>
      <c r="WBV11" s="3130"/>
      <c r="WBW11" s="3130"/>
      <c r="WBX11" s="3131"/>
      <c r="WBY11" s="3129" t="s">
        <v>1995</v>
      </c>
      <c r="WBZ11" s="3130"/>
      <c r="WCA11" s="3130"/>
      <c r="WCB11" s="3130"/>
      <c r="WCC11" s="3130"/>
      <c r="WCD11" s="3130"/>
      <c r="WCE11" s="3130"/>
      <c r="WCF11" s="3131"/>
      <c r="WCG11" s="3129" t="s">
        <v>1995</v>
      </c>
      <c r="WCH11" s="3130"/>
      <c r="WCI11" s="3130"/>
      <c r="WCJ11" s="3130"/>
      <c r="WCK11" s="3130"/>
      <c r="WCL11" s="3130"/>
      <c r="WCM11" s="3130"/>
      <c r="WCN11" s="3131"/>
      <c r="WCO11" s="3129" t="s">
        <v>1995</v>
      </c>
      <c r="WCP11" s="3130"/>
      <c r="WCQ11" s="3130"/>
      <c r="WCR11" s="3130"/>
      <c r="WCS11" s="3130"/>
      <c r="WCT11" s="3130"/>
      <c r="WCU11" s="3130"/>
      <c r="WCV11" s="3131"/>
      <c r="WCW11" s="3129" t="s">
        <v>1995</v>
      </c>
      <c r="WCX11" s="3130"/>
      <c r="WCY11" s="3130"/>
      <c r="WCZ11" s="3130"/>
      <c r="WDA11" s="3130"/>
      <c r="WDB11" s="3130"/>
      <c r="WDC11" s="3130"/>
      <c r="WDD11" s="3131"/>
      <c r="WDE11" s="3129" t="s">
        <v>1995</v>
      </c>
      <c r="WDF11" s="3130"/>
      <c r="WDG11" s="3130"/>
      <c r="WDH11" s="3130"/>
      <c r="WDI11" s="3130"/>
      <c r="WDJ11" s="3130"/>
      <c r="WDK11" s="3130"/>
      <c r="WDL11" s="3131"/>
      <c r="WDM11" s="3129" t="s">
        <v>1995</v>
      </c>
      <c r="WDN11" s="3130"/>
      <c r="WDO11" s="3130"/>
      <c r="WDP11" s="3130"/>
      <c r="WDQ11" s="3130"/>
      <c r="WDR11" s="3130"/>
      <c r="WDS11" s="3130"/>
      <c r="WDT11" s="3131"/>
      <c r="WDU11" s="3129" t="s">
        <v>1995</v>
      </c>
      <c r="WDV11" s="3130"/>
      <c r="WDW11" s="3130"/>
      <c r="WDX11" s="3130"/>
      <c r="WDY11" s="3130"/>
      <c r="WDZ11" s="3130"/>
      <c r="WEA11" s="3130"/>
      <c r="WEB11" s="3131"/>
      <c r="WEC11" s="3129" t="s">
        <v>1995</v>
      </c>
      <c r="WED11" s="3130"/>
      <c r="WEE11" s="3130"/>
      <c r="WEF11" s="3130"/>
      <c r="WEG11" s="3130"/>
      <c r="WEH11" s="3130"/>
      <c r="WEI11" s="3130"/>
      <c r="WEJ11" s="3131"/>
      <c r="WEK11" s="3129" t="s">
        <v>1995</v>
      </c>
      <c r="WEL11" s="3130"/>
      <c r="WEM11" s="3130"/>
      <c r="WEN11" s="3130"/>
      <c r="WEO11" s="3130"/>
      <c r="WEP11" s="3130"/>
      <c r="WEQ11" s="3130"/>
      <c r="WER11" s="3131"/>
      <c r="WES11" s="3129" t="s">
        <v>1995</v>
      </c>
      <c r="WET11" s="3130"/>
      <c r="WEU11" s="3130"/>
      <c r="WEV11" s="3130"/>
      <c r="WEW11" s="3130"/>
      <c r="WEX11" s="3130"/>
      <c r="WEY11" s="3130"/>
      <c r="WEZ11" s="3131"/>
      <c r="WFA11" s="3129" t="s">
        <v>1995</v>
      </c>
      <c r="WFB11" s="3130"/>
      <c r="WFC11" s="3130"/>
      <c r="WFD11" s="3130"/>
      <c r="WFE11" s="3130"/>
      <c r="WFF11" s="3130"/>
      <c r="WFG11" s="3130"/>
      <c r="WFH11" s="3131"/>
      <c r="WFI11" s="3129" t="s">
        <v>1995</v>
      </c>
      <c r="WFJ11" s="3130"/>
      <c r="WFK11" s="3130"/>
      <c r="WFL11" s="3130"/>
      <c r="WFM11" s="3130"/>
      <c r="WFN11" s="3130"/>
      <c r="WFO11" s="3130"/>
      <c r="WFP11" s="3131"/>
      <c r="WFQ11" s="3129" t="s">
        <v>1995</v>
      </c>
      <c r="WFR11" s="3130"/>
      <c r="WFS11" s="3130"/>
      <c r="WFT11" s="3130"/>
      <c r="WFU11" s="3130"/>
      <c r="WFV11" s="3130"/>
      <c r="WFW11" s="3130"/>
      <c r="WFX11" s="3131"/>
      <c r="WFY11" s="3129" t="s">
        <v>1995</v>
      </c>
      <c r="WFZ11" s="3130"/>
      <c r="WGA11" s="3130"/>
      <c r="WGB11" s="3130"/>
      <c r="WGC11" s="3130"/>
      <c r="WGD11" s="3130"/>
      <c r="WGE11" s="3130"/>
      <c r="WGF11" s="3131"/>
      <c r="WGG11" s="3129" t="s">
        <v>1995</v>
      </c>
      <c r="WGH11" s="3130"/>
      <c r="WGI11" s="3130"/>
      <c r="WGJ11" s="3130"/>
      <c r="WGK11" s="3130"/>
      <c r="WGL11" s="3130"/>
      <c r="WGM11" s="3130"/>
      <c r="WGN11" s="3131"/>
      <c r="WGO11" s="3129" t="s">
        <v>1995</v>
      </c>
      <c r="WGP11" s="3130"/>
      <c r="WGQ11" s="3130"/>
      <c r="WGR11" s="3130"/>
      <c r="WGS11" s="3130"/>
      <c r="WGT11" s="3130"/>
      <c r="WGU11" s="3130"/>
      <c r="WGV11" s="3131"/>
      <c r="WGW11" s="3129" t="s">
        <v>1995</v>
      </c>
      <c r="WGX11" s="3130"/>
      <c r="WGY11" s="3130"/>
      <c r="WGZ11" s="3130"/>
      <c r="WHA11" s="3130"/>
      <c r="WHB11" s="3130"/>
      <c r="WHC11" s="3130"/>
      <c r="WHD11" s="3131"/>
      <c r="WHE11" s="3129" t="s">
        <v>1995</v>
      </c>
      <c r="WHF11" s="3130"/>
      <c r="WHG11" s="3130"/>
      <c r="WHH11" s="3130"/>
      <c r="WHI11" s="3130"/>
      <c r="WHJ11" s="3130"/>
      <c r="WHK11" s="3130"/>
      <c r="WHL11" s="3131"/>
      <c r="WHM11" s="3129" t="s">
        <v>1995</v>
      </c>
      <c r="WHN11" s="3130"/>
      <c r="WHO11" s="3130"/>
      <c r="WHP11" s="3130"/>
      <c r="WHQ11" s="3130"/>
      <c r="WHR11" s="3130"/>
      <c r="WHS11" s="3130"/>
      <c r="WHT11" s="3131"/>
      <c r="WHU11" s="3129" t="s">
        <v>1995</v>
      </c>
      <c r="WHV11" s="3130"/>
      <c r="WHW11" s="3130"/>
      <c r="WHX11" s="3130"/>
      <c r="WHY11" s="3130"/>
      <c r="WHZ11" s="3130"/>
      <c r="WIA11" s="3130"/>
      <c r="WIB11" s="3131"/>
      <c r="WIC11" s="3129" t="s">
        <v>1995</v>
      </c>
      <c r="WID11" s="3130"/>
      <c r="WIE11" s="3130"/>
      <c r="WIF11" s="3130"/>
      <c r="WIG11" s="3130"/>
      <c r="WIH11" s="3130"/>
      <c r="WII11" s="3130"/>
      <c r="WIJ11" s="3131"/>
      <c r="WIK11" s="3129" t="s">
        <v>1995</v>
      </c>
      <c r="WIL11" s="3130"/>
      <c r="WIM11" s="3130"/>
      <c r="WIN11" s="3130"/>
      <c r="WIO11" s="3130"/>
      <c r="WIP11" s="3130"/>
      <c r="WIQ11" s="3130"/>
      <c r="WIR11" s="3131"/>
      <c r="WIS11" s="3129" t="s">
        <v>1995</v>
      </c>
      <c r="WIT11" s="3130"/>
      <c r="WIU11" s="3130"/>
      <c r="WIV11" s="3130"/>
      <c r="WIW11" s="3130"/>
      <c r="WIX11" s="3130"/>
      <c r="WIY11" s="3130"/>
      <c r="WIZ11" s="3131"/>
      <c r="WJA11" s="3129" t="s">
        <v>1995</v>
      </c>
      <c r="WJB11" s="3130"/>
      <c r="WJC11" s="3130"/>
      <c r="WJD11" s="3130"/>
      <c r="WJE11" s="3130"/>
      <c r="WJF11" s="3130"/>
      <c r="WJG11" s="3130"/>
      <c r="WJH11" s="3131"/>
      <c r="WJI11" s="3129" t="s">
        <v>1995</v>
      </c>
      <c r="WJJ11" s="3130"/>
      <c r="WJK11" s="3130"/>
      <c r="WJL11" s="3130"/>
      <c r="WJM11" s="3130"/>
      <c r="WJN11" s="3130"/>
      <c r="WJO11" s="3130"/>
      <c r="WJP11" s="3131"/>
      <c r="WJQ11" s="3129" t="s">
        <v>1995</v>
      </c>
      <c r="WJR11" s="3130"/>
      <c r="WJS11" s="3130"/>
      <c r="WJT11" s="3130"/>
      <c r="WJU11" s="3130"/>
      <c r="WJV11" s="3130"/>
      <c r="WJW11" s="3130"/>
      <c r="WJX11" s="3131"/>
      <c r="WJY11" s="3129" t="s">
        <v>1995</v>
      </c>
      <c r="WJZ11" s="3130"/>
      <c r="WKA11" s="3130"/>
      <c r="WKB11" s="3130"/>
      <c r="WKC11" s="3130"/>
      <c r="WKD11" s="3130"/>
      <c r="WKE11" s="3130"/>
      <c r="WKF11" s="3131"/>
      <c r="WKG11" s="3129" t="s">
        <v>1995</v>
      </c>
      <c r="WKH11" s="3130"/>
      <c r="WKI11" s="3130"/>
      <c r="WKJ11" s="3130"/>
      <c r="WKK11" s="3130"/>
      <c r="WKL11" s="3130"/>
      <c r="WKM11" s="3130"/>
      <c r="WKN11" s="3131"/>
      <c r="WKO11" s="3129" t="s">
        <v>1995</v>
      </c>
      <c r="WKP11" s="3130"/>
      <c r="WKQ11" s="3130"/>
      <c r="WKR11" s="3130"/>
      <c r="WKS11" s="3130"/>
      <c r="WKT11" s="3130"/>
      <c r="WKU11" s="3130"/>
      <c r="WKV11" s="3131"/>
      <c r="WKW11" s="3129" t="s">
        <v>1995</v>
      </c>
      <c r="WKX11" s="3130"/>
      <c r="WKY11" s="3130"/>
      <c r="WKZ11" s="3130"/>
      <c r="WLA11" s="3130"/>
      <c r="WLB11" s="3130"/>
      <c r="WLC11" s="3130"/>
      <c r="WLD11" s="3131"/>
      <c r="WLE11" s="3129" t="s">
        <v>1995</v>
      </c>
      <c r="WLF11" s="3130"/>
      <c r="WLG11" s="3130"/>
      <c r="WLH11" s="3130"/>
      <c r="WLI11" s="3130"/>
      <c r="WLJ11" s="3130"/>
      <c r="WLK11" s="3130"/>
      <c r="WLL11" s="3131"/>
      <c r="WLM11" s="3129" t="s">
        <v>1995</v>
      </c>
      <c r="WLN11" s="3130"/>
      <c r="WLO11" s="3130"/>
      <c r="WLP11" s="3130"/>
      <c r="WLQ11" s="3130"/>
      <c r="WLR11" s="3130"/>
      <c r="WLS11" s="3130"/>
      <c r="WLT11" s="3131"/>
      <c r="WLU11" s="3129" t="s">
        <v>1995</v>
      </c>
      <c r="WLV11" s="3130"/>
      <c r="WLW11" s="3130"/>
      <c r="WLX11" s="3130"/>
      <c r="WLY11" s="3130"/>
      <c r="WLZ11" s="3130"/>
      <c r="WMA11" s="3130"/>
      <c r="WMB11" s="3131"/>
      <c r="WMC11" s="3129" t="s">
        <v>1995</v>
      </c>
      <c r="WMD11" s="3130"/>
      <c r="WME11" s="3130"/>
      <c r="WMF11" s="3130"/>
      <c r="WMG11" s="3130"/>
      <c r="WMH11" s="3130"/>
      <c r="WMI11" s="3130"/>
      <c r="WMJ11" s="3131"/>
      <c r="WMK11" s="3129" t="s">
        <v>1995</v>
      </c>
      <c r="WML11" s="3130"/>
      <c r="WMM11" s="3130"/>
      <c r="WMN11" s="3130"/>
      <c r="WMO11" s="3130"/>
      <c r="WMP11" s="3130"/>
      <c r="WMQ11" s="3130"/>
      <c r="WMR11" s="3131"/>
      <c r="WMS11" s="3129" t="s">
        <v>1995</v>
      </c>
      <c r="WMT11" s="3130"/>
      <c r="WMU11" s="3130"/>
      <c r="WMV11" s="3130"/>
      <c r="WMW11" s="3130"/>
      <c r="WMX11" s="3130"/>
      <c r="WMY11" s="3130"/>
      <c r="WMZ11" s="3131"/>
      <c r="WNA11" s="3129" t="s">
        <v>1995</v>
      </c>
      <c r="WNB11" s="3130"/>
      <c r="WNC11" s="3130"/>
      <c r="WND11" s="3130"/>
      <c r="WNE11" s="3130"/>
      <c r="WNF11" s="3130"/>
      <c r="WNG11" s="3130"/>
      <c r="WNH11" s="3131"/>
      <c r="WNI11" s="3129" t="s">
        <v>1995</v>
      </c>
      <c r="WNJ11" s="3130"/>
      <c r="WNK11" s="3130"/>
      <c r="WNL11" s="3130"/>
      <c r="WNM11" s="3130"/>
      <c r="WNN11" s="3130"/>
      <c r="WNO11" s="3130"/>
      <c r="WNP11" s="3131"/>
      <c r="WNQ11" s="3129" t="s">
        <v>1995</v>
      </c>
      <c r="WNR11" s="3130"/>
      <c r="WNS11" s="3130"/>
      <c r="WNT11" s="3130"/>
      <c r="WNU11" s="3130"/>
      <c r="WNV11" s="3130"/>
      <c r="WNW11" s="3130"/>
      <c r="WNX11" s="3131"/>
      <c r="WNY11" s="3129" t="s">
        <v>1995</v>
      </c>
      <c r="WNZ11" s="3130"/>
      <c r="WOA11" s="3130"/>
      <c r="WOB11" s="3130"/>
      <c r="WOC11" s="3130"/>
      <c r="WOD11" s="3130"/>
      <c r="WOE11" s="3130"/>
      <c r="WOF11" s="3131"/>
      <c r="WOG11" s="3129" t="s">
        <v>1995</v>
      </c>
      <c r="WOH11" s="3130"/>
      <c r="WOI11" s="3130"/>
      <c r="WOJ11" s="3130"/>
      <c r="WOK11" s="3130"/>
      <c r="WOL11" s="3130"/>
      <c r="WOM11" s="3130"/>
      <c r="WON11" s="3131"/>
      <c r="WOO11" s="3129" t="s">
        <v>1995</v>
      </c>
      <c r="WOP11" s="3130"/>
      <c r="WOQ11" s="3130"/>
      <c r="WOR11" s="3130"/>
      <c r="WOS11" s="3130"/>
      <c r="WOT11" s="3130"/>
      <c r="WOU11" s="3130"/>
      <c r="WOV11" s="3131"/>
      <c r="WOW11" s="3129" t="s">
        <v>1995</v>
      </c>
      <c r="WOX11" s="3130"/>
      <c r="WOY11" s="3130"/>
      <c r="WOZ11" s="3130"/>
      <c r="WPA11" s="3130"/>
      <c r="WPB11" s="3130"/>
      <c r="WPC11" s="3130"/>
      <c r="WPD11" s="3131"/>
      <c r="WPE11" s="3129" t="s">
        <v>1995</v>
      </c>
      <c r="WPF11" s="3130"/>
      <c r="WPG11" s="3130"/>
      <c r="WPH11" s="3130"/>
      <c r="WPI11" s="3130"/>
      <c r="WPJ11" s="3130"/>
      <c r="WPK11" s="3130"/>
      <c r="WPL11" s="3131"/>
      <c r="WPM11" s="3129" t="s">
        <v>1995</v>
      </c>
      <c r="WPN11" s="3130"/>
      <c r="WPO11" s="3130"/>
      <c r="WPP11" s="3130"/>
      <c r="WPQ11" s="3130"/>
      <c r="WPR11" s="3130"/>
      <c r="WPS11" s="3130"/>
      <c r="WPT11" s="3131"/>
      <c r="WPU11" s="3129" t="s">
        <v>1995</v>
      </c>
      <c r="WPV11" s="3130"/>
      <c r="WPW11" s="3130"/>
      <c r="WPX11" s="3130"/>
      <c r="WPY11" s="3130"/>
      <c r="WPZ11" s="3130"/>
      <c r="WQA11" s="3130"/>
      <c r="WQB11" s="3131"/>
      <c r="WQC11" s="3129" t="s">
        <v>1995</v>
      </c>
      <c r="WQD11" s="3130"/>
      <c r="WQE11" s="3130"/>
      <c r="WQF11" s="3130"/>
      <c r="WQG11" s="3130"/>
      <c r="WQH11" s="3130"/>
      <c r="WQI11" s="3130"/>
      <c r="WQJ11" s="3131"/>
      <c r="WQK11" s="3129" t="s">
        <v>1995</v>
      </c>
      <c r="WQL11" s="3130"/>
      <c r="WQM11" s="3130"/>
      <c r="WQN11" s="3130"/>
      <c r="WQO11" s="3130"/>
      <c r="WQP11" s="3130"/>
      <c r="WQQ11" s="3130"/>
      <c r="WQR11" s="3131"/>
      <c r="WQS11" s="3129" t="s">
        <v>1995</v>
      </c>
      <c r="WQT11" s="3130"/>
      <c r="WQU11" s="3130"/>
      <c r="WQV11" s="3130"/>
      <c r="WQW11" s="3130"/>
      <c r="WQX11" s="3130"/>
      <c r="WQY11" s="3130"/>
      <c r="WQZ11" s="3131"/>
      <c r="WRA11" s="3129" t="s">
        <v>1995</v>
      </c>
      <c r="WRB11" s="3130"/>
      <c r="WRC11" s="3130"/>
      <c r="WRD11" s="3130"/>
      <c r="WRE11" s="3130"/>
      <c r="WRF11" s="3130"/>
      <c r="WRG11" s="3130"/>
      <c r="WRH11" s="3131"/>
      <c r="WRI11" s="3129" t="s">
        <v>1995</v>
      </c>
      <c r="WRJ11" s="3130"/>
      <c r="WRK11" s="3130"/>
      <c r="WRL11" s="3130"/>
      <c r="WRM11" s="3130"/>
      <c r="WRN11" s="3130"/>
      <c r="WRO11" s="3130"/>
      <c r="WRP11" s="3131"/>
      <c r="WRQ11" s="3129" t="s">
        <v>1995</v>
      </c>
      <c r="WRR11" s="3130"/>
      <c r="WRS11" s="3130"/>
      <c r="WRT11" s="3130"/>
      <c r="WRU11" s="3130"/>
      <c r="WRV11" s="3130"/>
      <c r="WRW11" s="3130"/>
      <c r="WRX11" s="3131"/>
      <c r="WRY11" s="3129" t="s">
        <v>1995</v>
      </c>
      <c r="WRZ11" s="3130"/>
      <c r="WSA11" s="3130"/>
      <c r="WSB11" s="3130"/>
      <c r="WSC11" s="3130"/>
      <c r="WSD11" s="3130"/>
      <c r="WSE11" s="3130"/>
      <c r="WSF11" s="3131"/>
      <c r="WSG11" s="3129" t="s">
        <v>1995</v>
      </c>
      <c r="WSH11" s="3130"/>
      <c r="WSI11" s="3130"/>
      <c r="WSJ11" s="3130"/>
      <c r="WSK11" s="3130"/>
      <c r="WSL11" s="3130"/>
      <c r="WSM11" s="3130"/>
      <c r="WSN11" s="3131"/>
      <c r="WSO11" s="3129" t="s">
        <v>1995</v>
      </c>
      <c r="WSP11" s="3130"/>
      <c r="WSQ11" s="3130"/>
      <c r="WSR11" s="3130"/>
      <c r="WSS11" s="3130"/>
      <c r="WST11" s="3130"/>
      <c r="WSU11" s="3130"/>
      <c r="WSV11" s="3131"/>
      <c r="WSW11" s="3129" t="s">
        <v>1995</v>
      </c>
      <c r="WSX11" s="3130"/>
      <c r="WSY11" s="3130"/>
      <c r="WSZ11" s="3130"/>
      <c r="WTA11" s="3130"/>
      <c r="WTB11" s="3130"/>
      <c r="WTC11" s="3130"/>
      <c r="WTD11" s="3131"/>
      <c r="WTE11" s="3129" t="s">
        <v>1995</v>
      </c>
      <c r="WTF11" s="3130"/>
      <c r="WTG11" s="3130"/>
      <c r="WTH11" s="3130"/>
      <c r="WTI11" s="3130"/>
      <c r="WTJ11" s="3130"/>
      <c r="WTK11" s="3130"/>
      <c r="WTL11" s="3131"/>
      <c r="WTM11" s="3129" t="s">
        <v>1995</v>
      </c>
      <c r="WTN11" s="3130"/>
      <c r="WTO11" s="3130"/>
      <c r="WTP11" s="3130"/>
      <c r="WTQ11" s="3130"/>
      <c r="WTR11" s="3130"/>
      <c r="WTS11" s="3130"/>
      <c r="WTT11" s="3131"/>
      <c r="WTU11" s="3129" t="s">
        <v>1995</v>
      </c>
      <c r="WTV11" s="3130"/>
      <c r="WTW11" s="3130"/>
      <c r="WTX11" s="3130"/>
      <c r="WTY11" s="3130"/>
      <c r="WTZ11" s="3130"/>
      <c r="WUA11" s="3130"/>
      <c r="WUB11" s="3131"/>
      <c r="WUC11" s="3129" t="s">
        <v>1995</v>
      </c>
      <c r="WUD11" s="3130"/>
      <c r="WUE11" s="3130"/>
      <c r="WUF11" s="3130"/>
      <c r="WUG11" s="3130"/>
      <c r="WUH11" s="3130"/>
      <c r="WUI11" s="3130"/>
      <c r="WUJ11" s="3131"/>
      <c r="WUK11" s="3129" t="s">
        <v>1995</v>
      </c>
      <c r="WUL11" s="3130"/>
      <c r="WUM11" s="3130"/>
      <c r="WUN11" s="3130"/>
      <c r="WUO11" s="3130"/>
      <c r="WUP11" s="3130"/>
      <c r="WUQ11" s="3130"/>
      <c r="WUR11" s="3131"/>
      <c r="WUS11" s="3129" t="s">
        <v>1995</v>
      </c>
      <c r="WUT11" s="3130"/>
      <c r="WUU11" s="3130"/>
      <c r="WUV11" s="3130"/>
      <c r="WUW11" s="3130"/>
      <c r="WUX11" s="3130"/>
      <c r="WUY11" s="3130"/>
      <c r="WUZ11" s="3131"/>
      <c r="WVA11" s="3129" t="s">
        <v>1995</v>
      </c>
      <c r="WVB11" s="3130"/>
      <c r="WVC11" s="3130"/>
      <c r="WVD11" s="3130"/>
      <c r="WVE11" s="3130"/>
      <c r="WVF11" s="3130"/>
      <c r="WVG11" s="3130"/>
      <c r="WVH11" s="3131"/>
      <c r="WVI11" s="3129" t="s">
        <v>1995</v>
      </c>
      <c r="WVJ11" s="3130"/>
      <c r="WVK11" s="3130"/>
      <c r="WVL11" s="3130"/>
      <c r="WVM11" s="3130"/>
      <c r="WVN11" s="3130"/>
      <c r="WVO11" s="3130"/>
      <c r="WVP11" s="3131"/>
      <c r="WVQ11" s="3129" t="s">
        <v>1995</v>
      </c>
      <c r="WVR11" s="3130"/>
      <c r="WVS11" s="3130"/>
      <c r="WVT11" s="3130"/>
      <c r="WVU11" s="3130"/>
      <c r="WVV11" s="3130"/>
      <c r="WVW11" s="3130"/>
      <c r="WVX11" s="3131"/>
      <c r="WVY11" s="3129" t="s">
        <v>1995</v>
      </c>
      <c r="WVZ11" s="3130"/>
      <c r="WWA11" s="3130"/>
      <c r="WWB11" s="3130"/>
      <c r="WWC11" s="3130"/>
      <c r="WWD11" s="3130"/>
      <c r="WWE11" s="3130"/>
      <c r="WWF11" s="3131"/>
      <c r="WWG11" s="3129" t="s">
        <v>1995</v>
      </c>
      <c r="WWH11" s="3130"/>
      <c r="WWI11" s="3130"/>
      <c r="WWJ11" s="3130"/>
      <c r="WWK11" s="3130"/>
      <c r="WWL11" s="3130"/>
      <c r="WWM11" s="3130"/>
      <c r="WWN11" s="3131"/>
      <c r="WWO11" s="3129" t="s">
        <v>1995</v>
      </c>
      <c r="WWP11" s="3130"/>
      <c r="WWQ11" s="3130"/>
      <c r="WWR11" s="3130"/>
      <c r="WWS11" s="3130"/>
      <c r="WWT11" s="3130"/>
      <c r="WWU11" s="3130"/>
      <c r="WWV11" s="3131"/>
      <c r="WWW11" s="3129" t="s">
        <v>1995</v>
      </c>
      <c r="WWX11" s="3130"/>
      <c r="WWY11" s="3130"/>
      <c r="WWZ11" s="3130"/>
      <c r="WXA11" s="3130"/>
      <c r="WXB11" s="3130"/>
      <c r="WXC11" s="3130"/>
      <c r="WXD11" s="3131"/>
      <c r="WXE11" s="3129" t="s">
        <v>1995</v>
      </c>
      <c r="WXF11" s="3130"/>
      <c r="WXG11" s="3130"/>
      <c r="WXH11" s="3130"/>
      <c r="WXI11" s="3130"/>
      <c r="WXJ11" s="3130"/>
      <c r="WXK11" s="3130"/>
      <c r="WXL11" s="3131"/>
      <c r="WXM11" s="3129" t="s">
        <v>1995</v>
      </c>
      <c r="WXN11" s="3130"/>
      <c r="WXO11" s="3130"/>
      <c r="WXP11" s="3130"/>
      <c r="WXQ11" s="3130"/>
      <c r="WXR11" s="3130"/>
      <c r="WXS11" s="3130"/>
      <c r="WXT11" s="3131"/>
      <c r="WXU11" s="3129" t="s">
        <v>1995</v>
      </c>
      <c r="WXV11" s="3130"/>
      <c r="WXW11" s="3130"/>
      <c r="WXX11" s="3130"/>
      <c r="WXY11" s="3130"/>
      <c r="WXZ11" s="3130"/>
      <c r="WYA11" s="3130"/>
      <c r="WYB11" s="3131"/>
      <c r="WYC11" s="3129" t="s">
        <v>1995</v>
      </c>
      <c r="WYD11" s="3130"/>
      <c r="WYE11" s="3130"/>
      <c r="WYF11" s="3130"/>
      <c r="WYG11" s="3130"/>
      <c r="WYH11" s="3130"/>
      <c r="WYI11" s="3130"/>
      <c r="WYJ11" s="3131"/>
      <c r="WYK11" s="3129" t="s">
        <v>1995</v>
      </c>
      <c r="WYL11" s="3130"/>
      <c r="WYM11" s="3130"/>
      <c r="WYN11" s="3130"/>
      <c r="WYO11" s="3130"/>
      <c r="WYP11" s="3130"/>
      <c r="WYQ11" s="3130"/>
      <c r="WYR11" s="3131"/>
      <c r="WYS11" s="3129" t="s">
        <v>1995</v>
      </c>
      <c r="WYT11" s="3130"/>
      <c r="WYU11" s="3130"/>
      <c r="WYV11" s="3130"/>
      <c r="WYW11" s="3130"/>
      <c r="WYX11" s="3130"/>
      <c r="WYY11" s="3130"/>
      <c r="WYZ11" s="3131"/>
      <c r="WZA11" s="3129" t="s">
        <v>1995</v>
      </c>
      <c r="WZB11" s="3130"/>
      <c r="WZC11" s="3130"/>
      <c r="WZD11" s="3130"/>
      <c r="WZE11" s="3130"/>
      <c r="WZF11" s="3130"/>
      <c r="WZG11" s="3130"/>
      <c r="WZH11" s="3131"/>
      <c r="WZI11" s="3129" t="s">
        <v>1995</v>
      </c>
      <c r="WZJ11" s="3130"/>
      <c r="WZK11" s="3130"/>
      <c r="WZL11" s="3130"/>
      <c r="WZM11" s="3130"/>
      <c r="WZN11" s="3130"/>
      <c r="WZO11" s="3130"/>
      <c r="WZP11" s="3131"/>
      <c r="WZQ11" s="3129" t="s">
        <v>1995</v>
      </c>
      <c r="WZR11" s="3130"/>
      <c r="WZS11" s="3130"/>
      <c r="WZT11" s="3130"/>
      <c r="WZU11" s="3130"/>
      <c r="WZV11" s="3130"/>
      <c r="WZW11" s="3130"/>
      <c r="WZX11" s="3131"/>
      <c r="WZY11" s="3129" t="s">
        <v>1995</v>
      </c>
      <c r="WZZ11" s="3130"/>
      <c r="XAA11" s="3130"/>
      <c r="XAB11" s="3130"/>
      <c r="XAC11" s="3130"/>
      <c r="XAD11" s="3130"/>
      <c r="XAE11" s="3130"/>
      <c r="XAF11" s="3131"/>
      <c r="XAG11" s="3129" t="s">
        <v>1995</v>
      </c>
      <c r="XAH11" s="3130"/>
      <c r="XAI11" s="3130"/>
      <c r="XAJ11" s="3130"/>
      <c r="XAK11" s="3130"/>
      <c r="XAL11" s="3130"/>
      <c r="XAM11" s="3130"/>
      <c r="XAN11" s="3131"/>
      <c r="XAO11" s="3129" t="s">
        <v>1995</v>
      </c>
      <c r="XAP11" s="3130"/>
      <c r="XAQ11" s="3130"/>
      <c r="XAR11" s="3130"/>
      <c r="XAS11" s="3130"/>
      <c r="XAT11" s="3130"/>
      <c r="XAU11" s="3130"/>
      <c r="XAV11" s="3131"/>
      <c r="XAW11" s="3129" t="s">
        <v>1995</v>
      </c>
      <c r="XAX11" s="3130"/>
      <c r="XAY11" s="3130"/>
      <c r="XAZ11" s="3130"/>
      <c r="XBA11" s="3130"/>
      <c r="XBB11" s="3130"/>
      <c r="XBC11" s="3130"/>
      <c r="XBD11" s="3131"/>
      <c r="XBE11" s="3129" t="s">
        <v>1995</v>
      </c>
      <c r="XBF11" s="3130"/>
      <c r="XBG11" s="3130"/>
      <c r="XBH11" s="3130"/>
      <c r="XBI11" s="3130"/>
      <c r="XBJ11" s="3130"/>
      <c r="XBK11" s="3130"/>
      <c r="XBL11" s="3131"/>
      <c r="XBM11" s="3129" t="s">
        <v>1995</v>
      </c>
      <c r="XBN11" s="3130"/>
      <c r="XBO11" s="3130"/>
      <c r="XBP11" s="3130"/>
      <c r="XBQ11" s="3130"/>
      <c r="XBR11" s="3130"/>
      <c r="XBS11" s="3130"/>
      <c r="XBT11" s="3131"/>
      <c r="XBU11" s="3129" t="s">
        <v>1995</v>
      </c>
      <c r="XBV11" s="3130"/>
      <c r="XBW11" s="3130"/>
      <c r="XBX11" s="3130"/>
      <c r="XBY11" s="3130"/>
      <c r="XBZ11" s="3130"/>
      <c r="XCA11" s="3130"/>
      <c r="XCB11" s="3131"/>
      <c r="XCC11" s="3129" t="s">
        <v>1995</v>
      </c>
      <c r="XCD11" s="3130"/>
      <c r="XCE11" s="3130"/>
      <c r="XCF11" s="3130"/>
      <c r="XCG11" s="3130"/>
      <c r="XCH11" s="3130"/>
      <c r="XCI11" s="3130"/>
      <c r="XCJ11" s="3131"/>
      <c r="XCK11" s="3129" t="s">
        <v>1995</v>
      </c>
      <c r="XCL11" s="3130"/>
      <c r="XCM11" s="3130"/>
      <c r="XCN11" s="3130"/>
      <c r="XCO11" s="3130"/>
      <c r="XCP11" s="3130"/>
      <c r="XCQ11" s="3130"/>
      <c r="XCR11" s="3131"/>
      <c r="XCS11" s="3129" t="s">
        <v>1995</v>
      </c>
      <c r="XCT11" s="3130"/>
      <c r="XCU11" s="3130"/>
      <c r="XCV11" s="3130"/>
      <c r="XCW11" s="3130"/>
      <c r="XCX11" s="3130"/>
      <c r="XCY11" s="3130"/>
      <c r="XCZ11" s="3131"/>
      <c r="XDA11" s="3129" t="s">
        <v>1995</v>
      </c>
      <c r="XDB11" s="3130"/>
      <c r="XDC11" s="3130"/>
      <c r="XDD11" s="3130"/>
      <c r="XDE11" s="3130"/>
      <c r="XDF11" s="3130"/>
      <c r="XDG11" s="3130"/>
      <c r="XDH11" s="3131"/>
      <c r="XDI11" s="3129" t="s">
        <v>1995</v>
      </c>
      <c r="XDJ11" s="3130"/>
      <c r="XDK11" s="3130"/>
      <c r="XDL11" s="3130"/>
      <c r="XDM11" s="3130"/>
      <c r="XDN11" s="3130"/>
      <c r="XDO11" s="3130"/>
      <c r="XDP11" s="3131"/>
      <c r="XDQ11" s="3129" t="s">
        <v>1995</v>
      </c>
      <c r="XDR11" s="3130"/>
      <c r="XDS11" s="3130"/>
      <c r="XDT11" s="3130"/>
      <c r="XDU11" s="3130"/>
      <c r="XDV11" s="3130"/>
      <c r="XDW11" s="3130"/>
      <c r="XDX11" s="3131"/>
      <c r="XDY11" s="3129" t="s">
        <v>1995</v>
      </c>
      <c r="XDZ11" s="3130"/>
      <c r="XEA11" s="3130"/>
      <c r="XEB11" s="3130"/>
      <c r="XEC11" s="3130"/>
      <c r="XED11" s="3130"/>
      <c r="XEE11" s="3130"/>
      <c r="XEF11" s="3131"/>
      <c r="XEG11" s="3129" t="s">
        <v>1995</v>
      </c>
      <c r="XEH11" s="3130"/>
      <c r="XEI11" s="3130"/>
      <c r="XEJ11" s="3130"/>
      <c r="XEK11" s="3130"/>
      <c r="XEL11" s="3130"/>
      <c r="XEM11" s="3130"/>
      <c r="XEN11" s="3131"/>
      <c r="XEO11" s="3129" t="s">
        <v>1995</v>
      </c>
      <c r="XEP11" s="3130"/>
      <c r="XEQ11" s="3130"/>
      <c r="XER11" s="3130"/>
      <c r="XES11" s="3130"/>
      <c r="XET11" s="3130"/>
      <c r="XEU11" s="3130"/>
      <c r="XEV11" s="3131"/>
      <c r="XEW11" s="3129" t="s">
        <v>1995</v>
      </c>
      <c r="XEX11" s="3130"/>
      <c r="XEY11" s="3130"/>
      <c r="XEZ11" s="3130"/>
      <c r="XFA11" s="3130"/>
      <c r="XFB11" s="3130"/>
      <c r="XFC11" s="3130"/>
      <c r="XFD11" s="3131"/>
    </row>
    <row r="12" spans="1:16384" s="1902" customFormat="1" x14ac:dyDescent="0.2">
      <c r="A12" s="2126" t="s">
        <v>2024</v>
      </c>
      <c r="B12" s="1608"/>
      <c r="C12" s="1608"/>
      <c r="D12" s="1608"/>
      <c r="E12" s="1608"/>
      <c r="F12" s="1608"/>
      <c r="G12" s="1608"/>
      <c r="H12" s="2127"/>
    </row>
    <row r="13" spans="1:16384" s="1902" customFormat="1" x14ac:dyDescent="0.2">
      <c r="A13" s="2126"/>
      <c r="B13" s="1608"/>
      <c r="C13" s="1608"/>
      <c r="D13" s="1608"/>
      <c r="E13" s="1608"/>
      <c r="F13" s="1608"/>
      <c r="G13" s="1608"/>
      <c r="H13" s="2127"/>
    </row>
    <row r="14" spans="1:16384" ht="25.5" x14ac:dyDescent="0.2">
      <c r="A14" s="1017"/>
      <c r="B14" s="1456" t="s">
        <v>496</v>
      </c>
      <c r="C14" s="1456" t="s">
        <v>497</v>
      </c>
      <c r="D14" s="1456" t="s">
        <v>498</v>
      </c>
      <c r="E14" s="1457" t="s">
        <v>1621</v>
      </c>
      <c r="F14" s="1457"/>
      <c r="G14" s="3136" t="s">
        <v>499</v>
      </c>
      <c r="H14" s="3137"/>
    </row>
    <row r="15" spans="1:16384" x14ac:dyDescent="0.2">
      <c r="A15" s="556"/>
      <c r="B15" s="1458">
        <v>421000</v>
      </c>
      <c r="C15" s="612"/>
      <c r="D15" s="612"/>
      <c r="E15" s="1459">
        <f>C15-D15</f>
        <v>0</v>
      </c>
      <c r="F15" s="521"/>
      <c r="G15" s="1460"/>
      <c r="H15" s="1461"/>
    </row>
    <row r="16" spans="1:16384" ht="6" customHeight="1" x14ac:dyDescent="0.2">
      <c r="A16" s="556"/>
      <c r="B16" s="1458"/>
      <c r="C16" s="612"/>
      <c r="D16" s="612"/>
      <c r="E16" s="612"/>
      <c r="F16" s="1462"/>
      <c r="G16" s="521"/>
      <c r="H16" s="1461"/>
    </row>
    <row r="17" spans="1:8" x14ac:dyDescent="0.2">
      <c r="A17" s="556"/>
      <c r="B17" s="1458">
        <v>428200</v>
      </c>
      <c r="C17" s="612"/>
      <c r="D17" s="612"/>
      <c r="E17" s="1459">
        <f>C17-D17</f>
        <v>0</v>
      </c>
      <c r="F17" s="1463"/>
      <c r="G17" s="1463"/>
      <c r="H17" s="1464"/>
    </row>
    <row r="18" spans="1:8" ht="4.5" customHeight="1" x14ac:dyDescent="0.2">
      <c r="A18" s="556"/>
      <c r="B18" s="1458"/>
      <c r="C18" s="612"/>
      <c r="D18" s="612"/>
      <c r="E18" s="612"/>
      <c r="F18" s="1465"/>
      <c r="G18" s="1465"/>
      <c r="H18" s="1461"/>
    </row>
    <row r="19" spans="1:8" x14ac:dyDescent="0.2">
      <c r="A19" s="556"/>
      <c r="B19" s="1466">
        <v>431000</v>
      </c>
      <c r="C19" s="612"/>
      <c r="D19" s="612"/>
      <c r="E19" s="1459">
        <f>C19-D19</f>
        <v>0</v>
      </c>
      <c r="F19" s="1467"/>
      <c r="G19" s="1460"/>
      <c r="H19" s="1468"/>
    </row>
    <row r="20" spans="1:8" ht="5.25" customHeight="1" x14ac:dyDescent="0.2">
      <c r="A20" s="1469"/>
      <c r="B20" s="1470"/>
      <c r="C20" s="612"/>
      <c r="D20" s="612"/>
      <c r="E20" s="612"/>
      <c r="F20" s="1462"/>
      <c r="G20" s="1471"/>
      <c r="H20" s="1472"/>
    </row>
    <row r="21" spans="1:8" x14ac:dyDescent="0.2">
      <c r="A21" s="1469"/>
      <c r="B21" s="1466">
        <v>437110</v>
      </c>
      <c r="C21" s="612"/>
      <c r="D21" s="612"/>
      <c r="E21" s="1459">
        <f>C21-D21</f>
        <v>0</v>
      </c>
      <c r="F21" s="1467"/>
      <c r="G21" s="1473"/>
      <c r="H21" s="1468"/>
    </row>
    <row r="22" spans="1:8" ht="4.5" customHeight="1" x14ac:dyDescent="0.2">
      <c r="A22" s="1474"/>
      <c r="B22" s="1475"/>
      <c r="C22" s="612"/>
      <c r="D22" s="612"/>
      <c r="E22" s="612"/>
      <c r="F22" s="1462"/>
      <c r="G22" s="642"/>
      <c r="H22" s="1476"/>
    </row>
    <row r="23" spans="1:8" x14ac:dyDescent="0.2">
      <c r="A23" s="1469"/>
      <c r="B23" s="1470">
        <v>437220</v>
      </c>
      <c r="C23" s="612"/>
      <c r="D23" s="612"/>
      <c r="E23" s="1459">
        <f>C23-D23</f>
        <v>0</v>
      </c>
      <c r="F23" s="1467"/>
      <c r="G23" s="642"/>
      <c r="H23" s="1476"/>
    </row>
    <row r="24" spans="1:8" ht="6" customHeight="1" x14ac:dyDescent="0.2">
      <c r="A24" s="1474"/>
      <c r="B24" s="1475"/>
      <c r="C24" s="612"/>
      <c r="D24" s="612"/>
      <c r="E24" s="612"/>
      <c r="F24" s="1462"/>
      <c r="G24" s="642"/>
      <c r="H24" s="1083"/>
    </row>
    <row r="25" spans="1:8" x14ac:dyDescent="0.2">
      <c r="A25" s="1469"/>
      <c r="B25" s="1470">
        <v>437410</v>
      </c>
      <c r="C25" s="612"/>
      <c r="D25" s="612"/>
      <c r="E25" s="1459">
        <f>C25-D25</f>
        <v>0</v>
      </c>
      <c r="F25" s="1467"/>
      <c r="G25" s="642"/>
      <c r="H25" s="1468"/>
    </row>
    <row r="26" spans="1:8" ht="6" customHeight="1" x14ac:dyDescent="0.2">
      <c r="A26" s="1469"/>
      <c r="B26" s="1477"/>
      <c r="C26" s="612"/>
      <c r="D26" s="612"/>
      <c r="E26" s="612"/>
      <c r="F26" s="1462"/>
      <c r="G26" s="642"/>
      <c r="H26" s="1083"/>
    </row>
    <row r="27" spans="1:8" x14ac:dyDescent="0.2">
      <c r="A27" s="1469"/>
      <c r="B27" s="1470">
        <v>438600</v>
      </c>
      <c r="C27" s="612"/>
      <c r="D27" s="612"/>
      <c r="E27" s="1459">
        <f>C27-D27</f>
        <v>0</v>
      </c>
      <c r="F27" s="1462"/>
      <c r="G27" s="642"/>
      <c r="H27" s="1476"/>
    </row>
    <row r="28" spans="1:8" x14ac:dyDescent="0.2">
      <c r="A28" s="1469"/>
      <c r="B28" s="1477"/>
      <c r="C28" s="612"/>
      <c r="D28" s="612"/>
      <c r="E28" s="612"/>
      <c r="F28" s="1462"/>
      <c r="G28" s="642"/>
      <c r="H28" s="1083"/>
    </row>
    <row r="29" spans="1:8" x14ac:dyDescent="0.2">
      <c r="A29" s="1017"/>
      <c r="B29" s="1460"/>
      <c r="C29" s="521"/>
      <c r="D29" s="642"/>
      <c r="E29" s="522"/>
      <c r="F29" s="522"/>
      <c r="G29" s="264"/>
      <c r="H29" s="1083"/>
    </row>
    <row r="30" spans="1:8" x14ac:dyDescent="0.2">
      <c r="A30" s="3144"/>
      <c r="B30" s="3145"/>
      <c r="C30" s="3145"/>
      <c r="D30" s="3145"/>
      <c r="E30" s="522"/>
      <c r="F30" s="522"/>
      <c r="G30" s="522"/>
      <c r="H30" s="942"/>
    </row>
    <row r="31" spans="1:8" x14ac:dyDescent="0.2">
      <c r="A31" s="1017"/>
      <c r="B31" s="521"/>
      <c r="C31" s="2976"/>
      <c r="D31" s="2605"/>
      <c r="E31" s="522"/>
      <c r="F31" s="522"/>
      <c r="G31" s="522"/>
      <c r="H31" s="942"/>
    </row>
    <row r="32" spans="1:8" x14ac:dyDescent="0.2">
      <c r="A32" s="945" t="s">
        <v>1582</v>
      </c>
      <c r="B32" s="521"/>
      <c r="C32" s="2976"/>
      <c r="D32" s="2605"/>
      <c r="E32" s="522"/>
      <c r="F32" s="522"/>
      <c r="G32" s="522"/>
      <c r="H32" s="942"/>
    </row>
    <row r="33" spans="1:8" x14ac:dyDescent="0.2">
      <c r="A33" s="3132" t="s">
        <v>500</v>
      </c>
      <c r="B33" s="3133"/>
      <c r="C33" s="3133"/>
      <c r="D33" s="3133"/>
      <c r="E33" s="3133"/>
      <c r="F33" s="3133"/>
      <c r="G33" s="3133"/>
      <c r="H33" s="3134"/>
    </row>
    <row r="34" spans="1:8" x14ac:dyDescent="0.2">
      <c r="A34" s="3135"/>
      <c r="B34" s="3133"/>
      <c r="C34" s="3133"/>
      <c r="D34" s="3133"/>
      <c r="E34" s="3133"/>
      <c r="F34" s="3133"/>
      <c r="G34" s="3133"/>
      <c r="H34" s="3134"/>
    </row>
    <row r="35" spans="1:8" x14ac:dyDescent="0.2">
      <c r="A35" s="3135"/>
      <c r="B35" s="3133"/>
      <c r="C35" s="3133"/>
      <c r="D35" s="3133"/>
      <c r="E35" s="3133"/>
      <c r="F35" s="3133"/>
      <c r="G35" s="3133"/>
      <c r="H35" s="3134"/>
    </row>
    <row r="36" spans="1:8" x14ac:dyDescent="0.2">
      <c r="A36" s="2982"/>
      <c r="B36" s="2983"/>
      <c r="C36" s="2983"/>
      <c r="D36" s="2983"/>
      <c r="E36" s="2983"/>
      <c r="F36" s="2983"/>
      <c r="G36" s="2983"/>
      <c r="H36" s="2984"/>
    </row>
    <row r="37" spans="1:8" x14ac:dyDescent="0.2">
      <c r="A37" s="2982"/>
      <c r="B37" s="2983"/>
      <c r="C37" s="2983"/>
      <c r="D37" s="2983"/>
      <c r="E37" s="2983"/>
      <c r="F37" s="2983"/>
      <c r="G37" s="2983"/>
      <c r="H37" s="2984"/>
    </row>
    <row r="38" spans="1:8" x14ac:dyDescent="0.2">
      <c r="A38" s="1479"/>
      <c r="B38" s="186"/>
      <c r="C38" s="186"/>
      <c r="D38" s="186"/>
      <c r="E38" s="186"/>
      <c r="F38" s="186"/>
      <c r="G38" s="186"/>
      <c r="H38" s="358"/>
    </row>
    <row r="39" spans="1:8" x14ac:dyDescent="0.2">
      <c r="A39" s="1479"/>
      <c r="B39" s="186"/>
      <c r="C39" s="186"/>
      <c r="D39" s="186"/>
      <c r="E39" s="186"/>
      <c r="F39" s="186"/>
      <c r="G39" s="186"/>
      <c r="H39" s="358"/>
    </row>
    <row r="40" spans="1:8" x14ac:dyDescent="0.2">
      <c r="A40" s="556"/>
      <c r="B40" s="186"/>
      <c r="C40" s="186"/>
      <c r="D40" s="186"/>
      <c r="E40" s="186"/>
      <c r="F40" s="186"/>
      <c r="G40" s="186"/>
      <c r="H40" s="358"/>
    </row>
    <row r="41" spans="1:8" x14ac:dyDescent="0.2">
      <c r="A41" s="556"/>
      <c r="B41" s="186"/>
      <c r="C41" s="186"/>
      <c r="D41" s="186"/>
      <c r="E41" s="186"/>
      <c r="F41" s="186"/>
      <c r="G41" s="186"/>
      <c r="H41" s="358"/>
    </row>
    <row r="42" spans="1:8" x14ac:dyDescent="0.2">
      <c r="A42" s="556"/>
      <c r="B42" s="186"/>
      <c r="C42" s="186"/>
      <c r="D42" s="186"/>
      <c r="E42" s="186"/>
      <c r="F42" s="186"/>
      <c r="G42" s="186"/>
      <c r="H42" s="358"/>
    </row>
    <row r="43" spans="1:8" ht="13.5" thickBot="1" x14ac:dyDescent="0.25">
      <c r="A43" s="557"/>
      <c r="B43" s="277"/>
      <c r="C43" s="277"/>
      <c r="D43" s="277"/>
      <c r="E43" s="277"/>
      <c r="F43" s="277"/>
      <c r="G43" s="277"/>
      <c r="H43" s="359"/>
    </row>
  </sheetData>
  <mergeCells count="2059">
    <mergeCell ref="XEO11:XEV11"/>
    <mergeCell ref="XEW11:XFD11"/>
    <mergeCell ref="XDA11:XDH11"/>
    <mergeCell ref="XDI11:XDP11"/>
    <mergeCell ref="XDQ11:XDX11"/>
    <mergeCell ref="XDY11:XEF11"/>
    <mergeCell ref="XEG11:XEN11"/>
    <mergeCell ref="XBM11:XBT11"/>
    <mergeCell ref="XBU11:XCB11"/>
    <mergeCell ref="XCC11:XCJ11"/>
    <mergeCell ref="XCK11:XCR11"/>
    <mergeCell ref="XCS11:XCZ11"/>
    <mergeCell ref="WZY11:XAF11"/>
    <mergeCell ref="XAG11:XAN11"/>
    <mergeCell ref="XAO11:XAV11"/>
    <mergeCell ref="XAW11:XBD11"/>
    <mergeCell ref="XBE11:XBL11"/>
    <mergeCell ref="WYK11:WYR11"/>
    <mergeCell ref="WYS11:WYZ11"/>
    <mergeCell ref="WZA11:WZH11"/>
    <mergeCell ref="WZI11:WZP11"/>
    <mergeCell ref="WZQ11:WZX11"/>
    <mergeCell ref="WWW11:WXD11"/>
    <mergeCell ref="WXE11:WXL11"/>
    <mergeCell ref="WXM11:WXT11"/>
    <mergeCell ref="WXU11:WYB11"/>
    <mergeCell ref="WYC11:WYJ11"/>
    <mergeCell ref="WVI11:WVP11"/>
    <mergeCell ref="WVQ11:WVX11"/>
    <mergeCell ref="WVY11:WWF11"/>
    <mergeCell ref="WWG11:WWN11"/>
    <mergeCell ref="WWO11:WWV11"/>
    <mergeCell ref="WTU11:WUB11"/>
    <mergeCell ref="WUC11:WUJ11"/>
    <mergeCell ref="WUK11:WUR11"/>
    <mergeCell ref="WUS11:WUZ11"/>
    <mergeCell ref="WVA11:WVH11"/>
    <mergeCell ref="WSG11:WSN11"/>
    <mergeCell ref="WSO11:WSV11"/>
    <mergeCell ref="WSW11:WTD11"/>
    <mergeCell ref="WTE11:WTL11"/>
    <mergeCell ref="WTM11:WTT11"/>
    <mergeCell ref="WQS11:WQZ11"/>
    <mergeCell ref="WRA11:WRH11"/>
    <mergeCell ref="WRI11:WRP11"/>
    <mergeCell ref="WRQ11:WRX11"/>
    <mergeCell ref="WRY11:WSF11"/>
    <mergeCell ref="WPE11:WPL11"/>
    <mergeCell ref="WPM11:WPT11"/>
    <mergeCell ref="WPU11:WQB11"/>
    <mergeCell ref="WQC11:WQJ11"/>
    <mergeCell ref="WQK11:WQR11"/>
    <mergeCell ref="WNQ11:WNX11"/>
    <mergeCell ref="WNY11:WOF11"/>
    <mergeCell ref="WOG11:WON11"/>
    <mergeCell ref="WOO11:WOV11"/>
    <mergeCell ref="WOW11:WPD11"/>
    <mergeCell ref="WMC11:WMJ11"/>
    <mergeCell ref="WMK11:WMR11"/>
    <mergeCell ref="WMS11:WMZ11"/>
    <mergeCell ref="WNA11:WNH11"/>
    <mergeCell ref="WNI11:WNP11"/>
    <mergeCell ref="WKO11:WKV11"/>
    <mergeCell ref="WKW11:WLD11"/>
    <mergeCell ref="WLE11:WLL11"/>
    <mergeCell ref="WLM11:WLT11"/>
    <mergeCell ref="WLU11:WMB11"/>
    <mergeCell ref="WJA11:WJH11"/>
    <mergeCell ref="WJI11:WJP11"/>
    <mergeCell ref="WJQ11:WJX11"/>
    <mergeCell ref="WJY11:WKF11"/>
    <mergeCell ref="WKG11:WKN11"/>
    <mergeCell ref="WHM11:WHT11"/>
    <mergeCell ref="WHU11:WIB11"/>
    <mergeCell ref="WIC11:WIJ11"/>
    <mergeCell ref="WIK11:WIR11"/>
    <mergeCell ref="WIS11:WIZ11"/>
    <mergeCell ref="WFY11:WGF11"/>
    <mergeCell ref="WGG11:WGN11"/>
    <mergeCell ref="WGO11:WGV11"/>
    <mergeCell ref="WGW11:WHD11"/>
    <mergeCell ref="WHE11:WHL11"/>
    <mergeCell ref="WEK11:WER11"/>
    <mergeCell ref="WES11:WEZ11"/>
    <mergeCell ref="WFA11:WFH11"/>
    <mergeCell ref="WFI11:WFP11"/>
    <mergeCell ref="WFQ11:WFX11"/>
    <mergeCell ref="WCW11:WDD11"/>
    <mergeCell ref="WDE11:WDL11"/>
    <mergeCell ref="WDM11:WDT11"/>
    <mergeCell ref="WDU11:WEB11"/>
    <mergeCell ref="WEC11:WEJ11"/>
    <mergeCell ref="WBI11:WBP11"/>
    <mergeCell ref="WBQ11:WBX11"/>
    <mergeCell ref="WBY11:WCF11"/>
    <mergeCell ref="WCG11:WCN11"/>
    <mergeCell ref="WCO11:WCV11"/>
    <mergeCell ref="VZU11:WAB11"/>
    <mergeCell ref="WAC11:WAJ11"/>
    <mergeCell ref="WAK11:WAR11"/>
    <mergeCell ref="WAS11:WAZ11"/>
    <mergeCell ref="WBA11:WBH11"/>
    <mergeCell ref="VYG11:VYN11"/>
    <mergeCell ref="VYO11:VYV11"/>
    <mergeCell ref="VYW11:VZD11"/>
    <mergeCell ref="VZE11:VZL11"/>
    <mergeCell ref="VZM11:VZT11"/>
    <mergeCell ref="VWS11:VWZ11"/>
    <mergeCell ref="VXA11:VXH11"/>
    <mergeCell ref="VXI11:VXP11"/>
    <mergeCell ref="VXQ11:VXX11"/>
    <mergeCell ref="VXY11:VYF11"/>
    <mergeCell ref="VVE11:VVL11"/>
    <mergeCell ref="VVM11:VVT11"/>
    <mergeCell ref="VVU11:VWB11"/>
    <mergeCell ref="VWC11:VWJ11"/>
    <mergeCell ref="VWK11:VWR11"/>
    <mergeCell ref="VTQ11:VTX11"/>
    <mergeCell ref="VTY11:VUF11"/>
    <mergeCell ref="VUG11:VUN11"/>
    <mergeCell ref="VUO11:VUV11"/>
    <mergeCell ref="VUW11:VVD11"/>
    <mergeCell ref="VSC11:VSJ11"/>
    <mergeCell ref="VSK11:VSR11"/>
    <mergeCell ref="VSS11:VSZ11"/>
    <mergeCell ref="VTA11:VTH11"/>
    <mergeCell ref="VTI11:VTP11"/>
    <mergeCell ref="VQO11:VQV11"/>
    <mergeCell ref="VQW11:VRD11"/>
    <mergeCell ref="VRE11:VRL11"/>
    <mergeCell ref="VRM11:VRT11"/>
    <mergeCell ref="VRU11:VSB11"/>
    <mergeCell ref="VPA11:VPH11"/>
    <mergeCell ref="VPI11:VPP11"/>
    <mergeCell ref="VPQ11:VPX11"/>
    <mergeCell ref="VPY11:VQF11"/>
    <mergeCell ref="VQG11:VQN11"/>
    <mergeCell ref="VNM11:VNT11"/>
    <mergeCell ref="VNU11:VOB11"/>
    <mergeCell ref="VOC11:VOJ11"/>
    <mergeCell ref="VOK11:VOR11"/>
    <mergeCell ref="VOS11:VOZ11"/>
    <mergeCell ref="VLY11:VMF11"/>
    <mergeCell ref="VMG11:VMN11"/>
    <mergeCell ref="VMO11:VMV11"/>
    <mergeCell ref="VMW11:VND11"/>
    <mergeCell ref="VNE11:VNL11"/>
    <mergeCell ref="VKK11:VKR11"/>
    <mergeCell ref="VKS11:VKZ11"/>
    <mergeCell ref="VLA11:VLH11"/>
    <mergeCell ref="VLI11:VLP11"/>
    <mergeCell ref="VLQ11:VLX11"/>
    <mergeCell ref="VIW11:VJD11"/>
    <mergeCell ref="VJE11:VJL11"/>
    <mergeCell ref="VJM11:VJT11"/>
    <mergeCell ref="VJU11:VKB11"/>
    <mergeCell ref="VKC11:VKJ11"/>
    <mergeCell ref="VHI11:VHP11"/>
    <mergeCell ref="VHQ11:VHX11"/>
    <mergeCell ref="VHY11:VIF11"/>
    <mergeCell ref="VIG11:VIN11"/>
    <mergeCell ref="VIO11:VIV11"/>
    <mergeCell ref="VFU11:VGB11"/>
    <mergeCell ref="VGC11:VGJ11"/>
    <mergeCell ref="VGK11:VGR11"/>
    <mergeCell ref="VGS11:VGZ11"/>
    <mergeCell ref="VHA11:VHH11"/>
    <mergeCell ref="VEG11:VEN11"/>
    <mergeCell ref="VEO11:VEV11"/>
    <mergeCell ref="VEW11:VFD11"/>
    <mergeCell ref="VFE11:VFL11"/>
    <mergeCell ref="VFM11:VFT11"/>
    <mergeCell ref="VCS11:VCZ11"/>
    <mergeCell ref="VDA11:VDH11"/>
    <mergeCell ref="VDI11:VDP11"/>
    <mergeCell ref="VDQ11:VDX11"/>
    <mergeCell ref="VDY11:VEF11"/>
    <mergeCell ref="VBE11:VBL11"/>
    <mergeCell ref="VBM11:VBT11"/>
    <mergeCell ref="VBU11:VCB11"/>
    <mergeCell ref="VCC11:VCJ11"/>
    <mergeCell ref="VCK11:VCR11"/>
    <mergeCell ref="UZQ11:UZX11"/>
    <mergeCell ref="UZY11:VAF11"/>
    <mergeCell ref="VAG11:VAN11"/>
    <mergeCell ref="VAO11:VAV11"/>
    <mergeCell ref="VAW11:VBD11"/>
    <mergeCell ref="UYC11:UYJ11"/>
    <mergeCell ref="UYK11:UYR11"/>
    <mergeCell ref="UYS11:UYZ11"/>
    <mergeCell ref="UZA11:UZH11"/>
    <mergeCell ref="UZI11:UZP11"/>
    <mergeCell ref="UWO11:UWV11"/>
    <mergeCell ref="UWW11:UXD11"/>
    <mergeCell ref="UXE11:UXL11"/>
    <mergeCell ref="UXM11:UXT11"/>
    <mergeCell ref="UXU11:UYB11"/>
    <mergeCell ref="UVA11:UVH11"/>
    <mergeCell ref="UVI11:UVP11"/>
    <mergeCell ref="UVQ11:UVX11"/>
    <mergeCell ref="UVY11:UWF11"/>
    <mergeCell ref="UWG11:UWN11"/>
    <mergeCell ref="UTM11:UTT11"/>
    <mergeCell ref="UTU11:UUB11"/>
    <mergeCell ref="UUC11:UUJ11"/>
    <mergeCell ref="UUK11:UUR11"/>
    <mergeCell ref="UUS11:UUZ11"/>
    <mergeCell ref="URY11:USF11"/>
    <mergeCell ref="USG11:USN11"/>
    <mergeCell ref="USO11:USV11"/>
    <mergeCell ref="USW11:UTD11"/>
    <mergeCell ref="UTE11:UTL11"/>
    <mergeCell ref="UQK11:UQR11"/>
    <mergeCell ref="UQS11:UQZ11"/>
    <mergeCell ref="URA11:URH11"/>
    <mergeCell ref="URI11:URP11"/>
    <mergeCell ref="URQ11:URX11"/>
    <mergeCell ref="UOW11:UPD11"/>
    <mergeCell ref="UPE11:UPL11"/>
    <mergeCell ref="UPM11:UPT11"/>
    <mergeCell ref="UPU11:UQB11"/>
    <mergeCell ref="UQC11:UQJ11"/>
    <mergeCell ref="UNI11:UNP11"/>
    <mergeCell ref="UNQ11:UNX11"/>
    <mergeCell ref="UNY11:UOF11"/>
    <mergeCell ref="UOG11:UON11"/>
    <mergeCell ref="UOO11:UOV11"/>
    <mergeCell ref="ULU11:UMB11"/>
    <mergeCell ref="UMC11:UMJ11"/>
    <mergeCell ref="UMK11:UMR11"/>
    <mergeCell ref="UMS11:UMZ11"/>
    <mergeCell ref="UNA11:UNH11"/>
    <mergeCell ref="UKG11:UKN11"/>
    <mergeCell ref="UKO11:UKV11"/>
    <mergeCell ref="UKW11:ULD11"/>
    <mergeCell ref="ULE11:ULL11"/>
    <mergeCell ref="ULM11:ULT11"/>
    <mergeCell ref="UIS11:UIZ11"/>
    <mergeCell ref="UJA11:UJH11"/>
    <mergeCell ref="UJI11:UJP11"/>
    <mergeCell ref="UJQ11:UJX11"/>
    <mergeCell ref="UJY11:UKF11"/>
    <mergeCell ref="UHE11:UHL11"/>
    <mergeCell ref="UHM11:UHT11"/>
    <mergeCell ref="UHU11:UIB11"/>
    <mergeCell ref="UIC11:UIJ11"/>
    <mergeCell ref="UIK11:UIR11"/>
    <mergeCell ref="UFQ11:UFX11"/>
    <mergeCell ref="UFY11:UGF11"/>
    <mergeCell ref="UGG11:UGN11"/>
    <mergeCell ref="UGO11:UGV11"/>
    <mergeCell ref="UGW11:UHD11"/>
    <mergeCell ref="UEC11:UEJ11"/>
    <mergeCell ref="UEK11:UER11"/>
    <mergeCell ref="UES11:UEZ11"/>
    <mergeCell ref="UFA11:UFH11"/>
    <mergeCell ref="UFI11:UFP11"/>
    <mergeCell ref="UCO11:UCV11"/>
    <mergeCell ref="UCW11:UDD11"/>
    <mergeCell ref="UDE11:UDL11"/>
    <mergeCell ref="UDM11:UDT11"/>
    <mergeCell ref="UDU11:UEB11"/>
    <mergeCell ref="UBA11:UBH11"/>
    <mergeCell ref="UBI11:UBP11"/>
    <mergeCell ref="UBQ11:UBX11"/>
    <mergeCell ref="UBY11:UCF11"/>
    <mergeCell ref="UCG11:UCN11"/>
    <mergeCell ref="TZM11:TZT11"/>
    <mergeCell ref="TZU11:UAB11"/>
    <mergeCell ref="UAC11:UAJ11"/>
    <mergeCell ref="UAK11:UAR11"/>
    <mergeCell ref="UAS11:UAZ11"/>
    <mergeCell ref="TXY11:TYF11"/>
    <mergeCell ref="TYG11:TYN11"/>
    <mergeCell ref="TYO11:TYV11"/>
    <mergeCell ref="TYW11:TZD11"/>
    <mergeCell ref="TZE11:TZL11"/>
    <mergeCell ref="TWK11:TWR11"/>
    <mergeCell ref="TWS11:TWZ11"/>
    <mergeCell ref="TXA11:TXH11"/>
    <mergeCell ref="TXI11:TXP11"/>
    <mergeCell ref="TXQ11:TXX11"/>
    <mergeCell ref="TUW11:TVD11"/>
    <mergeCell ref="TVE11:TVL11"/>
    <mergeCell ref="TVM11:TVT11"/>
    <mergeCell ref="TVU11:TWB11"/>
    <mergeCell ref="TWC11:TWJ11"/>
    <mergeCell ref="TTI11:TTP11"/>
    <mergeCell ref="TTQ11:TTX11"/>
    <mergeCell ref="TTY11:TUF11"/>
    <mergeCell ref="TUG11:TUN11"/>
    <mergeCell ref="TUO11:TUV11"/>
    <mergeCell ref="TRU11:TSB11"/>
    <mergeCell ref="TSC11:TSJ11"/>
    <mergeCell ref="TSK11:TSR11"/>
    <mergeCell ref="TSS11:TSZ11"/>
    <mergeCell ref="TTA11:TTH11"/>
    <mergeCell ref="TQG11:TQN11"/>
    <mergeCell ref="TQO11:TQV11"/>
    <mergeCell ref="TQW11:TRD11"/>
    <mergeCell ref="TRE11:TRL11"/>
    <mergeCell ref="TRM11:TRT11"/>
    <mergeCell ref="TOS11:TOZ11"/>
    <mergeCell ref="TPA11:TPH11"/>
    <mergeCell ref="TPI11:TPP11"/>
    <mergeCell ref="TPQ11:TPX11"/>
    <mergeCell ref="TPY11:TQF11"/>
    <mergeCell ref="TNE11:TNL11"/>
    <mergeCell ref="TNM11:TNT11"/>
    <mergeCell ref="TNU11:TOB11"/>
    <mergeCell ref="TOC11:TOJ11"/>
    <mergeCell ref="TOK11:TOR11"/>
    <mergeCell ref="TLQ11:TLX11"/>
    <mergeCell ref="TLY11:TMF11"/>
    <mergeCell ref="TMG11:TMN11"/>
    <mergeCell ref="TMO11:TMV11"/>
    <mergeCell ref="TMW11:TND11"/>
    <mergeCell ref="TKC11:TKJ11"/>
    <mergeCell ref="TKK11:TKR11"/>
    <mergeCell ref="TKS11:TKZ11"/>
    <mergeCell ref="TLA11:TLH11"/>
    <mergeCell ref="TLI11:TLP11"/>
    <mergeCell ref="TIO11:TIV11"/>
    <mergeCell ref="TIW11:TJD11"/>
    <mergeCell ref="TJE11:TJL11"/>
    <mergeCell ref="TJM11:TJT11"/>
    <mergeCell ref="TJU11:TKB11"/>
    <mergeCell ref="THA11:THH11"/>
    <mergeCell ref="THI11:THP11"/>
    <mergeCell ref="THQ11:THX11"/>
    <mergeCell ref="THY11:TIF11"/>
    <mergeCell ref="TIG11:TIN11"/>
    <mergeCell ref="TFM11:TFT11"/>
    <mergeCell ref="TFU11:TGB11"/>
    <mergeCell ref="TGC11:TGJ11"/>
    <mergeCell ref="TGK11:TGR11"/>
    <mergeCell ref="TGS11:TGZ11"/>
    <mergeCell ref="TDY11:TEF11"/>
    <mergeCell ref="TEG11:TEN11"/>
    <mergeCell ref="TEO11:TEV11"/>
    <mergeCell ref="TEW11:TFD11"/>
    <mergeCell ref="TFE11:TFL11"/>
    <mergeCell ref="TCK11:TCR11"/>
    <mergeCell ref="TCS11:TCZ11"/>
    <mergeCell ref="TDA11:TDH11"/>
    <mergeCell ref="TDI11:TDP11"/>
    <mergeCell ref="TDQ11:TDX11"/>
    <mergeCell ref="TAW11:TBD11"/>
    <mergeCell ref="TBE11:TBL11"/>
    <mergeCell ref="TBM11:TBT11"/>
    <mergeCell ref="TBU11:TCB11"/>
    <mergeCell ref="TCC11:TCJ11"/>
    <mergeCell ref="SZI11:SZP11"/>
    <mergeCell ref="SZQ11:SZX11"/>
    <mergeCell ref="SZY11:TAF11"/>
    <mergeCell ref="TAG11:TAN11"/>
    <mergeCell ref="TAO11:TAV11"/>
    <mergeCell ref="SXU11:SYB11"/>
    <mergeCell ref="SYC11:SYJ11"/>
    <mergeCell ref="SYK11:SYR11"/>
    <mergeCell ref="SYS11:SYZ11"/>
    <mergeCell ref="SZA11:SZH11"/>
    <mergeCell ref="SWG11:SWN11"/>
    <mergeCell ref="SWO11:SWV11"/>
    <mergeCell ref="SWW11:SXD11"/>
    <mergeCell ref="SXE11:SXL11"/>
    <mergeCell ref="SXM11:SXT11"/>
    <mergeCell ref="SUS11:SUZ11"/>
    <mergeCell ref="SVA11:SVH11"/>
    <mergeCell ref="SVI11:SVP11"/>
    <mergeCell ref="SVQ11:SVX11"/>
    <mergeCell ref="SVY11:SWF11"/>
    <mergeCell ref="STE11:STL11"/>
    <mergeCell ref="STM11:STT11"/>
    <mergeCell ref="STU11:SUB11"/>
    <mergeCell ref="SUC11:SUJ11"/>
    <mergeCell ref="SUK11:SUR11"/>
    <mergeCell ref="SRQ11:SRX11"/>
    <mergeCell ref="SRY11:SSF11"/>
    <mergeCell ref="SSG11:SSN11"/>
    <mergeCell ref="SSO11:SSV11"/>
    <mergeCell ref="SSW11:STD11"/>
    <mergeCell ref="SQC11:SQJ11"/>
    <mergeCell ref="SQK11:SQR11"/>
    <mergeCell ref="SQS11:SQZ11"/>
    <mergeCell ref="SRA11:SRH11"/>
    <mergeCell ref="SRI11:SRP11"/>
    <mergeCell ref="SOO11:SOV11"/>
    <mergeCell ref="SOW11:SPD11"/>
    <mergeCell ref="SPE11:SPL11"/>
    <mergeCell ref="SPM11:SPT11"/>
    <mergeCell ref="SPU11:SQB11"/>
    <mergeCell ref="SNA11:SNH11"/>
    <mergeCell ref="SNI11:SNP11"/>
    <mergeCell ref="SNQ11:SNX11"/>
    <mergeCell ref="SNY11:SOF11"/>
    <mergeCell ref="SOG11:SON11"/>
    <mergeCell ref="SLM11:SLT11"/>
    <mergeCell ref="SLU11:SMB11"/>
    <mergeCell ref="SMC11:SMJ11"/>
    <mergeCell ref="SMK11:SMR11"/>
    <mergeCell ref="SMS11:SMZ11"/>
    <mergeCell ref="SJY11:SKF11"/>
    <mergeCell ref="SKG11:SKN11"/>
    <mergeCell ref="SKO11:SKV11"/>
    <mergeCell ref="SKW11:SLD11"/>
    <mergeCell ref="SLE11:SLL11"/>
    <mergeCell ref="SIK11:SIR11"/>
    <mergeCell ref="SIS11:SIZ11"/>
    <mergeCell ref="SJA11:SJH11"/>
    <mergeCell ref="SJI11:SJP11"/>
    <mergeCell ref="SJQ11:SJX11"/>
    <mergeCell ref="SGW11:SHD11"/>
    <mergeCell ref="SHE11:SHL11"/>
    <mergeCell ref="SHM11:SHT11"/>
    <mergeCell ref="SHU11:SIB11"/>
    <mergeCell ref="SIC11:SIJ11"/>
    <mergeCell ref="SFI11:SFP11"/>
    <mergeCell ref="SFQ11:SFX11"/>
    <mergeCell ref="SFY11:SGF11"/>
    <mergeCell ref="SGG11:SGN11"/>
    <mergeCell ref="SGO11:SGV11"/>
    <mergeCell ref="SDU11:SEB11"/>
    <mergeCell ref="SEC11:SEJ11"/>
    <mergeCell ref="SEK11:SER11"/>
    <mergeCell ref="SES11:SEZ11"/>
    <mergeCell ref="SFA11:SFH11"/>
    <mergeCell ref="SCG11:SCN11"/>
    <mergeCell ref="SCO11:SCV11"/>
    <mergeCell ref="SCW11:SDD11"/>
    <mergeCell ref="SDE11:SDL11"/>
    <mergeCell ref="SDM11:SDT11"/>
    <mergeCell ref="SAS11:SAZ11"/>
    <mergeCell ref="SBA11:SBH11"/>
    <mergeCell ref="SBI11:SBP11"/>
    <mergeCell ref="SBQ11:SBX11"/>
    <mergeCell ref="SBY11:SCF11"/>
    <mergeCell ref="RZE11:RZL11"/>
    <mergeCell ref="RZM11:RZT11"/>
    <mergeCell ref="RZU11:SAB11"/>
    <mergeCell ref="SAC11:SAJ11"/>
    <mergeCell ref="SAK11:SAR11"/>
    <mergeCell ref="RXQ11:RXX11"/>
    <mergeCell ref="RXY11:RYF11"/>
    <mergeCell ref="RYG11:RYN11"/>
    <mergeCell ref="RYO11:RYV11"/>
    <mergeCell ref="RYW11:RZD11"/>
    <mergeCell ref="RWC11:RWJ11"/>
    <mergeCell ref="RWK11:RWR11"/>
    <mergeCell ref="RWS11:RWZ11"/>
    <mergeCell ref="RXA11:RXH11"/>
    <mergeCell ref="RXI11:RXP11"/>
    <mergeCell ref="RUO11:RUV11"/>
    <mergeCell ref="RUW11:RVD11"/>
    <mergeCell ref="RVE11:RVL11"/>
    <mergeCell ref="RVM11:RVT11"/>
    <mergeCell ref="RVU11:RWB11"/>
    <mergeCell ref="RTA11:RTH11"/>
    <mergeCell ref="RTI11:RTP11"/>
    <mergeCell ref="RTQ11:RTX11"/>
    <mergeCell ref="RTY11:RUF11"/>
    <mergeCell ref="RUG11:RUN11"/>
    <mergeCell ref="RRM11:RRT11"/>
    <mergeCell ref="RRU11:RSB11"/>
    <mergeCell ref="RSC11:RSJ11"/>
    <mergeCell ref="RSK11:RSR11"/>
    <mergeCell ref="RSS11:RSZ11"/>
    <mergeCell ref="RPY11:RQF11"/>
    <mergeCell ref="RQG11:RQN11"/>
    <mergeCell ref="RQO11:RQV11"/>
    <mergeCell ref="RQW11:RRD11"/>
    <mergeCell ref="RRE11:RRL11"/>
    <mergeCell ref="ROK11:ROR11"/>
    <mergeCell ref="ROS11:ROZ11"/>
    <mergeCell ref="RPA11:RPH11"/>
    <mergeCell ref="RPI11:RPP11"/>
    <mergeCell ref="RPQ11:RPX11"/>
    <mergeCell ref="RMW11:RND11"/>
    <mergeCell ref="RNE11:RNL11"/>
    <mergeCell ref="RNM11:RNT11"/>
    <mergeCell ref="RNU11:ROB11"/>
    <mergeCell ref="ROC11:ROJ11"/>
    <mergeCell ref="RLI11:RLP11"/>
    <mergeCell ref="RLQ11:RLX11"/>
    <mergeCell ref="RLY11:RMF11"/>
    <mergeCell ref="RMG11:RMN11"/>
    <mergeCell ref="RMO11:RMV11"/>
    <mergeCell ref="RJU11:RKB11"/>
    <mergeCell ref="RKC11:RKJ11"/>
    <mergeCell ref="RKK11:RKR11"/>
    <mergeCell ref="RKS11:RKZ11"/>
    <mergeCell ref="RLA11:RLH11"/>
    <mergeCell ref="RIG11:RIN11"/>
    <mergeCell ref="RIO11:RIV11"/>
    <mergeCell ref="RIW11:RJD11"/>
    <mergeCell ref="RJE11:RJL11"/>
    <mergeCell ref="RJM11:RJT11"/>
    <mergeCell ref="RGS11:RGZ11"/>
    <mergeCell ref="RHA11:RHH11"/>
    <mergeCell ref="RHI11:RHP11"/>
    <mergeCell ref="RHQ11:RHX11"/>
    <mergeCell ref="RHY11:RIF11"/>
    <mergeCell ref="RFE11:RFL11"/>
    <mergeCell ref="RFM11:RFT11"/>
    <mergeCell ref="RFU11:RGB11"/>
    <mergeCell ref="RGC11:RGJ11"/>
    <mergeCell ref="RGK11:RGR11"/>
    <mergeCell ref="RDQ11:RDX11"/>
    <mergeCell ref="RDY11:REF11"/>
    <mergeCell ref="REG11:REN11"/>
    <mergeCell ref="REO11:REV11"/>
    <mergeCell ref="REW11:RFD11"/>
    <mergeCell ref="RCC11:RCJ11"/>
    <mergeCell ref="RCK11:RCR11"/>
    <mergeCell ref="RCS11:RCZ11"/>
    <mergeCell ref="RDA11:RDH11"/>
    <mergeCell ref="RDI11:RDP11"/>
    <mergeCell ref="RAO11:RAV11"/>
    <mergeCell ref="RAW11:RBD11"/>
    <mergeCell ref="RBE11:RBL11"/>
    <mergeCell ref="RBM11:RBT11"/>
    <mergeCell ref="RBU11:RCB11"/>
    <mergeCell ref="QZA11:QZH11"/>
    <mergeCell ref="QZI11:QZP11"/>
    <mergeCell ref="QZQ11:QZX11"/>
    <mergeCell ref="QZY11:RAF11"/>
    <mergeCell ref="RAG11:RAN11"/>
    <mergeCell ref="QXM11:QXT11"/>
    <mergeCell ref="QXU11:QYB11"/>
    <mergeCell ref="QYC11:QYJ11"/>
    <mergeCell ref="QYK11:QYR11"/>
    <mergeCell ref="QYS11:QYZ11"/>
    <mergeCell ref="QVY11:QWF11"/>
    <mergeCell ref="QWG11:QWN11"/>
    <mergeCell ref="QWO11:QWV11"/>
    <mergeCell ref="QWW11:QXD11"/>
    <mergeCell ref="QXE11:QXL11"/>
    <mergeCell ref="QUK11:QUR11"/>
    <mergeCell ref="QUS11:QUZ11"/>
    <mergeCell ref="QVA11:QVH11"/>
    <mergeCell ref="QVI11:QVP11"/>
    <mergeCell ref="QVQ11:QVX11"/>
    <mergeCell ref="QSW11:QTD11"/>
    <mergeCell ref="QTE11:QTL11"/>
    <mergeCell ref="QTM11:QTT11"/>
    <mergeCell ref="QTU11:QUB11"/>
    <mergeCell ref="QUC11:QUJ11"/>
    <mergeCell ref="QRI11:QRP11"/>
    <mergeCell ref="QRQ11:QRX11"/>
    <mergeCell ref="QRY11:QSF11"/>
    <mergeCell ref="QSG11:QSN11"/>
    <mergeCell ref="QSO11:QSV11"/>
    <mergeCell ref="QPU11:QQB11"/>
    <mergeCell ref="QQC11:QQJ11"/>
    <mergeCell ref="QQK11:QQR11"/>
    <mergeCell ref="QQS11:QQZ11"/>
    <mergeCell ref="QRA11:QRH11"/>
    <mergeCell ref="QOG11:QON11"/>
    <mergeCell ref="QOO11:QOV11"/>
    <mergeCell ref="QOW11:QPD11"/>
    <mergeCell ref="QPE11:QPL11"/>
    <mergeCell ref="QPM11:QPT11"/>
    <mergeCell ref="QMS11:QMZ11"/>
    <mergeCell ref="QNA11:QNH11"/>
    <mergeCell ref="QNI11:QNP11"/>
    <mergeCell ref="QNQ11:QNX11"/>
    <mergeCell ref="QNY11:QOF11"/>
    <mergeCell ref="QLE11:QLL11"/>
    <mergeCell ref="QLM11:QLT11"/>
    <mergeCell ref="QLU11:QMB11"/>
    <mergeCell ref="QMC11:QMJ11"/>
    <mergeCell ref="QMK11:QMR11"/>
    <mergeCell ref="QJQ11:QJX11"/>
    <mergeCell ref="QJY11:QKF11"/>
    <mergeCell ref="QKG11:QKN11"/>
    <mergeCell ref="QKO11:QKV11"/>
    <mergeCell ref="QKW11:QLD11"/>
    <mergeCell ref="QIC11:QIJ11"/>
    <mergeCell ref="QIK11:QIR11"/>
    <mergeCell ref="QIS11:QIZ11"/>
    <mergeCell ref="QJA11:QJH11"/>
    <mergeCell ref="QJI11:QJP11"/>
    <mergeCell ref="QGO11:QGV11"/>
    <mergeCell ref="QGW11:QHD11"/>
    <mergeCell ref="QHE11:QHL11"/>
    <mergeCell ref="QHM11:QHT11"/>
    <mergeCell ref="QHU11:QIB11"/>
    <mergeCell ref="QFA11:QFH11"/>
    <mergeCell ref="QFI11:QFP11"/>
    <mergeCell ref="QFQ11:QFX11"/>
    <mergeCell ref="QFY11:QGF11"/>
    <mergeCell ref="QGG11:QGN11"/>
    <mergeCell ref="QDM11:QDT11"/>
    <mergeCell ref="QDU11:QEB11"/>
    <mergeCell ref="QEC11:QEJ11"/>
    <mergeCell ref="QEK11:QER11"/>
    <mergeCell ref="QES11:QEZ11"/>
    <mergeCell ref="QBY11:QCF11"/>
    <mergeCell ref="QCG11:QCN11"/>
    <mergeCell ref="QCO11:QCV11"/>
    <mergeCell ref="QCW11:QDD11"/>
    <mergeCell ref="QDE11:QDL11"/>
    <mergeCell ref="QAK11:QAR11"/>
    <mergeCell ref="QAS11:QAZ11"/>
    <mergeCell ref="QBA11:QBH11"/>
    <mergeCell ref="QBI11:QBP11"/>
    <mergeCell ref="QBQ11:QBX11"/>
    <mergeCell ref="PYW11:PZD11"/>
    <mergeCell ref="PZE11:PZL11"/>
    <mergeCell ref="PZM11:PZT11"/>
    <mergeCell ref="PZU11:QAB11"/>
    <mergeCell ref="QAC11:QAJ11"/>
    <mergeCell ref="PXI11:PXP11"/>
    <mergeCell ref="PXQ11:PXX11"/>
    <mergeCell ref="PXY11:PYF11"/>
    <mergeCell ref="PYG11:PYN11"/>
    <mergeCell ref="PYO11:PYV11"/>
    <mergeCell ref="PVU11:PWB11"/>
    <mergeCell ref="PWC11:PWJ11"/>
    <mergeCell ref="PWK11:PWR11"/>
    <mergeCell ref="PWS11:PWZ11"/>
    <mergeCell ref="PXA11:PXH11"/>
    <mergeCell ref="PUG11:PUN11"/>
    <mergeCell ref="PUO11:PUV11"/>
    <mergeCell ref="PUW11:PVD11"/>
    <mergeCell ref="PVE11:PVL11"/>
    <mergeCell ref="PVM11:PVT11"/>
    <mergeCell ref="PSS11:PSZ11"/>
    <mergeCell ref="PTA11:PTH11"/>
    <mergeCell ref="PTI11:PTP11"/>
    <mergeCell ref="PTQ11:PTX11"/>
    <mergeCell ref="PTY11:PUF11"/>
    <mergeCell ref="PRE11:PRL11"/>
    <mergeCell ref="PRM11:PRT11"/>
    <mergeCell ref="PRU11:PSB11"/>
    <mergeCell ref="PSC11:PSJ11"/>
    <mergeCell ref="PSK11:PSR11"/>
    <mergeCell ref="PPQ11:PPX11"/>
    <mergeCell ref="PPY11:PQF11"/>
    <mergeCell ref="PQG11:PQN11"/>
    <mergeCell ref="PQO11:PQV11"/>
    <mergeCell ref="PQW11:PRD11"/>
    <mergeCell ref="POC11:POJ11"/>
    <mergeCell ref="POK11:POR11"/>
    <mergeCell ref="POS11:POZ11"/>
    <mergeCell ref="PPA11:PPH11"/>
    <mergeCell ref="PPI11:PPP11"/>
    <mergeCell ref="PMO11:PMV11"/>
    <mergeCell ref="PMW11:PND11"/>
    <mergeCell ref="PNE11:PNL11"/>
    <mergeCell ref="PNM11:PNT11"/>
    <mergeCell ref="PNU11:POB11"/>
    <mergeCell ref="PLA11:PLH11"/>
    <mergeCell ref="PLI11:PLP11"/>
    <mergeCell ref="PLQ11:PLX11"/>
    <mergeCell ref="PLY11:PMF11"/>
    <mergeCell ref="PMG11:PMN11"/>
    <mergeCell ref="PJM11:PJT11"/>
    <mergeCell ref="PJU11:PKB11"/>
    <mergeCell ref="PKC11:PKJ11"/>
    <mergeCell ref="PKK11:PKR11"/>
    <mergeCell ref="PKS11:PKZ11"/>
    <mergeCell ref="PHY11:PIF11"/>
    <mergeCell ref="PIG11:PIN11"/>
    <mergeCell ref="PIO11:PIV11"/>
    <mergeCell ref="PIW11:PJD11"/>
    <mergeCell ref="PJE11:PJL11"/>
    <mergeCell ref="PGK11:PGR11"/>
    <mergeCell ref="PGS11:PGZ11"/>
    <mergeCell ref="PHA11:PHH11"/>
    <mergeCell ref="PHI11:PHP11"/>
    <mergeCell ref="PHQ11:PHX11"/>
    <mergeCell ref="PEW11:PFD11"/>
    <mergeCell ref="PFE11:PFL11"/>
    <mergeCell ref="PFM11:PFT11"/>
    <mergeCell ref="PFU11:PGB11"/>
    <mergeCell ref="PGC11:PGJ11"/>
    <mergeCell ref="PDI11:PDP11"/>
    <mergeCell ref="PDQ11:PDX11"/>
    <mergeCell ref="PDY11:PEF11"/>
    <mergeCell ref="PEG11:PEN11"/>
    <mergeCell ref="PEO11:PEV11"/>
    <mergeCell ref="PBU11:PCB11"/>
    <mergeCell ref="PCC11:PCJ11"/>
    <mergeCell ref="PCK11:PCR11"/>
    <mergeCell ref="PCS11:PCZ11"/>
    <mergeCell ref="PDA11:PDH11"/>
    <mergeCell ref="PAG11:PAN11"/>
    <mergeCell ref="PAO11:PAV11"/>
    <mergeCell ref="PAW11:PBD11"/>
    <mergeCell ref="PBE11:PBL11"/>
    <mergeCell ref="PBM11:PBT11"/>
    <mergeCell ref="OYS11:OYZ11"/>
    <mergeCell ref="OZA11:OZH11"/>
    <mergeCell ref="OZI11:OZP11"/>
    <mergeCell ref="OZQ11:OZX11"/>
    <mergeCell ref="OZY11:PAF11"/>
    <mergeCell ref="OXE11:OXL11"/>
    <mergeCell ref="OXM11:OXT11"/>
    <mergeCell ref="OXU11:OYB11"/>
    <mergeCell ref="OYC11:OYJ11"/>
    <mergeCell ref="OYK11:OYR11"/>
    <mergeCell ref="OVQ11:OVX11"/>
    <mergeCell ref="OVY11:OWF11"/>
    <mergeCell ref="OWG11:OWN11"/>
    <mergeCell ref="OWO11:OWV11"/>
    <mergeCell ref="OWW11:OXD11"/>
    <mergeCell ref="OUC11:OUJ11"/>
    <mergeCell ref="OUK11:OUR11"/>
    <mergeCell ref="OUS11:OUZ11"/>
    <mergeCell ref="OVA11:OVH11"/>
    <mergeCell ref="OVI11:OVP11"/>
    <mergeCell ref="OSO11:OSV11"/>
    <mergeCell ref="OSW11:OTD11"/>
    <mergeCell ref="OTE11:OTL11"/>
    <mergeCell ref="OTM11:OTT11"/>
    <mergeCell ref="OTU11:OUB11"/>
    <mergeCell ref="ORA11:ORH11"/>
    <mergeCell ref="ORI11:ORP11"/>
    <mergeCell ref="ORQ11:ORX11"/>
    <mergeCell ref="ORY11:OSF11"/>
    <mergeCell ref="OSG11:OSN11"/>
    <mergeCell ref="OPM11:OPT11"/>
    <mergeCell ref="OPU11:OQB11"/>
    <mergeCell ref="OQC11:OQJ11"/>
    <mergeCell ref="OQK11:OQR11"/>
    <mergeCell ref="OQS11:OQZ11"/>
    <mergeCell ref="ONY11:OOF11"/>
    <mergeCell ref="OOG11:OON11"/>
    <mergeCell ref="OOO11:OOV11"/>
    <mergeCell ref="OOW11:OPD11"/>
    <mergeCell ref="OPE11:OPL11"/>
    <mergeCell ref="OMK11:OMR11"/>
    <mergeCell ref="OMS11:OMZ11"/>
    <mergeCell ref="ONA11:ONH11"/>
    <mergeCell ref="ONI11:ONP11"/>
    <mergeCell ref="ONQ11:ONX11"/>
    <mergeCell ref="OKW11:OLD11"/>
    <mergeCell ref="OLE11:OLL11"/>
    <mergeCell ref="OLM11:OLT11"/>
    <mergeCell ref="OLU11:OMB11"/>
    <mergeCell ref="OMC11:OMJ11"/>
    <mergeCell ref="OJI11:OJP11"/>
    <mergeCell ref="OJQ11:OJX11"/>
    <mergeCell ref="OJY11:OKF11"/>
    <mergeCell ref="OKG11:OKN11"/>
    <mergeCell ref="OKO11:OKV11"/>
    <mergeCell ref="OHU11:OIB11"/>
    <mergeCell ref="OIC11:OIJ11"/>
    <mergeCell ref="OIK11:OIR11"/>
    <mergeCell ref="OIS11:OIZ11"/>
    <mergeCell ref="OJA11:OJH11"/>
    <mergeCell ref="OGG11:OGN11"/>
    <mergeCell ref="OGO11:OGV11"/>
    <mergeCell ref="OGW11:OHD11"/>
    <mergeCell ref="OHE11:OHL11"/>
    <mergeCell ref="OHM11:OHT11"/>
    <mergeCell ref="OES11:OEZ11"/>
    <mergeCell ref="OFA11:OFH11"/>
    <mergeCell ref="OFI11:OFP11"/>
    <mergeCell ref="OFQ11:OFX11"/>
    <mergeCell ref="OFY11:OGF11"/>
    <mergeCell ref="ODE11:ODL11"/>
    <mergeCell ref="ODM11:ODT11"/>
    <mergeCell ref="ODU11:OEB11"/>
    <mergeCell ref="OEC11:OEJ11"/>
    <mergeCell ref="OEK11:OER11"/>
    <mergeCell ref="OBQ11:OBX11"/>
    <mergeCell ref="OBY11:OCF11"/>
    <mergeCell ref="OCG11:OCN11"/>
    <mergeCell ref="OCO11:OCV11"/>
    <mergeCell ref="OCW11:ODD11"/>
    <mergeCell ref="OAC11:OAJ11"/>
    <mergeCell ref="OAK11:OAR11"/>
    <mergeCell ref="OAS11:OAZ11"/>
    <mergeCell ref="OBA11:OBH11"/>
    <mergeCell ref="OBI11:OBP11"/>
    <mergeCell ref="NYO11:NYV11"/>
    <mergeCell ref="NYW11:NZD11"/>
    <mergeCell ref="NZE11:NZL11"/>
    <mergeCell ref="NZM11:NZT11"/>
    <mergeCell ref="NZU11:OAB11"/>
    <mergeCell ref="NXA11:NXH11"/>
    <mergeCell ref="NXI11:NXP11"/>
    <mergeCell ref="NXQ11:NXX11"/>
    <mergeCell ref="NXY11:NYF11"/>
    <mergeCell ref="NYG11:NYN11"/>
    <mergeCell ref="NVM11:NVT11"/>
    <mergeCell ref="NVU11:NWB11"/>
    <mergeCell ref="NWC11:NWJ11"/>
    <mergeCell ref="NWK11:NWR11"/>
    <mergeCell ref="NWS11:NWZ11"/>
    <mergeCell ref="NTY11:NUF11"/>
    <mergeCell ref="NUG11:NUN11"/>
    <mergeCell ref="NUO11:NUV11"/>
    <mergeCell ref="NUW11:NVD11"/>
    <mergeCell ref="NVE11:NVL11"/>
    <mergeCell ref="NSK11:NSR11"/>
    <mergeCell ref="NSS11:NSZ11"/>
    <mergeCell ref="NTA11:NTH11"/>
    <mergeCell ref="NTI11:NTP11"/>
    <mergeCell ref="NTQ11:NTX11"/>
    <mergeCell ref="NQW11:NRD11"/>
    <mergeCell ref="NRE11:NRL11"/>
    <mergeCell ref="NRM11:NRT11"/>
    <mergeCell ref="NRU11:NSB11"/>
    <mergeCell ref="NSC11:NSJ11"/>
    <mergeCell ref="NPI11:NPP11"/>
    <mergeCell ref="NPQ11:NPX11"/>
    <mergeCell ref="NPY11:NQF11"/>
    <mergeCell ref="NQG11:NQN11"/>
    <mergeCell ref="NQO11:NQV11"/>
    <mergeCell ref="NNU11:NOB11"/>
    <mergeCell ref="NOC11:NOJ11"/>
    <mergeCell ref="NOK11:NOR11"/>
    <mergeCell ref="NOS11:NOZ11"/>
    <mergeCell ref="NPA11:NPH11"/>
    <mergeCell ref="NMG11:NMN11"/>
    <mergeCell ref="NMO11:NMV11"/>
    <mergeCell ref="NMW11:NND11"/>
    <mergeCell ref="NNE11:NNL11"/>
    <mergeCell ref="NNM11:NNT11"/>
    <mergeCell ref="NKS11:NKZ11"/>
    <mergeCell ref="NLA11:NLH11"/>
    <mergeCell ref="NLI11:NLP11"/>
    <mergeCell ref="NLQ11:NLX11"/>
    <mergeCell ref="NLY11:NMF11"/>
    <mergeCell ref="NJE11:NJL11"/>
    <mergeCell ref="NJM11:NJT11"/>
    <mergeCell ref="NJU11:NKB11"/>
    <mergeCell ref="NKC11:NKJ11"/>
    <mergeCell ref="NKK11:NKR11"/>
    <mergeCell ref="NHQ11:NHX11"/>
    <mergeCell ref="NHY11:NIF11"/>
    <mergeCell ref="NIG11:NIN11"/>
    <mergeCell ref="NIO11:NIV11"/>
    <mergeCell ref="NIW11:NJD11"/>
    <mergeCell ref="NGC11:NGJ11"/>
    <mergeCell ref="NGK11:NGR11"/>
    <mergeCell ref="NGS11:NGZ11"/>
    <mergeCell ref="NHA11:NHH11"/>
    <mergeCell ref="NHI11:NHP11"/>
    <mergeCell ref="NEO11:NEV11"/>
    <mergeCell ref="NEW11:NFD11"/>
    <mergeCell ref="NFE11:NFL11"/>
    <mergeCell ref="NFM11:NFT11"/>
    <mergeCell ref="NFU11:NGB11"/>
    <mergeCell ref="NDA11:NDH11"/>
    <mergeCell ref="NDI11:NDP11"/>
    <mergeCell ref="NDQ11:NDX11"/>
    <mergeCell ref="NDY11:NEF11"/>
    <mergeCell ref="NEG11:NEN11"/>
    <mergeCell ref="NBM11:NBT11"/>
    <mergeCell ref="NBU11:NCB11"/>
    <mergeCell ref="NCC11:NCJ11"/>
    <mergeCell ref="NCK11:NCR11"/>
    <mergeCell ref="NCS11:NCZ11"/>
    <mergeCell ref="MZY11:NAF11"/>
    <mergeCell ref="NAG11:NAN11"/>
    <mergeCell ref="NAO11:NAV11"/>
    <mergeCell ref="NAW11:NBD11"/>
    <mergeCell ref="NBE11:NBL11"/>
    <mergeCell ref="MYK11:MYR11"/>
    <mergeCell ref="MYS11:MYZ11"/>
    <mergeCell ref="MZA11:MZH11"/>
    <mergeCell ref="MZI11:MZP11"/>
    <mergeCell ref="MZQ11:MZX11"/>
    <mergeCell ref="MWW11:MXD11"/>
    <mergeCell ref="MXE11:MXL11"/>
    <mergeCell ref="MXM11:MXT11"/>
    <mergeCell ref="MXU11:MYB11"/>
    <mergeCell ref="MYC11:MYJ11"/>
    <mergeCell ref="MVI11:MVP11"/>
    <mergeCell ref="MVQ11:MVX11"/>
    <mergeCell ref="MVY11:MWF11"/>
    <mergeCell ref="MWG11:MWN11"/>
    <mergeCell ref="MWO11:MWV11"/>
    <mergeCell ref="MTU11:MUB11"/>
    <mergeCell ref="MUC11:MUJ11"/>
    <mergeCell ref="MUK11:MUR11"/>
    <mergeCell ref="MUS11:MUZ11"/>
    <mergeCell ref="MVA11:MVH11"/>
    <mergeCell ref="MSG11:MSN11"/>
    <mergeCell ref="MSO11:MSV11"/>
    <mergeCell ref="MSW11:MTD11"/>
    <mergeCell ref="MTE11:MTL11"/>
    <mergeCell ref="MTM11:MTT11"/>
    <mergeCell ref="MQS11:MQZ11"/>
    <mergeCell ref="MRA11:MRH11"/>
    <mergeCell ref="MRI11:MRP11"/>
    <mergeCell ref="MRQ11:MRX11"/>
    <mergeCell ref="MRY11:MSF11"/>
    <mergeCell ref="MPE11:MPL11"/>
    <mergeCell ref="MPM11:MPT11"/>
    <mergeCell ref="MPU11:MQB11"/>
    <mergeCell ref="MQC11:MQJ11"/>
    <mergeCell ref="MQK11:MQR11"/>
    <mergeCell ref="MNQ11:MNX11"/>
    <mergeCell ref="MNY11:MOF11"/>
    <mergeCell ref="MOG11:MON11"/>
    <mergeCell ref="MOO11:MOV11"/>
    <mergeCell ref="MOW11:MPD11"/>
    <mergeCell ref="MMC11:MMJ11"/>
    <mergeCell ref="MMK11:MMR11"/>
    <mergeCell ref="MMS11:MMZ11"/>
    <mergeCell ref="MNA11:MNH11"/>
    <mergeCell ref="MNI11:MNP11"/>
    <mergeCell ref="MKO11:MKV11"/>
    <mergeCell ref="MKW11:MLD11"/>
    <mergeCell ref="MLE11:MLL11"/>
    <mergeCell ref="MLM11:MLT11"/>
    <mergeCell ref="MLU11:MMB11"/>
    <mergeCell ref="MJA11:MJH11"/>
    <mergeCell ref="MJI11:MJP11"/>
    <mergeCell ref="MJQ11:MJX11"/>
    <mergeCell ref="MJY11:MKF11"/>
    <mergeCell ref="MKG11:MKN11"/>
    <mergeCell ref="MHM11:MHT11"/>
    <mergeCell ref="MHU11:MIB11"/>
    <mergeCell ref="MIC11:MIJ11"/>
    <mergeCell ref="MIK11:MIR11"/>
    <mergeCell ref="MIS11:MIZ11"/>
    <mergeCell ref="MFY11:MGF11"/>
    <mergeCell ref="MGG11:MGN11"/>
    <mergeCell ref="MGO11:MGV11"/>
    <mergeCell ref="MGW11:MHD11"/>
    <mergeCell ref="MHE11:MHL11"/>
    <mergeCell ref="MEK11:MER11"/>
    <mergeCell ref="MES11:MEZ11"/>
    <mergeCell ref="MFA11:MFH11"/>
    <mergeCell ref="MFI11:MFP11"/>
    <mergeCell ref="MFQ11:MFX11"/>
    <mergeCell ref="MCW11:MDD11"/>
    <mergeCell ref="MDE11:MDL11"/>
    <mergeCell ref="MDM11:MDT11"/>
    <mergeCell ref="MDU11:MEB11"/>
    <mergeCell ref="MEC11:MEJ11"/>
    <mergeCell ref="MBI11:MBP11"/>
    <mergeCell ref="MBQ11:MBX11"/>
    <mergeCell ref="MBY11:MCF11"/>
    <mergeCell ref="MCG11:MCN11"/>
    <mergeCell ref="MCO11:MCV11"/>
    <mergeCell ref="LZU11:MAB11"/>
    <mergeCell ref="MAC11:MAJ11"/>
    <mergeCell ref="MAK11:MAR11"/>
    <mergeCell ref="MAS11:MAZ11"/>
    <mergeCell ref="MBA11:MBH11"/>
    <mergeCell ref="LYG11:LYN11"/>
    <mergeCell ref="LYO11:LYV11"/>
    <mergeCell ref="LYW11:LZD11"/>
    <mergeCell ref="LZE11:LZL11"/>
    <mergeCell ref="LZM11:LZT11"/>
    <mergeCell ref="LWS11:LWZ11"/>
    <mergeCell ref="LXA11:LXH11"/>
    <mergeCell ref="LXI11:LXP11"/>
    <mergeCell ref="LXQ11:LXX11"/>
    <mergeCell ref="LXY11:LYF11"/>
    <mergeCell ref="LVE11:LVL11"/>
    <mergeCell ref="LVM11:LVT11"/>
    <mergeCell ref="LVU11:LWB11"/>
    <mergeCell ref="LWC11:LWJ11"/>
    <mergeCell ref="LWK11:LWR11"/>
    <mergeCell ref="LTQ11:LTX11"/>
    <mergeCell ref="LTY11:LUF11"/>
    <mergeCell ref="LUG11:LUN11"/>
    <mergeCell ref="LUO11:LUV11"/>
    <mergeCell ref="LUW11:LVD11"/>
    <mergeCell ref="LSC11:LSJ11"/>
    <mergeCell ref="LSK11:LSR11"/>
    <mergeCell ref="LSS11:LSZ11"/>
    <mergeCell ref="LTA11:LTH11"/>
    <mergeCell ref="LTI11:LTP11"/>
    <mergeCell ref="LQO11:LQV11"/>
    <mergeCell ref="LQW11:LRD11"/>
    <mergeCell ref="LRE11:LRL11"/>
    <mergeCell ref="LRM11:LRT11"/>
    <mergeCell ref="LRU11:LSB11"/>
    <mergeCell ref="LPA11:LPH11"/>
    <mergeCell ref="LPI11:LPP11"/>
    <mergeCell ref="LPQ11:LPX11"/>
    <mergeCell ref="LPY11:LQF11"/>
    <mergeCell ref="LQG11:LQN11"/>
    <mergeCell ref="LNM11:LNT11"/>
    <mergeCell ref="LNU11:LOB11"/>
    <mergeCell ref="LOC11:LOJ11"/>
    <mergeCell ref="LOK11:LOR11"/>
    <mergeCell ref="LOS11:LOZ11"/>
    <mergeCell ref="LLY11:LMF11"/>
    <mergeCell ref="LMG11:LMN11"/>
    <mergeCell ref="LMO11:LMV11"/>
    <mergeCell ref="LMW11:LND11"/>
    <mergeCell ref="LNE11:LNL11"/>
    <mergeCell ref="LKK11:LKR11"/>
    <mergeCell ref="LKS11:LKZ11"/>
    <mergeCell ref="LLA11:LLH11"/>
    <mergeCell ref="LLI11:LLP11"/>
    <mergeCell ref="LLQ11:LLX11"/>
    <mergeCell ref="LIW11:LJD11"/>
    <mergeCell ref="LJE11:LJL11"/>
    <mergeCell ref="LJM11:LJT11"/>
    <mergeCell ref="LJU11:LKB11"/>
    <mergeCell ref="LKC11:LKJ11"/>
    <mergeCell ref="LHI11:LHP11"/>
    <mergeCell ref="LHQ11:LHX11"/>
    <mergeCell ref="LHY11:LIF11"/>
    <mergeCell ref="LIG11:LIN11"/>
    <mergeCell ref="LIO11:LIV11"/>
    <mergeCell ref="LFU11:LGB11"/>
    <mergeCell ref="LGC11:LGJ11"/>
    <mergeCell ref="LGK11:LGR11"/>
    <mergeCell ref="LGS11:LGZ11"/>
    <mergeCell ref="LHA11:LHH11"/>
    <mergeCell ref="LEG11:LEN11"/>
    <mergeCell ref="LEO11:LEV11"/>
    <mergeCell ref="LEW11:LFD11"/>
    <mergeCell ref="LFE11:LFL11"/>
    <mergeCell ref="LFM11:LFT11"/>
    <mergeCell ref="LCS11:LCZ11"/>
    <mergeCell ref="LDA11:LDH11"/>
    <mergeCell ref="LDI11:LDP11"/>
    <mergeCell ref="LDQ11:LDX11"/>
    <mergeCell ref="LDY11:LEF11"/>
    <mergeCell ref="LBE11:LBL11"/>
    <mergeCell ref="LBM11:LBT11"/>
    <mergeCell ref="LBU11:LCB11"/>
    <mergeCell ref="LCC11:LCJ11"/>
    <mergeCell ref="LCK11:LCR11"/>
    <mergeCell ref="KZQ11:KZX11"/>
    <mergeCell ref="KZY11:LAF11"/>
    <mergeCell ref="LAG11:LAN11"/>
    <mergeCell ref="LAO11:LAV11"/>
    <mergeCell ref="LAW11:LBD11"/>
    <mergeCell ref="KYC11:KYJ11"/>
    <mergeCell ref="KYK11:KYR11"/>
    <mergeCell ref="KYS11:KYZ11"/>
    <mergeCell ref="KZA11:KZH11"/>
    <mergeCell ref="KZI11:KZP11"/>
    <mergeCell ref="KWO11:KWV11"/>
    <mergeCell ref="KWW11:KXD11"/>
    <mergeCell ref="KXE11:KXL11"/>
    <mergeCell ref="KXM11:KXT11"/>
    <mergeCell ref="KXU11:KYB11"/>
    <mergeCell ref="KVA11:KVH11"/>
    <mergeCell ref="KVI11:KVP11"/>
    <mergeCell ref="KVQ11:KVX11"/>
    <mergeCell ref="KVY11:KWF11"/>
    <mergeCell ref="KWG11:KWN11"/>
    <mergeCell ref="KTM11:KTT11"/>
    <mergeCell ref="KTU11:KUB11"/>
    <mergeCell ref="KUC11:KUJ11"/>
    <mergeCell ref="KUK11:KUR11"/>
    <mergeCell ref="KUS11:KUZ11"/>
    <mergeCell ref="KRY11:KSF11"/>
    <mergeCell ref="KSG11:KSN11"/>
    <mergeCell ref="KSO11:KSV11"/>
    <mergeCell ref="KSW11:KTD11"/>
    <mergeCell ref="KTE11:KTL11"/>
    <mergeCell ref="KQK11:KQR11"/>
    <mergeCell ref="KQS11:KQZ11"/>
    <mergeCell ref="KRA11:KRH11"/>
    <mergeCell ref="KRI11:KRP11"/>
    <mergeCell ref="KRQ11:KRX11"/>
    <mergeCell ref="KOW11:KPD11"/>
    <mergeCell ref="KPE11:KPL11"/>
    <mergeCell ref="KPM11:KPT11"/>
    <mergeCell ref="KPU11:KQB11"/>
    <mergeCell ref="KQC11:KQJ11"/>
    <mergeCell ref="KNI11:KNP11"/>
    <mergeCell ref="KNQ11:KNX11"/>
    <mergeCell ref="KNY11:KOF11"/>
    <mergeCell ref="KOG11:KON11"/>
    <mergeCell ref="KOO11:KOV11"/>
    <mergeCell ref="KLU11:KMB11"/>
    <mergeCell ref="KMC11:KMJ11"/>
    <mergeCell ref="KMK11:KMR11"/>
    <mergeCell ref="KMS11:KMZ11"/>
    <mergeCell ref="KNA11:KNH11"/>
    <mergeCell ref="KKG11:KKN11"/>
    <mergeCell ref="KKO11:KKV11"/>
    <mergeCell ref="KKW11:KLD11"/>
    <mergeCell ref="KLE11:KLL11"/>
    <mergeCell ref="KLM11:KLT11"/>
    <mergeCell ref="KIS11:KIZ11"/>
    <mergeCell ref="KJA11:KJH11"/>
    <mergeCell ref="KJI11:KJP11"/>
    <mergeCell ref="KJQ11:KJX11"/>
    <mergeCell ref="KJY11:KKF11"/>
    <mergeCell ref="KHE11:KHL11"/>
    <mergeCell ref="KHM11:KHT11"/>
    <mergeCell ref="KHU11:KIB11"/>
    <mergeCell ref="KIC11:KIJ11"/>
    <mergeCell ref="KIK11:KIR11"/>
    <mergeCell ref="KFQ11:KFX11"/>
    <mergeCell ref="KFY11:KGF11"/>
    <mergeCell ref="KGG11:KGN11"/>
    <mergeCell ref="KGO11:KGV11"/>
    <mergeCell ref="KGW11:KHD11"/>
    <mergeCell ref="KEC11:KEJ11"/>
    <mergeCell ref="KEK11:KER11"/>
    <mergeCell ref="KES11:KEZ11"/>
    <mergeCell ref="KFA11:KFH11"/>
    <mergeCell ref="KFI11:KFP11"/>
    <mergeCell ref="KCO11:KCV11"/>
    <mergeCell ref="KCW11:KDD11"/>
    <mergeCell ref="KDE11:KDL11"/>
    <mergeCell ref="KDM11:KDT11"/>
    <mergeCell ref="KDU11:KEB11"/>
    <mergeCell ref="KBA11:KBH11"/>
    <mergeCell ref="KBI11:KBP11"/>
    <mergeCell ref="KBQ11:KBX11"/>
    <mergeCell ref="KBY11:KCF11"/>
    <mergeCell ref="KCG11:KCN11"/>
    <mergeCell ref="JZM11:JZT11"/>
    <mergeCell ref="JZU11:KAB11"/>
    <mergeCell ref="KAC11:KAJ11"/>
    <mergeCell ref="KAK11:KAR11"/>
    <mergeCell ref="KAS11:KAZ11"/>
    <mergeCell ref="JXY11:JYF11"/>
    <mergeCell ref="JYG11:JYN11"/>
    <mergeCell ref="JYO11:JYV11"/>
    <mergeCell ref="JYW11:JZD11"/>
    <mergeCell ref="JZE11:JZL11"/>
    <mergeCell ref="JWK11:JWR11"/>
    <mergeCell ref="JWS11:JWZ11"/>
    <mergeCell ref="JXA11:JXH11"/>
    <mergeCell ref="JXI11:JXP11"/>
    <mergeCell ref="JXQ11:JXX11"/>
    <mergeCell ref="JUW11:JVD11"/>
    <mergeCell ref="JVE11:JVL11"/>
    <mergeCell ref="JVM11:JVT11"/>
    <mergeCell ref="JVU11:JWB11"/>
    <mergeCell ref="JWC11:JWJ11"/>
    <mergeCell ref="JTI11:JTP11"/>
    <mergeCell ref="JTQ11:JTX11"/>
    <mergeCell ref="JTY11:JUF11"/>
    <mergeCell ref="JUG11:JUN11"/>
    <mergeCell ref="JUO11:JUV11"/>
    <mergeCell ref="JRU11:JSB11"/>
    <mergeCell ref="JSC11:JSJ11"/>
    <mergeCell ref="JSK11:JSR11"/>
    <mergeCell ref="JSS11:JSZ11"/>
    <mergeCell ref="JTA11:JTH11"/>
    <mergeCell ref="JQG11:JQN11"/>
    <mergeCell ref="JQO11:JQV11"/>
    <mergeCell ref="JQW11:JRD11"/>
    <mergeCell ref="JRE11:JRL11"/>
    <mergeCell ref="JRM11:JRT11"/>
    <mergeCell ref="JOS11:JOZ11"/>
    <mergeCell ref="JPA11:JPH11"/>
    <mergeCell ref="JPI11:JPP11"/>
    <mergeCell ref="JPQ11:JPX11"/>
    <mergeCell ref="JPY11:JQF11"/>
    <mergeCell ref="JNE11:JNL11"/>
    <mergeCell ref="JNM11:JNT11"/>
    <mergeCell ref="JNU11:JOB11"/>
    <mergeCell ref="JOC11:JOJ11"/>
    <mergeCell ref="JOK11:JOR11"/>
    <mergeCell ref="JLQ11:JLX11"/>
    <mergeCell ref="JLY11:JMF11"/>
    <mergeCell ref="JMG11:JMN11"/>
    <mergeCell ref="JMO11:JMV11"/>
    <mergeCell ref="JMW11:JND11"/>
    <mergeCell ref="JKC11:JKJ11"/>
    <mergeCell ref="JKK11:JKR11"/>
    <mergeCell ref="JKS11:JKZ11"/>
    <mergeCell ref="JLA11:JLH11"/>
    <mergeCell ref="JLI11:JLP11"/>
    <mergeCell ref="JIO11:JIV11"/>
    <mergeCell ref="JIW11:JJD11"/>
    <mergeCell ref="JJE11:JJL11"/>
    <mergeCell ref="JJM11:JJT11"/>
    <mergeCell ref="JJU11:JKB11"/>
    <mergeCell ref="JHA11:JHH11"/>
    <mergeCell ref="JHI11:JHP11"/>
    <mergeCell ref="JHQ11:JHX11"/>
    <mergeCell ref="JHY11:JIF11"/>
    <mergeCell ref="JIG11:JIN11"/>
    <mergeCell ref="JFM11:JFT11"/>
    <mergeCell ref="JFU11:JGB11"/>
    <mergeCell ref="JGC11:JGJ11"/>
    <mergeCell ref="JGK11:JGR11"/>
    <mergeCell ref="JGS11:JGZ11"/>
    <mergeCell ref="JDY11:JEF11"/>
    <mergeCell ref="JEG11:JEN11"/>
    <mergeCell ref="JEO11:JEV11"/>
    <mergeCell ref="JEW11:JFD11"/>
    <mergeCell ref="JFE11:JFL11"/>
    <mergeCell ref="JCK11:JCR11"/>
    <mergeCell ref="JCS11:JCZ11"/>
    <mergeCell ref="JDA11:JDH11"/>
    <mergeCell ref="JDI11:JDP11"/>
    <mergeCell ref="JDQ11:JDX11"/>
    <mergeCell ref="JAW11:JBD11"/>
    <mergeCell ref="JBE11:JBL11"/>
    <mergeCell ref="JBM11:JBT11"/>
    <mergeCell ref="JBU11:JCB11"/>
    <mergeCell ref="JCC11:JCJ11"/>
    <mergeCell ref="IZI11:IZP11"/>
    <mergeCell ref="IZQ11:IZX11"/>
    <mergeCell ref="IZY11:JAF11"/>
    <mergeCell ref="JAG11:JAN11"/>
    <mergeCell ref="JAO11:JAV11"/>
    <mergeCell ref="IXU11:IYB11"/>
    <mergeCell ref="IYC11:IYJ11"/>
    <mergeCell ref="IYK11:IYR11"/>
    <mergeCell ref="IYS11:IYZ11"/>
    <mergeCell ref="IZA11:IZH11"/>
    <mergeCell ref="IWG11:IWN11"/>
    <mergeCell ref="IWO11:IWV11"/>
    <mergeCell ref="IWW11:IXD11"/>
    <mergeCell ref="IXE11:IXL11"/>
    <mergeCell ref="IXM11:IXT11"/>
    <mergeCell ref="IUS11:IUZ11"/>
    <mergeCell ref="IVA11:IVH11"/>
    <mergeCell ref="IVI11:IVP11"/>
    <mergeCell ref="IVQ11:IVX11"/>
    <mergeCell ref="IVY11:IWF11"/>
    <mergeCell ref="ITE11:ITL11"/>
    <mergeCell ref="ITM11:ITT11"/>
    <mergeCell ref="ITU11:IUB11"/>
    <mergeCell ref="IUC11:IUJ11"/>
    <mergeCell ref="IUK11:IUR11"/>
    <mergeCell ref="IRQ11:IRX11"/>
    <mergeCell ref="IRY11:ISF11"/>
    <mergeCell ref="ISG11:ISN11"/>
    <mergeCell ref="ISO11:ISV11"/>
    <mergeCell ref="ISW11:ITD11"/>
    <mergeCell ref="IQC11:IQJ11"/>
    <mergeCell ref="IQK11:IQR11"/>
    <mergeCell ref="IQS11:IQZ11"/>
    <mergeCell ref="IRA11:IRH11"/>
    <mergeCell ref="IRI11:IRP11"/>
    <mergeCell ref="IOO11:IOV11"/>
    <mergeCell ref="IOW11:IPD11"/>
    <mergeCell ref="IPE11:IPL11"/>
    <mergeCell ref="IPM11:IPT11"/>
    <mergeCell ref="IPU11:IQB11"/>
    <mergeCell ref="INA11:INH11"/>
    <mergeCell ref="INI11:INP11"/>
    <mergeCell ref="INQ11:INX11"/>
    <mergeCell ref="INY11:IOF11"/>
    <mergeCell ref="IOG11:ION11"/>
    <mergeCell ref="ILM11:ILT11"/>
    <mergeCell ref="ILU11:IMB11"/>
    <mergeCell ref="IMC11:IMJ11"/>
    <mergeCell ref="IMK11:IMR11"/>
    <mergeCell ref="IMS11:IMZ11"/>
    <mergeCell ref="IJY11:IKF11"/>
    <mergeCell ref="IKG11:IKN11"/>
    <mergeCell ref="IKO11:IKV11"/>
    <mergeCell ref="IKW11:ILD11"/>
    <mergeCell ref="ILE11:ILL11"/>
    <mergeCell ref="IIK11:IIR11"/>
    <mergeCell ref="IIS11:IIZ11"/>
    <mergeCell ref="IJA11:IJH11"/>
    <mergeCell ref="IJI11:IJP11"/>
    <mergeCell ref="IJQ11:IJX11"/>
    <mergeCell ref="IGW11:IHD11"/>
    <mergeCell ref="IHE11:IHL11"/>
    <mergeCell ref="IHM11:IHT11"/>
    <mergeCell ref="IHU11:IIB11"/>
    <mergeCell ref="IIC11:IIJ11"/>
    <mergeCell ref="IFI11:IFP11"/>
    <mergeCell ref="IFQ11:IFX11"/>
    <mergeCell ref="IFY11:IGF11"/>
    <mergeCell ref="IGG11:IGN11"/>
    <mergeCell ref="IGO11:IGV11"/>
    <mergeCell ref="IDU11:IEB11"/>
    <mergeCell ref="IEC11:IEJ11"/>
    <mergeCell ref="IEK11:IER11"/>
    <mergeCell ref="IES11:IEZ11"/>
    <mergeCell ref="IFA11:IFH11"/>
    <mergeCell ref="ICG11:ICN11"/>
    <mergeCell ref="ICO11:ICV11"/>
    <mergeCell ref="ICW11:IDD11"/>
    <mergeCell ref="IDE11:IDL11"/>
    <mergeCell ref="IDM11:IDT11"/>
    <mergeCell ref="IAS11:IAZ11"/>
    <mergeCell ref="IBA11:IBH11"/>
    <mergeCell ref="IBI11:IBP11"/>
    <mergeCell ref="IBQ11:IBX11"/>
    <mergeCell ref="IBY11:ICF11"/>
    <mergeCell ref="HZE11:HZL11"/>
    <mergeCell ref="HZM11:HZT11"/>
    <mergeCell ref="HZU11:IAB11"/>
    <mergeCell ref="IAC11:IAJ11"/>
    <mergeCell ref="IAK11:IAR11"/>
    <mergeCell ref="HXQ11:HXX11"/>
    <mergeCell ref="HXY11:HYF11"/>
    <mergeCell ref="HYG11:HYN11"/>
    <mergeCell ref="HYO11:HYV11"/>
    <mergeCell ref="HYW11:HZD11"/>
    <mergeCell ref="HWC11:HWJ11"/>
    <mergeCell ref="HWK11:HWR11"/>
    <mergeCell ref="HWS11:HWZ11"/>
    <mergeCell ref="HXA11:HXH11"/>
    <mergeCell ref="HXI11:HXP11"/>
    <mergeCell ref="HUO11:HUV11"/>
    <mergeCell ref="HUW11:HVD11"/>
    <mergeCell ref="HVE11:HVL11"/>
    <mergeCell ref="HVM11:HVT11"/>
    <mergeCell ref="HVU11:HWB11"/>
    <mergeCell ref="HTA11:HTH11"/>
    <mergeCell ref="HTI11:HTP11"/>
    <mergeCell ref="HTQ11:HTX11"/>
    <mergeCell ref="HTY11:HUF11"/>
    <mergeCell ref="HUG11:HUN11"/>
    <mergeCell ref="HRM11:HRT11"/>
    <mergeCell ref="HRU11:HSB11"/>
    <mergeCell ref="HSC11:HSJ11"/>
    <mergeCell ref="HSK11:HSR11"/>
    <mergeCell ref="HSS11:HSZ11"/>
    <mergeCell ref="HPY11:HQF11"/>
    <mergeCell ref="HQG11:HQN11"/>
    <mergeCell ref="HQO11:HQV11"/>
    <mergeCell ref="HQW11:HRD11"/>
    <mergeCell ref="HRE11:HRL11"/>
    <mergeCell ref="HOK11:HOR11"/>
    <mergeCell ref="HOS11:HOZ11"/>
    <mergeCell ref="HPA11:HPH11"/>
    <mergeCell ref="HPI11:HPP11"/>
    <mergeCell ref="HPQ11:HPX11"/>
    <mergeCell ref="HMW11:HND11"/>
    <mergeCell ref="HNE11:HNL11"/>
    <mergeCell ref="HNM11:HNT11"/>
    <mergeCell ref="HNU11:HOB11"/>
    <mergeCell ref="HOC11:HOJ11"/>
    <mergeCell ref="HLI11:HLP11"/>
    <mergeCell ref="HLQ11:HLX11"/>
    <mergeCell ref="HLY11:HMF11"/>
    <mergeCell ref="HMG11:HMN11"/>
    <mergeCell ref="HMO11:HMV11"/>
    <mergeCell ref="HJU11:HKB11"/>
    <mergeCell ref="HKC11:HKJ11"/>
    <mergeCell ref="HKK11:HKR11"/>
    <mergeCell ref="HKS11:HKZ11"/>
    <mergeCell ref="HLA11:HLH11"/>
    <mergeCell ref="HIG11:HIN11"/>
    <mergeCell ref="HIO11:HIV11"/>
    <mergeCell ref="HIW11:HJD11"/>
    <mergeCell ref="HJE11:HJL11"/>
    <mergeCell ref="HJM11:HJT11"/>
    <mergeCell ref="HGS11:HGZ11"/>
    <mergeCell ref="HHA11:HHH11"/>
    <mergeCell ref="HHI11:HHP11"/>
    <mergeCell ref="HHQ11:HHX11"/>
    <mergeCell ref="HHY11:HIF11"/>
    <mergeCell ref="HFE11:HFL11"/>
    <mergeCell ref="HFM11:HFT11"/>
    <mergeCell ref="HFU11:HGB11"/>
    <mergeCell ref="HGC11:HGJ11"/>
    <mergeCell ref="HGK11:HGR11"/>
    <mergeCell ref="HDQ11:HDX11"/>
    <mergeCell ref="HDY11:HEF11"/>
    <mergeCell ref="HEG11:HEN11"/>
    <mergeCell ref="HEO11:HEV11"/>
    <mergeCell ref="HEW11:HFD11"/>
    <mergeCell ref="HCC11:HCJ11"/>
    <mergeCell ref="HCK11:HCR11"/>
    <mergeCell ref="HCS11:HCZ11"/>
    <mergeCell ref="HDA11:HDH11"/>
    <mergeCell ref="HDI11:HDP11"/>
    <mergeCell ref="HAO11:HAV11"/>
    <mergeCell ref="HAW11:HBD11"/>
    <mergeCell ref="HBE11:HBL11"/>
    <mergeCell ref="HBM11:HBT11"/>
    <mergeCell ref="HBU11:HCB11"/>
    <mergeCell ref="GZA11:GZH11"/>
    <mergeCell ref="GZI11:GZP11"/>
    <mergeCell ref="GZQ11:GZX11"/>
    <mergeCell ref="GZY11:HAF11"/>
    <mergeCell ref="HAG11:HAN11"/>
    <mergeCell ref="GXM11:GXT11"/>
    <mergeCell ref="GXU11:GYB11"/>
    <mergeCell ref="GYC11:GYJ11"/>
    <mergeCell ref="GYK11:GYR11"/>
    <mergeCell ref="GYS11:GYZ11"/>
    <mergeCell ref="GVY11:GWF11"/>
    <mergeCell ref="GWG11:GWN11"/>
    <mergeCell ref="GWO11:GWV11"/>
    <mergeCell ref="GWW11:GXD11"/>
    <mergeCell ref="GXE11:GXL11"/>
    <mergeCell ref="GUK11:GUR11"/>
    <mergeCell ref="GUS11:GUZ11"/>
    <mergeCell ref="GVA11:GVH11"/>
    <mergeCell ref="GVI11:GVP11"/>
    <mergeCell ref="GVQ11:GVX11"/>
    <mergeCell ref="GSW11:GTD11"/>
    <mergeCell ref="GTE11:GTL11"/>
    <mergeCell ref="GTM11:GTT11"/>
    <mergeCell ref="GTU11:GUB11"/>
    <mergeCell ref="GUC11:GUJ11"/>
    <mergeCell ref="GRI11:GRP11"/>
    <mergeCell ref="GRQ11:GRX11"/>
    <mergeCell ref="GRY11:GSF11"/>
    <mergeCell ref="GSG11:GSN11"/>
    <mergeCell ref="GSO11:GSV11"/>
    <mergeCell ref="GPU11:GQB11"/>
    <mergeCell ref="GQC11:GQJ11"/>
    <mergeCell ref="GQK11:GQR11"/>
    <mergeCell ref="GQS11:GQZ11"/>
    <mergeCell ref="GRA11:GRH11"/>
    <mergeCell ref="GOG11:GON11"/>
    <mergeCell ref="GOO11:GOV11"/>
    <mergeCell ref="GOW11:GPD11"/>
    <mergeCell ref="GPE11:GPL11"/>
    <mergeCell ref="GPM11:GPT11"/>
    <mergeCell ref="GMS11:GMZ11"/>
    <mergeCell ref="GNA11:GNH11"/>
    <mergeCell ref="GNI11:GNP11"/>
    <mergeCell ref="GNQ11:GNX11"/>
    <mergeCell ref="GNY11:GOF11"/>
    <mergeCell ref="GLE11:GLL11"/>
    <mergeCell ref="GLM11:GLT11"/>
    <mergeCell ref="GLU11:GMB11"/>
    <mergeCell ref="GMC11:GMJ11"/>
    <mergeCell ref="GMK11:GMR11"/>
    <mergeCell ref="GJQ11:GJX11"/>
    <mergeCell ref="GJY11:GKF11"/>
    <mergeCell ref="GKG11:GKN11"/>
    <mergeCell ref="GKO11:GKV11"/>
    <mergeCell ref="GKW11:GLD11"/>
    <mergeCell ref="GIC11:GIJ11"/>
    <mergeCell ref="GIK11:GIR11"/>
    <mergeCell ref="GIS11:GIZ11"/>
    <mergeCell ref="GJA11:GJH11"/>
    <mergeCell ref="GJI11:GJP11"/>
    <mergeCell ref="GGO11:GGV11"/>
    <mergeCell ref="GGW11:GHD11"/>
    <mergeCell ref="GHE11:GHL11"/>
    <mergeCell ref="GHM11:GHT11"/>
    <mergeCell ref="GHU11:GIB11"/>
    <mergeCell ref="GFA11:GFH11"/>
    <mergeCell ref="GFI11:GFP11"/>
    <mergeCell ref="GFQ11:GFX11"/>
    <mergeCell ref="GFY11:GGF11"/>
    <mergeCell ref="GGG11:GGN11"/>
    <mergeCell ref="GDM11:GDT11"/>
    <mergeCell ref="GDU11:GEB11"/>
    <mergeCell ref="GEC11:GEJ11"/>
    <mergeCell ref="GEK11:GER11"/>
    <mergeCell ref="GES11:GEZ11"/>
    <mergeCell ref="GBY11:GCF11"/>
    <mergeCell ref="GCG11:GCN11"/>
    <mergeCell ref="GCO11:GCV11"/>
    <mergeCell ref="GCW11:GDD11"/>
    <mergeCell ref="GDE11:GDL11"/>
    <mergeCell ref="GAK11:GAR11"/>
    <mergeCell ref="GAS11:GAZ11"/>
    <mergeCell ref="GBA11:GBH11"/>
    <mergeCell ref="GBI11:GBP11"/>
    <mergeCell ref="GBQ11:GBX11"/>
    <mergeCell ref="FYW11:FZD11"/>
    <mergeCell ref="FZE11:FZL11"/>
    <mergeCell ref="FZM11:FZT11"/>
    <mergeCell ref="FZU11:GAB11"/>
    <mergeCell ref="GAC11:GAJ11"/>
    <mergeCell ref="FXI11:FXP11"/>
    <mergeCell ref="FXQ11:FXX11"/>
    <mergeCell ref="FXY11:FYF11"/>
    <mergeCell ref="FYG11:FYN11"/>
    <mergeCell ref="FYO11:FYV11"/>
    <mergeCell ref="FVU11:FWB11"/>
    <mergeCell ref="FWC11:FWJ11"/>
    <mergeCell ref="FWK11:FWR11"/>
    <mergeCell ref="FWS11:FWZ11"/>
    <mergeCell ref="FXA11:FXH11"/>
    <mergeCell ref="FUG11:FUN11"/>
    <mergeCell ref="FUO11:FUV11"/>
    <mergeCell ref="FUW11:FVD11"/>
    <mergeCell ref="FVE11:FVL11"/>
    <mergeCell ref="FVM11:FVT11"/>
    <mergeCell ref="FSS11:FSZ11"/>
    <mergeCell ref="FTA11:FTH11"/>
    <mergeCell ref="FTI11:FTP11"/>
    <mergeCell ref="FTQ11:FTX11"/>
    <mergeCell ref="FTY11:FUF11"/>
    <mergeCell ref="FRE11:FRL11"/>
    <mergeCell ref="FRM11:FRT11"/>
    <mergeCell ref="FRU11:FSB11"/>
    <mergeCell ref="FSC11:FSJ11"/>
    <mergeCell ref="FSK11:FSR11"/>
    <mergeCell ref="FPQ11:FPX11"/>
    <mergeCell ref="FPY11:FQF11"/>
    <mergeCell ref="FQG11:FQN11"/>
    <mergeCell ref="FQO11:FQV11"/>
    <mergeCell ref="FQW11:FRD11"/>
    <mergeCell ref="FOC11:FOJ11"/>
    <mergeCell ref="FOK11:FOR11"/>
    <mergeCell ref="FOS11:FOZ11"/>
    <mergeCell ref="FPA11:FPH11"/>
    <mergeCell ref="FPI11:FPP11"/>
    <mergeCell ref="FMO11:FMV11"/>
    <mergeCell ref="FMW11:FND11"/>
    <mergeCell ref="FNE11:FNL11"/>
    <mergeCell ref="FNM11:FNT11"/>
    <mergeCell ref="FNU11:FOB11"/>
    <mergeCell ref="FLA11:FLH11"/>
    <mergeCell ref="FLI11:FLP11"/>
    <mergeCell ref="FLQ11:FLX11"/>
    <mergeCell ref="FLY11:FMF11"/>
    <mergeCell ref="FMG11:FMN11"/>
    <mergeCell ref="FJM11:FJT11"/>
    <mergeCell ref="FJU11:FKB11"/>
    <mergeCell ref="FKC11:FKJ11"/>
    <mergeCell ref="FKK11:FKR11"/>
    <mergeCell ref="FKS11:FKZ11"/>
    <mergeCell ref="FHY11:FIF11"/>
    <mergeCell ref="FIG11:FIN11"/>
    <mergeCell ref="FIO11:FIV11"/>
    <mergeCell ref="FIW11:FJD11"/>
    <mergeCell ref="FJE11:FJL11"/>
    <mergeCell ref="FGK11:FGR11"/>
    <mergeCell ref="FGS11:FGZ11"/>
    <mergeCell ref="FHA11:FHH11"/>
    <mergeCell ref="FHI11:FHP11"/>
    <mergeCell ref="FHQ11:FHX11"/>
    <mergeCell ref="FEW11:FFD11"/>
    <mergeCell ref="FFE11:FFL11"/>
    <mergeCell ref="FFM11:FFT11"/>
    <mergeCell ref="FFU11:FGB11"/>
    <mergeCell ref="FGC11:FGJ11"/>
    <mergeCell ref="FDI11:FDP11"/>
    <mergeCell ref="FDQ11:FDX11"/>
    <mergeCell ref="FDY11:FEF11"/>
    <mergeCell ref="FEG11:FEN11"/>
    <mergeCell ref="FEO11:FEV11"/>
    <mergeCell ref="FBU11:FCB11"/>
    <mergeCell ref="FCC11:FCJ11"/>
    <mergeCell ref="FCK11:FCR11"/>
    <mergeCell ref="FCS11:FCZ11"/>
    <mergeCell ref="FDA11:FDH11"/>
    <mergeCell ref="FAG11:FAN11"/>
    <mergeCell ref="FAO11:FAV11"/>
    <mergeCell ref="FAW11:FBD11"/>
    <mergeCell ref="FBE11:FBL11"/>
    <mergeCell ref="FBM11:FBT11"/>
    <mergeCell ref="EYS11:EYZ11"/>
    <mergeCell ref="EZA11:EZH11"/>
    <mergeCell ref="EZI11:EZP11"/>
    <mergeCell ref="EZQ11:EZX11"/>
    <mergeCell ref="EZY11:FAF11"/>
    <mergeCell ref="EXE11:EXL11"/>
    <mergeCell ref="EXM11:EXT11"/>
    <mergeCell ref="EXU11:EYB11"/>
    <mergeCell ref="EYC11:EYJ11"/>
    <mergeCell ref="EYK11:EYR11"/>
    <mergeCell ref="EVQ11:EVX11"/>
    <mergeCell ref="EVY11:EWF11"/>
    <mergeCell ref="EWG11:EWN11"/>
    <mergeCell ref="EWO11:EWV11"/>
    <mergeCell ref="EWW11:EXD11"/>
    <mergeCell ref="EUC11:EUJ11"/>
    <mergeCell ref="EUK11:EUR11"/>
    <mergeCell ref="EUS11:EUZ11"/>
    <mergeCell ref="EVA11:EVH11"/>
    <mergeCell ref="EVI11:EVP11"/>
    <mergeCell ref="ESO11:ESV11"/>
    <mergeCell ref="ESW11:ETD11"/>
    <mergeCell ref="ETE11:ETL11"/>
    <mergeCell ref="ETM11:ETT11"/>
    <mergeCell ref="ETU11:EUB11"/>
    <mergeCell ref="ERA11:ERH11"/>
    <mergeCell ref="ERI11:ERP11"/>
    <mergeCell ref="ERQ11:ERX11"/>
    <mergeCell ref="ERY11:ESF11"/>
    <mergeCell ref="ESG11:ESN11"/>
    <mergeCell ref="EPM11:EPT11"/>
    <mergeCell ref="EPU11:EQB11"/>
    <mergeCell ref="EQC11:EQJ11"/>
    <mergeCell ref="EQK11:EQR11"/>
    <mergeCell ref="EQS11:EQZ11"/>
    <mergeCell ref="ENY11:EOF11"/>
    <mergeCell ref="EOG11:EON11"/>
    <mergeCell ref="EOO11:EOV11"/>
    <mergeCell ref="EOW11:EPD11"/>
    <mergeCell ref="EPE11:EPL11"/>
    <mergeCell ref="EMK11:EMR11"/>
    <mergeCell ref="EMS11:EMZ11"/>
    <mergeCell ref="ENA11:ENH11"/>
    <mergeCell ref="ENI11:ENP11"/>
    <mergeCell ref="ENQ11:ENX11"/>
    <mergeCell ref="EKW11:ELD11"/>
    <mergeCell ref="ELE11:ELL11"/>
    <mergeCell ref="ELM11:ELT11"/>
    <mergeCell ref="ELU11:EMB11"/>
    <mergeCell ref="EMC11:EMJ11"/>
    <mergeCell ref="EJI11:EJP11"/>
    <mergeCell ref="EJQ11:EJX11"/>
    <mergeCell ref="EJY11:EKF11"/>
    <mergeCell ref="EKG11:EKN11"/>
    <mergeCell ref="EKO11:EKV11"/>
    <mergeCell ref="EHU11:EIB11"/>
    <mergeCell ref="EIC11:EIJ11"/>
    <mergeCell ref="EIK11:EIR11"/>
    <mergeCell ref="EIS11:EIZ11"/>
    <mergeCell ref="EJA11:EJH11"/>
    <mergeCell ref="EGG11:EGN11"/>
    <mergeCell ref="EGO11:EGV11"/>
    <mergeCell ref="EGW11:EHD11"/>
    <mergeCell ref="EHE11:EHL11"/>
    <mergeCell ref="EHM11:EHT11"/>
    <mergeCell ref="EES11:EEZ11"/>
    <mergeCell ref="EFA11:EFH11"/>
    <mergeCell ref="EFI11:EFP11"/>
    <mergeCell ref="EFQ11:EFX11"/>
    <mergeCell ref="EFY11:EGF11"/>
    <mergeCell ref="EDE11:EDL11"/>
    <mergeCell ref="EDM11:EDT11"/>
    <mergeCell ref="EDU11:EEB11"/>
    <mergeCell ref="EEC11:EEJ11"/>
    <mergeCell ref="EEK11:EER11"/>
    <mergeCell ref="EBQ11:EBX11"/>
    <mergeCell ref="EBY11:ECF11"/>
    <mergeCell ref="ECG11:ECN11"/>
    <mergeCell ref="ECO11:ECV11"/>
    <mergeCell ref="ECW11:EDD11"/>
    <mergeCell ref="EAC11:EAJ11"/>
    <mergeCell ref="EAK11:EAR11"/>
    <mergeCell ref="EAS11:EAZ11"/>
    <mergeCell ref="EBA11:EBH11"/>
    <mergeCell ref="EBI11:EBP11"/>
    <mergeCell ref="DYO11:DYV11"/>
    <mergeCell ref="DYW11:DZD11"/>
    <mergeCell ref="DZE11:DZL11"/>
    <mergeCell ref="DZM11:DZT11"/>
    <mergeCell ref="DZU11:EAB11"/>
    <mergeCell ref="DXA11:DXH11"/>
    <mergeCell ref="DXI11:DXP11"/>
    <mergeCell ref="DXQ11:DXX11"/>
    <mergeCell ref="DXY11:DYF11"/>
    <mergeCell ref="DYG11:DYN11"/>
    <mergeCell ref="DVM11:DVT11"/>
    <mergeCell ref="DVU11:DWB11"/>
    <mergeCell ref="DWC11:DWJ11"/>
    <mergeCell ref="DWK11:DWR11"/>
    <mergeCell ref="DWS11:DWZ11"/>
    <mergeCell ref="DTY11:DUF11"/>
    <mergeCell ref="DUG11:DUN11"/>
    <mergeCell ref="DUO11:DUV11"/>
    <mergeCell ref="DUW11:DVD11"/>
    <mergeCell ref="DVE11:DVL11"/>
    <mergeCell ref="DSK11:DSR11"/>
    <mergeCell ref="DSS11:DSZ11"/>
    <mergeCell ref="DTA11:DTH11"/>
    <mergeCell ref="DTI11:DTP11"/>
    <mergeCell ref="DTQ11:DTX11"/>
    <mergeCell ref="DQW11:DRD11"/>
    <mergeCell ref="DRE11:DRL11"/>
    <mergeCell ref="DRM11:DRT11"/>
    <mergeCell ref="DRU11:DSB11"/>
    <mergeCell ref="DSC11:DSJ11"/>
    <mergeCell ref="DPI11:DPP11"/>
    <mergeCell ref="DPQ11:DPX11"/>
    <mergeCell ref="DPY11:DQF11"/>
    <mergeCell ref="DQG11:DQN11"/>
    <mergeCell ref="DQO11:DQV11"/>
    <mergeCell ref="DNU11:DOB11"/>
    <mergeCell ref="DOC11:DOJ11"/>
    <mergeCell ref="DOK11:DOR11"/>
    <mergeCell ref="DOS11:DOZ11"/>
    <mergeCell ref="DPA11:DPH11"/>
    <mergeCell ref="DMG11:DMN11"/>
    <mergeCell ref="DMO11:DMV11"/>
    <mergeCell ref="DMW11:DND11"/>
    <mergeCell ref="DNE11:DNL11"/>
    <mergeCell ref="DNM11:DNT11"/>
    <mergeCell ref="DKS11:DKZ11"/>
    <mergeCell ref="DLA11:DLH11"/>
    <mergeCell ref="DLI11:DLP11"/>
    <mergeCell ref="DLQ11:DLX11"/>
    <mergeCell ref="DLY11:DMF11"/>
    <mergeCell ref="DJE11:DJL11"/>
    <mergeCell ref="DJM11:DJT11"/>
    <mergeCell ref="DJU11:DKB11"/>
    <mergeCell ref="DKC11:DKJ11"/>
    <mergeCell ref="DKK11:DKR11"/>
    <mergeCell ref="DHQ11:DHX11"/>
    <mergeCell ref="DHY11:DIF11"/>
    <mergeCell ref="DIG11:DIN11"/>
    <mergeCell ref="DIO11:DIV11"/>
    <mergeCell ref="DIW11:DJD11"/>
    <mergeCell ref="DGC11:DGJ11"/>
    <mergeCell ref="DGK11:DGR11"/>
    <mergeCell ref="DGS11:DGZ11"/>
    <mergeCell ref="DHA11:DHH11"/>
    <mergeCell ref="DHI11:DHP11"/>
    <mergeCell ref="DEO11:DEV11"/>
    <mergeCell ref="DEW11:DFD11"/>
    <mergeCell ref="DFE11:DFL11"/>
    <mergeCell ref="DFM11:DFT11"/>
    <mergeCell ref="DFU11:DGB11"/>
    <mergeCell ref="DDA11:DDH11"/>
    <mergeCell ref="DDI11:DDP11"/>
    <mergeCell ref="DDQ11:DDX11"/>
    <mergeCell ref="DDY11:DEF11"/>
    <mergeCell ref="DEG11:DEN11"/>
    <mergeCell ref="DBM11:DBT11"/>
    <mergeCell ref="DBU11:DCB11"/>
    <mergeCell ref="DCC11:DCJ11"/>
    <mergeCell ref="DCK11:DCR11"/>
    <mergeCell ref="DCS11:DCZ11"/>
    <mergeCell ref="CZY11:DAF11"/>
    <mergeCell ref="DAG11:DAN11"/>
    <mergeCell ref="DAO11:DAV11"/>
    <mergeCell ref="DAW11:DBD11"/>
    <mergeCell ref="DBE11:DBL11"/>
    <mergeCell ref="CYK11:CYR11"/>
    <mergeCell ref="CYS11:CYZ11"/>
    <mergeCell ref="CZA11:CZH11"/>
    <mergeCell ref="CZI11:CZP11"/>
    <mergeCell ref="CZQ11:CZX11"/>
    <mergeCell ref="CWW11:CXD11"/>
    <mergeCell ref="CXE11:CXL11"/>
    <mergeCell ref="CXM11:CXT11"/>
    <mergeCell ref="CXU11:CYB11"/>
    <mergeCell ref="CYC11:CYJ11"/>
    <mergeCell ref="CVI11:CVP11"/>
    <mergeCell ref="CVQ11:CVX11"/>
    <mergeCell ref="CVY11:CWF11"/>
    <mergeCell ref="CWG11:CWN11"/>
    <mergeCell ref="CWO11:CWV11"/>
    <mergeCell ref="CTU11:CUB11"/>
    <mergeCell ref="CUC11:CUJ11"/>
    <mergeCell ref="CUK11:CUR11"/>
    <mergeCell ref="CUS11:CUZ11"/>
    <mergeCell ref="CVA11:CVH11"/>
    <mergeCell ref="CSG11:CSN11"/>
    <mergeCell ref="CSO11:CSV11"/>
    <mergeCell ref="CSW11:CTD11"/>
    <mergeCell ref="CTE11:CTL11"/>
    <mergeCell ref="CTM11:CTT11"/>
    <mergeCell ref="CQS11:CQZ11"/>
    <mergeCell ref="CRA11:CRH11"/>
    <mergeCell ref="CRI11:CRP11"/>
    <mergeCell ref="CRQ11:CRX11"/>
    <mergeCell ref="CRY11:CSF11"/>
    <mergeCell ref="CPE11:CPL11"/>
    <mergeCell ref="CPM11:CPT11"/>
    <mergeCell ref="CPU11:CQB11"/>
    <mergeCell ref="CQC11:CQJ11"/>
    <mergeCell ref="CQK11:CQR11"/>
    <mergeCell ref="CNQ11:CNX11"/>
    <mergeCell ref="CNY11:COF11"/>
    <mergeCell ref="COG11:CON11"/>
    <mergeCell ref="COO11:COV11"/>
    <mergeCell ref="COW11:CPD11"/>
    <mergeCell ref="CMC11:CMJ11"/>
    <mergeCell ref="CMK11:CMR11"/>
    <mergeCell ref="CMS11:CMZ11"/>
    <mergeCell ref="CNA11:CNH11"/>
    <mergeCell ref="CNI11:CNP11"/>
    <mergeCell ref="CKO11:CKV11"/>
    <mergeCell ref="CKW11:CLD11"/>
    <mergeCell ref="CLE11:CLL11"/>
    <mergeCell ref="CLM11:CLT11"/>
    <mergeCell ref="CLU11:CMB11"/>
    <mergeCell ref="CJA11:CJH11"/>
    <mergeCell ref="CJI11:CJP11"/>
    <mergeCell ref="CJQ11:CJX11"/>
    <mergeCell ref="CJY11:CKF11"/>
    <mergeCell ref="CKG11:CKN11"/>
    <mergeCell ref="CHM11:CHT11"/>
    <mergeCell ref="CHU11:CIB11"/>
    <mergeCell ref="CIC11:CIJ11"/>
    <mergeCell ref="CIK11:CIR11"/>
    <mergeCell ref="CIS11:CIZ11"/>
    <mergeCell ref="CFY11:CGF11"/>
    <mergeCell ref="CGG11:CGN11"/>
    <mergeCell ref="CGO11:CGV11"/>
    <mergeCell ref="CGW11:CHD11"/>
    <mergeCell ref="CHE11:CHL11"/>
    <mergeCell ref="CEK11:CER11"/>
    <mergeCell ref="CES11:CEZ11"/>
    <mergeCell ref="CFA11:CFH11"/>
    <mergeCell ref="CFI11:CFP11"/>
    <mergeCell ref="CFQ11:CFX11"/>
    <mergeCell ref="CCW11:CDD11"/>
    <mergeCell ref="CDE11:CDL11"/>
    <mergeCell ref="CDM11:CDT11"/>
    <mergeCell ref="CDU11:CEB11"/>
    <mergeCell ref="CEC11:CEJ11"/>
    <mergeCell ref="CBI11:CBP11"/>
    <mergeCell ref="CBQ11:CBX11"/>
    <mergeCell ref="CBY11:CCF11"/>
    <mergeCell ref="CCG11:CCN11"/>
    <mergeCell ref="CCO11:CCV11"/>
    <mergeCell ref="BZU11:CAB11"/>
    <mergeCell ref="CAC11:CAJ11"/>
    <mergeCell ref="CAK11:CAR11"/>
    <mergeCell ref="CAS11:CAZ11"/>
    <mergeCell ref="CBA11:CBH11"/>
    <mergeCell ref="BYG11:BYN11"/>
    <mergeCell ref="BYO11:BYV11"/>
    <mergeCell ref="BYW11:BZD11"/>
    <mergeCell ref="BZE11:BZL11"/>
    <mergeCell ref="BZM11:BZT11"/>
    <mergeCell ref="BWS11:BWZ11"/>
    <mergeCell ref="BXA11:BXH11"/>
    <mergeCell ref="BXI11:BXP11"/>
    <mergeCell ref="BXQ11:BXX11"/>
    <mergeCell ref="BXY11:BYF11"/>
    <mergeCell ref="BVE11:BVL11"/>
    <mergeCell ref="BVM11:BVT11"/>
    <mergeCell ref="BVU11:BWB11"/>
    <mergeCell ref="BWC11:BWJ11"/>
    <mergeCell ref="BWK11:BWR11"/>
    <mergeCell ref="BTQ11:BTX11"/>
    <mergeCell ref="BTY11:BUF11"/>
    <mergeCell ref="BUG11:BUN11"/>
    <mergeCell ref="BUO11:BUV11"/>
    <mergeCell ref="BUW11:BVD11"/>
    <mergeCell ref="BSC11:BSJ11"/>
    <mergeCell ref="BSK11:BSR11"/>
    <mergeCell ref="BSS11:BSZ11"/>
    <mergeCell ref="BTA11:BTH11"/>
    <mergeCell ref="BTI11:BTP11"/>
    <mergeCell ref="BQO11:BQV11"/>
    <mergeCell ref="BQW11:BRD11"/>
    <mergeCell ref="BRE11:BRL11"/>
    <mergeCell ref="BRM11:BRT11"/>
    <mergeCell ref="BRU11:BSB11"/>
    <mergeCell ref="BPA11:BPH11"/>
    <mergeCell ref="BPI11:BPP11"/>
    <mergeCell ref="BPQ11:BPX11"/>
    <mergeCell ref="BPY11:BQF11"/>
    <mergeCell ref="BQG11:BQN11"/>
    <mergeCell ref="BNM11:BNT11"/>
    <mergeCell ref="BNU11:BOB11"/>
    <mergeCell ref="BOC11:BOJ11"/>
    <mergeCell ref="BOK11:BOR11"/>
    <mergeCell ref="BOS11:BOZ11"/>
    <mergeCell ref="BLY11:BMF11"/>
    <mergeCell ref="BMG11:BMN11"/>
    <mergeCell ref="BMO11:BMV11"/>
    <mergeCell ref="BMW11:BND11"/>
    <mergeCell ref="BNE11:BNL11"/>
    <mergeCell ref="BKK11:BKR11"/>
    <mergeCell ref="BKS11:BKZ11"/>
    <mergeCell ref="BLA11:BLH11"/>
    <mergeCell ref="BLI11:BLP11"/>
    <mergeCell ref="BLQ11:BLX11"/>
    <mergeCell ref="BIW11:BJD11"/>
    <mergeCell ref="BJE11:BJL11"/>
    <mergeCell ref="BJM11:BJT11"/>
    <mergeCell ref="BJU11:BKB11"/>
    <mergeCell ref="BKC11:BKJ11"/>
    <mergeCell ref="BHI11:BHP11"/>
    <mergeCell ref="BHQ11:BHX11"/>
    <mergeCell ref="BHY11:BIF11"/>
    <mergeCell ref="BIG11:BIN11"/>
    <mergeCell ref="BIO11:BIV11"/>
    <mergeCell ref="BFU11:BGB11"/>
    <mergeCell ref="BGC11:BGJ11"/>
    <mergeCell ref="BGK11:BGR11"/>
    <mergeCell ref="BGS11:BGZ11"/>
    <mergeCell ref="BHA11:BHH11"/>
    <mergeCell ref="BEG11:BEN11"/>
    <mergeCell ref="BEO11:BEV11"/>
    <mergeCell ref="BEW11:BFD11"/>
    <mergeCell ref="BFE11:BFL11"/>
    <mergeCell ref="BFM11:BFT11"/>
    <mergeCell ref="BCS11:BCZ11"/>
    <mergeCell ref="BDA11:BDH11"/>
    <mergeCell ref="BDI11:BDP11"/>
    <mergeCell ref="BDQ11:BDX11"/>
    <mergeCell ref="BDY11:BEF11"/>
    <mergeCell ref="BBE11:BBL11"/>
    <mergeCell ref="BBM11:BBT11"/>
    <mergeCell ref="BBU11:BCB11"/>
    <mergeCell ref="BCC11:BCJ11"/>
    <mergeCell ref="BCK11:BCR11"/>
    <mergeCell ref="AZQ11:AZX11"/>
    <mergeCell ref="AZY11:BAF11"/>
    <mergeCell ref="BAG11:BAN11"/>
    <mergeCell ref="BAO11:BAV11"/>
    <mergeCell ref="BAW11:BBD11"/>
    <mergeCell ref="AYC11:AYJ11"/>
    <mergeCell ref="AYK11:AYR11"/>
    <mergeCell ref="AYS11:AYZ11"/>
    <mergeCell ref="AZA11:AZH11"/>
    <mergeCell ref="AZI11:AZP11"/>
    <mergeCell ref="AWO11:AWV11"/>
    <mergeCell ref="AWW11:AXD11"/>
    <mergeCell ref="AXE11:AXL11"/>
    <mergeCell ref="AXM11:AXT11"/>
    <mergeCell ref="AXU11:AYB11"/>
    <mergeCell ref="AVA11:AVH11"/>
    <mergeCell ref="AVI11:AVP11"/>
    <mergeCell ref="AVQ11:AVX11"/>
    <mergeCell ref="AVY11:AWF11"/>
    <mergeCell ref="AWG11:AWN11"/>
    <mergeCell ref="ATM11:ATT11"/>
    <mergeCell ref="ATU11:AUB11"/>
    <mergeCell ref="AUC11:AUJ11"/>
    <mergeCell ref="AUK11:AUR11"/>
    <mergeCell ref="AUS11:AUZ11"/>
    <mergeCell ref="ARY11:ASF11"/>
    <mergeCell ref="ASG11:ASN11"/>
    <mergeCell ref="ASO11:ASV11"/>
    <mergeCell ref="ASW11:ATD11"/>
    <mergeCell ref="ATE11:ATL11"/>
    <mergeCell ref="AQK11:AQR11"/>
    <mergeCell ref="AQS11:AQZ11"/>
    <mergeCell ref="ARA11:ARH11"/>
    <mergeCell ref="ARI11:ARP11"/>
    <mergeCell ref="ARQ11:ARX11"/>
    <mergeCell ref="AOW11:APD11"/>
    <mergeCell ref="APE11:APL11"/>
    <mergeCell ref="APM11:APT11"/>
    <mergeCell ref="APU11:AQB11"/>
    <mergeCell ref="AQC11:AQJ11"/>
    <mergeCell ref="ANI11:ANP11"/>
    <mergeCell ref="ANQ11:ANX11"/>
    <mergeCell ref="ANY11:AOF11"/>
    <mergeCell ref="AOG11:AON11"/>
    <mergeCell ref="AOO11:AOV11"/>
    <mergeCell ref="ALU11:AMB11"/>
    <mergeCell ref="AMC11:AMJ11"/>
    <mergeCell ref="AMK11:AMR11"/>
    <mergeCell ref="AMS11:AMZ11"/>
    <mergeCell ref="ANA11:ANH11"/>
    <mergeCell ref="AKG11:AKN11"/>
    <mergeCell ref="AKO11:AKV11"/>
    <mergeCell ref="AKW11:ALD11"/>
    <mergeCell ref="ALE11:ALL11"/>
    <mergeCell ref="ALM11:ALT11"/>
    <mergeCell ref="AIS11:AIZ11"/>
    <mergeCell ref="AJA11:AJH11"/>
    <mergeCell ref="AJI11:AJP11"/>
    <mergeCell ref="AJQ11:AJX11"/>
    <mergeCell ref="AJY11:AKF11"/>
    <mergeCell ref="AHE11:AHL11"/>
    <mergeCell ref="AHM11:AHT11"/>
    <mergeCell ref="AHU11:AIB11"/>
    <mergeCell ref="AIC11:AIJ11"/>
    <mergeCell ref="AIK11:AIR11"/>
    <mergeCell ref="AFQ11:AFX11"/>
    <mergeCell ref="AFY11:AGF11"/>
    <mergeCell ref="AGG11:AGN11"/>
    <mergeCell ref="AGO11:AGV11"/>
    <mergeCell ref="AGW11:AHD11"/>
    <mergeCell ref="AEC11:AEJ11"/>
    <mergeCell ref="AEK11:AER11"/>
    <mergeCell ref="AES11:AEZ11"/>
    <mergeCell ref="AFA11:AFH11"/>
    <mergeCell ref="AFI11:AFP11"/>
    <mergeCell ref="ACO11:ACV11"/>
    <mergeCell ref="ACW11:ADD11"/>
    <mergeCell ref="ADE11:ADL11"/>
    <mergeCell ref="ADM11:ADT11"/>
    <mergeCell ref="ADU11:AEB11"/>
    <mergeCell ref="ABA11:ABH11"/>
    <mergeCell ref="ABI11:ABP11"/>
    <mergeCell ref="ABQ11:ABX11"/>
    <mergeCell ref="ABY11:ACF11"/>
    <mergeCell ref="ACG11:ACN11"/>
    <mergeCell ref="ZM11:ZT11"/>
    <mergeCell ref="ZU11:AAB11"/>
    <mergeCell ref="AAC11:AAJ11"/>
    <mergeCell ref="AAK11:AAR11"/>
    <mergeCell ref="AAS11:AAZ11"/>
    <mergeCell ref="XY11:YF11"/>
    <mergeCell ref="YG11:YN11"/>
    <mergeCell ref="YO11:YV11"/>
    <mergeCell ref="YW11:ZD11"/>
    <mergeCell ref="ZE11:ZL11"/>
    <mergeCell ref="WK11:WR11"/>
    <mergeCell ref="WS11:WZ11"/>
    <mergeCell ref="XA11:XH11"/>
    <mergeCell ref="XI11:XP11"/>
    <mergeCell ref="XQ11:XX11"/>
    <mergeCell ref="UW11:VD11"/>
    <mergeCell ref="VE11:VL11"/>
    <mergeCell ref="VM11:VT11"/>
    <mergeCell ref="VU11:WB11"/>
    <mergeCell ref="WC11:WJ11"/>
    <mergeCell ref="TI11:TP11"/>
    <mergeCell ref="TQ11:TX11"/>
    <mergeCell ref="TY11:UF11"/>
    <mergeCell ref="UG11:UN11"/>
    <mergeCell ref="UO11:UV11"/>
    <mergeCell ref="RU11:SB11"/>
    <mergeCell ref="SC11:SJ11"/>
    <mergeCell ref="SK11:SR11"/>
    <mergeCell ref="SS11:SZ11"/>
    <mergeCell ref="TA11:TH11"/>
    <mergeCell ref="QG11:QN11"/>
    <mergeCell ref="QO11:QV11"/>
    <mergeCell ref="QW11:RD11"/>
    <mergeCell ref="RE11:RL11"/>
    <mergeCell ref="RM11:RT11"/>
    <mergeCell ref="OS11:OZ11"/>
    <mergeCell ref="PA11:PH11"/>
    <mergeCell ref="PI11:PP11"/>
    <mergeCell ref="PQ11:PX11"/>
    <mergeCell ref="PY11:QF11"/>
    <mergeCell ref="NE11:NL11"/>
    <mergeCell ref="NM11:NT11"/>
    <mergeCell ref="NU11:OB11"/>
    <mergeCell ref="OC11:OJ11"/>
    <mergeCell ref="OK11:OR11"/>
    <mergeCell ref="LQ11:LX11"/>
    <mergeCell ref="LY11:MF11"/>
    <mergeCell ref="MG11:MN11"/>
    <mergeCell ref="MO11:MV11"/>
    <mergeCell ref="MW11:ND11"/>
    <mergeCell ref="KC11:KJ11"/>
    <mergeCell ref="KK11:KR11"/>
    <mergeCell ref="KS11:KZ11"/>
    <mergeCell ref="LA11:LH11"/>
    <mergeCell ref="LI11:LP11"/>
    <mergeCell ref="IO11:IV11"/>
    <mergeCell ref="IW11:JD11"/>
    <mergeCell ref="JE11:JL11"/>
    <mergeCell ref="JM11:JT11"/>
    <mergeCell ref="JU11:KB11"/>
    <mergeCell ref="HA11:HH11"/>
    <mergeCell ref="HI11:HP11"/>
    <mergeCell ref="HQ11:HX11"/>
    <mergeCell ref="HY11:IF11"/>
    <mergeCell ref="IG11:IN11"/>
    <mergeCell ref="FM11:FT11"/>
    <mergeCell ref="FU11:GB11"/>
    <mergeCell ref="GC11:GJ11"/>
    <mergeCell ref="GK11:GR11"/>
    <mergeCell ref="GS11:GZ11"/>
    <mergeCell ref="DY11:EF11"/>
    <mergeCell ref="EG11:EN11"/>
    <mergeCell ref="EO11:EV11"/>
    <mergeCell ref="EW11:FD11"/>
    <mergeCell ref="FE11:FL11"/>
    <mergeCell ref="CK11:CR11"/>
    <mergeCell ref="CS11:CZ11"/>
    <mergeCell ref="DA11:DH11"/>
    <mergeCell ref="DI11:DP11"/>
    <mergeCell ref="DQ11:DX11"/>
    <mergeCell ref="AW11:BD11"/>
    <mergeCell ref="BE11:BL11"/>
    <mergeCell ref="BM11:BT11"/>
    <mergeCell ref="BU11:CB11"/>
    <mergeCell ref="CC11:CJ11"/>
    <mergeCell ref="Q11:X11"/>
    <mergeCell ref="Y11:AF11"/>
    <mergeCell ref="AG11:AN11"/>
    <mergeCell ref="AO11:AV11"/>
    <mergeCell ref="A37:H37"/>
    <mergeCell ref="C32:D32"/>
    <mergeCell ref="A33:H35"/>
    <mergeCell ref="C31:D31"/>
    <mergeCell ref="B1:D1"/>
    <mergeCell ref="G14:H14"/>
    <mergeCell ref="C3:E3"/>
    <mergeCell ref="A5:H6"/>
    <mergeCell ref="A30:D30"/>
    <mergeCell ref="A36:H36"/>
    <mergeCell ref="A8:H8"/>
    <mergeCell ref="A9:H9"/>
    <mergeCell ref="A11:H11"/>
  </mergeCells>
  <phoneticPr fontId="51" type="noConversion"/>
  <pageMargins left="0.78740157499999996" right="0.78740157499999996" top="0.984251969" bottom="0.984251969" header="0.4921259845" footer="0.4921259845"/>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2">
    <tabColor indexed="10"/>
  </sheetPr>
  <dimension ref="A1:I294"/>
  <sheetViews>
    <sheetView workbookViewId="0">
      <selection activeCell="C18" sqref="C18"/>
    </sheetView>
  </sheetViews>
  <sheetFormatPr baseColWidth="10" defaultRowHeight="12.75" x14ac:dyDescent="0.2"/>
  <cols>
    <col min="2" max="2" width="12" bestFit="1" customWidth="1"/>
    <col min="6" max="6" width="17.28515625" customWidth="1"/>
  </cols>
  <sheetData>
    <row r="1" spans="1:9" ht="13.5" thickBot="1" x14ac:dyDescent="0.25">
      <c r="A1" s="555" t="s">
        <v>1671</v>
      </c>
      <c r="B1" s="2263" t="str">
        <f>CLIENT</f>
        <v>SPECIMEN ECF</v>
      </c>
      <c r="C1" s="2263"/>
      <c r="D1" s="355"/>
      <c r="E1" s="355"/>
      <c r="F1" s="356"/>
    </row>
    <row r="2" spans="1:9" ht="13.5" thickBot="1" x14ac:dyDescent="0.25">
      <c r="A2" s="556"/>
      <c r="B2" s="218"/>
      <c r="C2" s="218"/>
      <c r="D2" s="186"/>
      <c r="E2" s="224" t="s">
        <v>1604</v>
      </c>
      <c r="F2" s="357"/>
    </row>
    <row r="3" spans="1:9" ht="13.5" thickBot="1" x14ac:dyDescent="0.25">
      <c r="A3" s="556"/>
      <c r="B3" s="186" t="s">
        <v>724</v>
      </c>
      <c r="C3" s="2264">
        <f>+GA!O3</f>
        <v>41639</v>
      </c>
      <c r="D3" s="2264"/>
      <c r="E3" s="224" t="s">
        <v>711</v>
      </c>
      <c r="F3" s="358"/>
    </row>
    <row r="4" spans="1:9" ht="13.5" thickBot="1" x14ac:dyDescent="0.25">
      <c r="A4" s="557" t="s">
        <v>1457</v>
      </c>
      <c r="B4" s="279"/>
      <c r="C4" s="278" t="s">
        <v>725</v>
      </c>
      <c r="D4" s="280"/>
      <c r="E4" s="277"/>
      <c r="F4" s="359"/>
    </row>
    <row r="5" spans="1:9" x14ac:dyDescent="0.2">
      <c r="A5" s="556"/>
      <c r="B5" s="186"/>
      <c r="C5" s="345"/>
      <c r="D5" s="631"/>
      <c r="E5" s="186"/>
      <c r="F5" s="358"/>
    </row>
    <row r="6" spans="1:9" s="558" customFormat="1" ht="27.75" x14ac:dyDescent="0.4">
      <c r="A6" s="3150" t="s">
        <v>1605</v>
      </c>
      <c r="B6" s="3151"/>
      <c r="C6" s="3151"/>
      <c r="D6" s="3151"/>
      <c r="E6" s="3151"/>
      <c r="F6" s="3152"/>
    </row>
    <row r="7" spans="1:9" s="558" customFormat="1" x14ac:dyDescent="0.2">
      <c r="A7" s="1000"/>
      <c r="B7" s="560"/>
      <c r="C7" s="560"/>
      <c r="D7" s="560"/>
      <c r="E7" s="560"/>
      <c r="F7" s="1001"/>
    </row>
    <row r="8" spans="1:9" s="558" customFormat="1" x14ac:dyDescent="0.2">
      <c r="A8" s="1002"/>
      <c r="B8" s="559"/>
      <c r="C8" s="559"/>
      <c r="D8" s="559"/>
      <c r="E8" s="559"/>
      <c r="F8" s="1003"/>
    </row>
    <row r="9" spans="1:9" s="558" customFormat="1" x14ac:dyDescent="0.2">
      <c r="A9" s="1000" t="s">
        <v>1606</v>
      </c>
      <c r="B9" s="3153"/>
      <c r="C9" s="3153"/>
      <c r="D9" s="3153"/>
      <c r="E9" s="560"/>
      <c r="F9" s="1001"/>
    </row>
    <row r="10" spans="1:9" s="558" customFormat="1" x14ac:dyDescent="0.2">
      <c r="A10" s="1000"/>
      <c r="B10" s="560"/>
      <c r="C10" s="560"/>
      <c r="D10" s="560"/>
      <c r="E10" s="560"/>
      <c r="F10" s="1001"/>
    </row>
    <row r="11" spans="1:9" s="558" customFormat="1" x14ac:dyDescent="0.2">
      <c r="A11" s="1000"/>
      <c r="B11" s="560" t="s">
        <v>1607</v>
      </c>
      <c r="C11" s="560" t="s">
        <v>1608</v>
      </c>
      <c r="D11" s="560" t="s">
        <v>1609</v>
      </c>
      <c r="E11" s="560" t="s">
        <v>1610</v>
      </c>
      <c r="F11" s="1001"/>
      <c r="I11" s="561"/>
    </row>
    <row r="12" spans="1:9" s="558" customFormat="1" x14ac:dyDescent="0.2">
      <c r="A12" s="1000"/>
      <c r="B12" s="560"/>
      <c r="C12" s="560"/>
      <c r="D12" s="560"/>
      <c r="E12" s="560"/>
      <c r="F12" s="1001"/>
    </row>
    <row r="13" spans="1:9" x14ac:dyDescent="0.2">
      <c r="A13" s="1481">
        <f>+C3-364</f>
        <v>41275</v>
      </c>
      <c r="B13" s="632"/>
      <c r="C13" s="632"/>
      <c r="D13" s="632"/>
      <c r="E13" s="632"/>
      <c r="F13" s="1004"/>
    </row>
    <row r="14" spans="1:9" x14ac:dyDescent="0.2">
      <c r="A14" s="1481">
        <f>+A13+31</f>
        <v>41306</v>
      </c>
      <c r="B14" s="632"/>
      <c r="C14" s="632"/>
      <c r="D14" s="632"/>
      <c r="E14" s="632"/>
      <c r="F14" s="1004"/>
    </row>
    <row r="15" spans="1:9" x14ac:dyDescent="0.2">
      <c r="A15" s="1481">
        <f t="shared" ref="A15:A22" si="0">+A14+30</f>
        <v>41336</v>
      </c>
      <c r="B15" s="632"/>
      <c r="C15" s="632"/>
      <c r="D15" s="632"/>
      <c r="E15" s="632"/>
      <c r="F15" s="1004"/>
    </row>
    <row r="16" spans="1:9" x14ac:dyDescent="0.2">
      <c r="A16" s="1481">
        <f>+A15+31</f>
        <v>41367</v>
      </c>
      <c r="B16" s="632"/>
      <c r="C16" s="632"/>
      <c r="D16" s="632"/>
      <c r="E16" s="632"/>
      <c r="F16" s="1004"/>
    </row>
    <row r="17" spans="1:8" x14ac:dyDescent="0.2">
      <c r="A17" s="1481">
        <f>+A16+31</f>
        <v>41398</v>
      </c>
      <c r="B17" s="632"/>
      <c r="C17" s="632"/>
      <c r="D17" s="632"/>
      <c r="E17" s="632"/>
      <c r="F17" s="1004"/>
    </row>
    <row r="18" spans="1:8" x14ac:dyDescent="0.2">
      <c r="A18" s="1481">
        <f t="shared" si="0"/>
        <v>41428</v>
      </c>
      <c r="B18" s="632"/>
      <c r="C18" s="632"/>
      <c r="D18" s="632"/>
      <c r="E18" s="632"/>
      <c r="F18" s="1004"/>
    </row>
    <row r="19" spans="1:8" x14ac:dyDescent="0.2">
      <c r="A19" s="1481">
        <f t="shared" si="0"/>
        <v>41458</v>
      </c>
      <c r="B19" s="632"/>
      <c r="C19" s="632"/>
      <c r="D19" s="632"/>
      <c r="E19" s="632"/>
      <c r="F19" s="1004"/>
    </row>
    <row r="20" spans="1:8" x14ac:dyDescent="0.2">
      <c r="A20" s="1481">
        <f t="shared" si="0"/>
        <v>41488</v>
      </c>
      <c r="B20" s="632"/>
      <c r="C20" s="632"/>
      <c r="D20" s="632"/>
      <c r="E20" s="632"/>
      <c r="F20" s="1004"/>
    </row>
    <row r="21" spans="1:8" x14ac:dyDescent="0.2">
      <c r="A21" s="1481">
        <f t="shared" si="0"/>
        <v>41518</v>
      </c>
      <c r="B21" s="632"/>
      <c r="C21" s="632"/>
      <c r="D21" s="632"/>
      <c r="E21" s="632"/>
      <c r="F21" s="1004"/>
      <c r="H21" s="563"/>
    </row>
    <row r="22" spans="1:8" x14ac:dyDescent="0.2">
      <c r="A22" s="1481">
        <f t="shared" si="0"/>
        <v>41548</v>
      </c>
      <c r="B22" s="632"/>
      <c r="C22" s="632"/>
      <c r="D22" s="632"/>
      <c r="E22" s="632"/>
      <c r="F22" s="1004"/>
    </row>
    <row r="23" spans="1:8" x14ac:dyDescent="0.2">
      <c r="A23" s="1481">
        <f>+A22+31</f>
        <v>41579</v>
      </c>
      <c r="B23" s="632"/>
      <c r="C23" s="632"/>
      <c r="D23" s="632"/>
      <c r="E23" s="632"/>
      <c r="F23" s="1004"/>
    </row>
    <row r="24" spans="1:8" x14ac:dyDescent="0.2">
      <c r="A24" s="1481">
        <f>+A23+31</f>
        <v>41610</v>
      </c>
      <c r="B24" s="632"/>
      <c r="C24" s="632"/>
      <c r="D24" s="632"/>
      <c r="E24" s="632"/>
      <c r="F24" s="1004"/>
    </row>
    <row r="25" spans="1:8" x14ac:dyDescent="0.2">
      <c r="A25" s="208"/>
      <c r="B25" s="562"/>
      <c r="C25" s="562"/>
      <c r="D25" s="562"/>
      <c r="E25" s="562"/>
      <c r="F25" s="1004"/>
    </row>
    <row r="26" spans="1:8" ht="15.75" x14ac:dyDescent="0.25">
      <c r="A26" s="208"/>
      <c r="B26" s="633">
        <f>SUM(B13:B25)</f>
        <v>0</v>
      </c>
      <c r="C26" s="633">
        <f>SUM(C13:C25)</f>
        <v>0</v>
      </c>
      <c r="D26" s="633">
        <f>SUM(D13:D25)</f>
        <v>0</v>
      </c>
      <c r="E26" s="633">
        <f>SUM(E13:E25)</f>
        <v>0</v>
      </c>
      <c r="F26" s="1005">
        <f>SUM(B26:E26)</f>
        <v>0</v>
      </c>
    </row>
    <row r="27" spans="1:8" ht="15.75" x14ac:dyDescent="0.25">
      <c r="A27" s="208"/>
      <c r="B27" s="634"/>
      <c r="C27" s="634"/>
      <c r="D27" s="3149" t="s">
        <v>655</v>
      </c>
      <c r="E27" s="3149"/>
      <c r="F27" s="1006"/>
    </row>
    <row r="28" spans="1:8" ht="15.75" x14ac:dyDescent="0.25">
      <c r="A28" s="208"/>
      <c r="B28" s="634"/>
      <c r="C28" s="634"/>
      <c r="D28" s="3149" t="s">
        <v>223</v>
      </c>
      <c r="E28" s="3149"/>
      <c r="F28" s="1005"/>
    </row>
    <row r="29" spans="1:8" x14ac:dyDescent="0.2">
      <c r="A29" s="1007"/>
      <c r="B29" s="564"/>
      <c r="C29" s="564"/>
      <c r="D29" s="564"/>
      <c r="E29" s="564"/>
      <c r="F29" s="1008"/>
    </row>
    <row r="30" spans="1:8" s="558" customFormat="1" x14ac:dyDescent="0.2">
      <c r="A30" s="1002"/>
      <c r="B30" s="559"/>
      <c r="C30" s="559"/>
      <c r="D30" s="559"/>
      <c r="E30" s="559"/>
      <c r="F30" s="1003"/>
    </row>
    <row r="31" spans="1:8" s="558" customFormat="1" x14ac:dyDescent="0.2">
      <c r="A31" s="1000" t="s">
        <v>1606</v>
      </c>
      <c r="B31" s="3153"/>
      <c r="C31" s="3153"/>
      <c r="D31" s="3153"/>
      <c r="E31" s="560"/>
      <c r="F31" s="1001"/>
    </row>
    <row r="32" spans="1:8" s="558" customFormat="1" x14ac:dyDescent="0.2">
      <c r="A32" s="1000"/>
      <c r="B32" s="560"/>
      <c r="C32" s="560"/>
      <c r="D32" s="560"/>
      <c r="E32" s="560"/>
      <c r="F32" s="1001"/>
    </row>
    <row r="33" spans="1:9" s="558" customFormat="1" x14ac:dyDescent="0.2">
      <c r="A33" s="1000"/>
      <c r="B33" s="560" t="s">
        <v>1607</v>
      </c>
      <c r="C33" s="560" t="s">
        <v>1608</v>
      </c>
      <c r="D33" s="560" t="s">
        <v>1609</v>
      </c>
      <c r="E33" s="560" t="s">
        <v>1610</v>
      </c>
      <c r="F33" s="1001"/>
      <c r="I33" s="561"/>
    </row>
    <row r="34" spans="1:9" s="558" customFormat="1" x14ac:dyDescent="0.2">
      <c r="A34" s="1000"/>
      <c r="B34" s="560"/>
      <c r="C34" s="560"/>
      <c r="D34" s="560"/>
      <c r="E34" s="560"/>
      <c r="F34" s="1001"/>
    </row>
    <row r="35" spans="1:9" x14ac:dyDescent="0.2">
      <c r="A35" s="1481">
        <f>+C3-364</f>
        <v>41275</v>
      </c>
      <c r="B35" s="632"/>
      <c r="C35" s="632"/>
      <c r="D35" s="632"/>
      <c r="E35" s="632"/>
      <c r="F35" s="1004"/>
    </row>
    <row r="36" spans="1:9" x14ac:dyDescent="0.2">
      <c r="A36" s="1481">
        <f>+A35+31</f>
        <v>41306</v>
      </c>
      <c r="B36" s="632"/>
      <c r="C36" s="632"/>
      <c r="D36" s="632"/>
      <c r="E36" s="632"/>
      <c r="F36" s="1004"/>
    </row>
    <row r="37" spans="1:9" x14ac:dyDescent="0.2">
      <c r="A37" s="1481">
        <f t="shared" ref="A37:A44" si="1">+A36+30</f>
        <v>41336</v>
      </c>
      <c r="B37" s="632"/>
      <c r="C37" s="632"/>
      <c r="D37" s="632"/>
      <c r="E37" s="632"/>
      <c r="F37" s="1004"/>
    </row>
    <row r="38" spans="1:9" x14ac:dyDescent="0.2">
      <c r="A38" s="1481">
        <f>+A37+31</f>
        <v>41367</v>
      </c>
      <c r="B38" s="632"/>
      <c r="C38" s="632"/>
      <c r="D38" s="632"/>
      <c r="E38" s="632"/>
      <c r="F38" s="1004"/>
    </row>
    <row r="39" spans="1:9" x14ac:dyDescent="0.2">
      <c r="A39" s="1481">
        <f>+A38+31</f>
        <v>41398</v>
      </c>
      <c r="B39" s="632"/>
      <c r="C39" s="632"/>
      <c r="D39" s="632"/>
      <c r="E39" s="632"/>
      <c r="F39" s="1004"/>
    </row>
    <row r="40" spans="1:9" x14ac:dyDescent="0.2">
      <c r="A40" s="1481">
        <f t="shared" si="1"/>
        <v>41428</v>
      </c>
      <c r="B40" s="632"/>
      <c r="C40" s="632"/>
      <c r="D40" s="632"/>
      <c r="E40" s="632"/>
      <c r="F40" s="1004"/>
    </row>
    <row r="41" spans="1:9" x14ac:dyDescent="0.2">
      <c r="A41" s="1481">
        <f t="shared" si="1"/>
        <v>41458</v>
      </c>
      <c r="B41" s="632"/>
      <c r="C41" s="632"/>
      <c r="D41" s="632"/>
      <c r="E41" s="632"/>
      <c r="F41" s="1004"/>
    </row>
    <row r="42" spans="1:9" x14ac:dyDescent="0.2">
      <c r="A42" s="1481">
        <f t="shared" si="1"/>
        <v>41488</v>
      </c>
      <c r="B42" s="632"/>
      <c r="C42" s="632"/>
      <c r="D42" s="632"/>
      <c r="E42" s="632"/>
      <c r="F42" s="1004"/>
    </row>
    <row r="43" spans="1:9" x14ac:dyDescent="0.2">
      <c r="A43" s="1481">
        <f t="shared" si="1"/>
        <v>41518</v>
      </c>
      <c r="B43" s="632"/>
      <c r="C43" s="632"/>
      <c r="D43" s="632"/>
      <c r="E43" s="632"/>
      <c r="F43" s="1004"/>
      <c r="H43" s="563"/>
    </row>
    <row r="44" spans="1:9" x14ac:dyDescent="0.2">
      <c r="A44" s="1481">
        <f t="shared" si="1"/>
        <v>41548</v>
      </c>
      <c r="B44" s="632"/>
      <c r="C44" s="632"/>
      <c r="D44" s="632"/>
      <c r="E44" s="632"/>
      <c r="F44" s="1004"/>
    </row>
    <row r="45" spans="1:9" x14ac:dyDescent="0.2">
      <c r="A45" s="1481">
        <f>+A44+31</f>
        <v>41579</v>
      </c>
      <c r="B45" s="632"/>
      <c r="C45" s="632"/>
      <c r="D45" s="632"/>
      <c r="E45" s="632"/>
      <c r="F45" s="1004"/>
    </row>
    <row r="46" spans="1:9" x14ac:dyDescent="0.2">
      <c r="A46" s="1481">
        <f>+A45+31</f>
        <v>41610</v>
      </c>
      <c r="B46" s="632"/>
      <c r="C46" s="632"/>
      <c r="D46" s="632"/>
      <c r="E46" s="632"/>
      <c r="F46" s="1004"/>
    </row>
    <row r="47" spans="1:9" x14ac:dyDescent="0.2">
      <c r="A47" s="208"/>
      <c r="B47" s="562"/>
      <c r="C47" s="562"/>
      <c r="D47" s="562"/>
      <c r="E47" s="562"/>
      <c r="F47" s="1004"/>
    </row>
    <row r="48" spans="1:9" ht="15.75" x14ac:dyDescent="0.25">
      <c r="A48" s="208"/>
      <c r="B48" s="633">
        <f>SUM(B35:B47)</f>
        <v>0</v>
      </c>
      <c r="C48" s="633">
        <f>SUM(C35:C47)</f>
        <v>0</v>
      </c>
      <c r="D48" s="633">
        <f>SUM(D35:D47)</f>
        <v>0</v>
      </c>
      <c r="E48" s="633">
        <f>SUM(E35:E47)</f>
        <v>0</v>
      </c>
      <c r="F48" s="1005">
        <f>SUM(B48:E48)</f>
        <v>0</v>
      </c>
    </row>
    <row r="49" spans="1:6" ht="15.75" x14ac:dyDescent="0.25">
      <c r="A49" s="208"/>
      <c r="B49" s="634"/>
      <c r="C49" s="634"/>
      <c r="D49" s="3149" t="s">
        <v>655</v>
      </c>
      <c r="E49" s="3149"/>
      <c r="F49" s="1006"/>
    </row>
    <row r="50" spans="1:6" ht="15.75" x14ac:dyDescent="0.25">
      <c r="A50" s="208"/>
      <c r="B50" s="634"/>
      <c r="C50" s="634"/>
      <c r="D50" s="3149" t="s">
        <v>223</v>
      </c>
      <c r="E50" s="3149"/>
      <c r="F50" s="1005"/>
    </row>
    <row r="51" spans="1:6" x14ac:dyDescent="0.2">
      <c r="A51" s="1007"/>
      <c r="B51" s="564"/>
      <c r="C51" s="564"/>
      <c r="D51" s="564"/>
      <c r="E51" s="564"/>
      <c r="F51" s="1008"/>
    </row>
    <row r="52" spans="1:6" x14ac:dyDescent="0.2">
      <c r="A52" s="208"/>
      <c r="B52" s="562"/>
      <c r="C52" s="562"/>
      <c r="D52" s="562"/>
      <c r="E52" s="562"/>
      <c r="F52" s="1004"/>
    </row>
    <row r="53" spans="1:6" x14ac:dyDescent="0.2">
      <c r="A53" s="988" t="s">
        <v>656</v>
      </c>
      <c r="B53" s="562"/>
      <c r="C53" s="562"/>
      <c r="D53" s="562"/>
      <c r="E53" s="562"/>
      <c r="F53" s="1004"/>
    </row>
    <row r="54" spans="1:6" x14ac:dyDescent="0.2">
      <c r="A54" s="208"/>
      <c r="B54" s="634"/>
      <c r="C54" s="562"/>
      <c r="D54" s="562"/>
      <c r="E54" s="692"/>
      <c r="F54" s="1009"/>
    </row>
    <row r="55" spans="1:6" x14ac:dyDescent="0.2">
      <c r="A55" s="1010"/>
      <c r="B55" s="1011"/>
      <c r="C55" s="632"/>
      <c r="D55" s="632"/>
      <c r="E55" s="632"/>
      <c r="F55" s="1012"/>
    </row>
    <row r="56" spans="1:6" x14ac:dyDescent="0.2">
      <c r="A56" s="1010"/>
      <c r="B56" s="632"/>
      <c r="C56" s="632"/>
      <c r="D56" s="632"/>
      <c r="E56" s="632"/>
      <c r="F56" s="1012"/>
    </row>
    <row r="57" spans="1:6" x14ac:dyDescent="0.2">
      <c r="A57" s="1010"/>
      <c r="B57" s="632"/>
      <c r="C57" s="632"/>
      <c r="D57" s="632"/>
      <c r="E57" s="632"/>
      <c r="F57" s="1012"/>
    </row>
    <row r="58" spans="1:6" ht="27" thickBot="1" x14ac:dyDescent="0.45">
      <c r="A58" s="1013"/>
      <c r="B58" s="1014"/>
      <c r="C58" s="1014"/>
      <c r="D58" s="1014"/>
      <c r="E58" s="1014"/>
      <c r="F58" s="1015"/>
    </row>
    <row r="59" spans="1:6" x14ac:dyDescent="0.2">
      <c r="A59" s="52"/>
      <c r="B59" s="565"/>
      <c r="C59" s="565"/>
      <c r="D59" s="565"/>
      <c r="E59" s="565"/>
      <c r="F59" s="566"/>
    </row>
    <row r="60" spans="1:6" x14ac:dyDescent="0.2">
      <c r="A60" s="52"/>
      <c r="B60" s="565"/>
      <c r="C60" s="565"/>
      <c r="D60" s="565"/>
      <c r="E60" s="565"/>
      <c r="F60" s="566"/>
    </row>
    <row r="61" spans="1:6" x14ac:dyDescent="0.2">
      <c r="A61" s="52"/>
      <c r="B61" s="565"/>
      <c r="C61" s="565"/>
      <c r="D61" s="565"/>
      <c r="E61" s="565"/>
      <c r="F61" s="566"/>
    </row>
    <row r="62" spans="1:6" x14ac:dyDescent="0.2">
      <c r="B62" s="567"/>
      <c r="C62" s="567"/>
      <c r="D62" s="567"/>
      <c r="E62" s="567"/>
      <c r="F62" s="563"/>
    </row>
    <row r="63" spans="1:6" x14ac:dyDescent="0.2">
      <c r="B63" s="567"/>
      <c r="C63" s="567"/>
      <c r="D63" s="567"/>
      <c r="E63" s="567"/>
      <c r="F63" s="563"/>
    </row>
    <row r="64" spans="1:6" x14ac:dyDescent="0.2">
      <c r="B64" s="567"/>
      <c r="C64" s="567"/>
      <c r="D64" s="567"/>
      <c r="E64" s="567"/>
      <c r="F64" s="563"/>
    </row>
    <row r="65" spans="2:6" x14ac:dyDescent="0.2">
      <c r="B65" s="567"/>
      <c r="C65" s="567"/>
      <c r="D65" s="567"/>
      <c r="E65" s="567"/>
      <c r="F65" s="563"/>
    </row>
    <row r="66" spans="2:6" x14ac:dyDescent="0.2">
      <c r="B66" s="567"/>
      <c r="C66" s="567"/>
      <c r="D66" s="567"/>
      <c r="E66" s="567"/>
      <c r="F66" s="563"/>
    </row>
    <row r="67" spans="2:6" x14ac:dyDescent="0.2">
      <c r="B67" s="567"/>
      <c r="C67" s="567"/>
      <c r="D67" s="567"/>
      <c r="E67" s="567"/>
      <c r="F67" s="563"/>
    </row>
    <row r="68" spans="2:6" x14ac:dyDescent="0.2">
      <c r="B68" s="567"/>
      <c r="C68" s="567"/>
      <c r="D68" s="567"/>
      <c r="E68" s="567"/>
      <c r="F68" s="563"/>
    </row>
    <row r="69" spans="2:6" x14ac:dyDescent="0.2">
      <c r="B69" s="567"/>
      <c r="C69" s="567"/>
      <c r="D69" s="567"/>
      <c r="E69" s="567"/>
      <c r="F69" s="563"/>
    </row>
    <row r="70" spans="2:6" x14ac:dyDescent="0.2">
      <c r="B70" s="567"/>
      <c r="C70" s="567"/>
      <c r="D70" s="567"/>
      <c r="E70" s="567"/>
      <c r="F70" s="563"/>
    </row>
    <row r="71" spans="2:6" x14ac:dyDescent="0.2">
      <c r="B71" s="567"/>
      <c r="C71" s="567"/>
      <c r="D71" s="567"/>
      <c r="E71" s="567"/>
      <c r="F71" s="563"/>
    </row>
    <row r="72" spans="2:6" x14ac:dyDescent="0.2">
      <c r="B72" s="567"/>
      <c r="C72" s="567"/>
      <c r="D72" s="567"/>
      <c r="E72" s="567"/>
      <c r="F72" s="563"/>
    </row>
    <row r="73" spans="2:6" x14ac:dyDescent="0.2">
      <c r="B73" s="567"/>
      <c r="C73" s="567"/>
      <c r="D73" s="567"/>
      <c r="E73" s="567"/>
      <c r="F73" s="563"/>
    </row>
    <row r="74" spans="2:6" x14ac:dyDescent="0.2">
      <c r="B74" s="567"/>
      <c r="C74" s="567"/>
      <c r="D74" s="567"/>
      <c r="E74" s="567"/>
      <c r="F74" s="563"/>
    </row>
    <row r="75" spans="2:6" x14ac:dyDescent="0.2">
      <c r="B75" s="567"/>
      <c r="C75" s="567"/>
      <c r="D75" s="567"/>
      <c r="E75" s="567"/>
      <c r="F75" s="563"/>
    </row>
    <row r="76" spans="2:6" x14ac:dyDescent="0.2">
      <c r="B76" s="567"/>
      <c r="C76" s="567"/>
      <c r="D76" s="567"/>
      <c r="E76" s="567"/>
      <c r="F76" s="563"/>
    </row>
    <row r="77" spans="2:6" x14ac:dyDescent="0.2">
      <c r="B77" s="567"/>
      <c r="C77" s="567"/>
      <c r="D77" s="567"/>
      <c r="E77" s="567"/>
      <c r="F77" s="563"/>
    </row>
    <row r="78" spans="2:6" x14ac:dyDescent="0.2">
      <c r="B78" s="567"/>
      <c r="C78" s="567"/>
      <c r="D78" s="567"/>
      <c r="E78" s="567"/>
      <c r="F78" s="563"/>
    </row>
    <row r="79" spans="2:6" x14ac:dyDescent="0.2">
      <c r="B79" s="567"/>
      <c r="C79" s="567"/>
      <c r="D79" s="567"/>
      <c r="E79" s="567"/>
      <c r="F79" s="563"/>
    </row>
    <row r="80" spans="2:6" x14ac:dyDescent="0.2">
      <c r="B80" s="567"/>
      <c r="C80" s="567"/>
      <c r="D80" s="567"/>
      <c r="E80" s="567"/>
      <c r="F80" s="563"/>
    </row>
    <row r="81" spans="2:6" x14ac:dyDescent="0.2">
      <c r="B81" s="567"/>
      <c r="C81" s="567"/>
      <c r="D81" s="567"/>
      <c r="E81" s="567"/>
      <c r="F81" s="563"/>
    </row>
    <row r="82" spans="2:6" x14ac:dyDescent="0.2">
      <c r="B82" s="567"/>
      <c r="C82" s="567"/>
      <c r="D82" s="567"/>
      <c r="E82" s="567"/>
      <c r="F82" s="563"/>
    </row>
    <row r="83" spans="2:6" x14ac:dyDescent="0.2">
      <c r="B83" s="567"/>
      <c r="C83" s="567"/>
      <c r="D83" s="567"/>
      <c r="E83" s="567"/>
      <c r="F83" s="563"/>
    </row>
    <row r="84" spans="2:6" x14ac:dyDescent="0.2">
      <c r="B84" s="567"/>
      <c r="C84" s="567"/>
      <c r="D84" s="567"/>
      <c r="E84" s="567"/>
      <c r="F84" s="563"/>
    </row>
    <row r="85" spans="2:6" x14ac:dyDescent="0.2">
      <c r="B85" s="567"/>
      <c r="C85" s="567"/>
      <c r="D85" s="567"/>
      <c r="E85" s="567"/>
      <c r="F85" s="563"/>
    </row>
    <row r="86" spans="2:6" x14ac:dyDescent="0.2">
      <c r="B86" s="567"/>
      <c r="C86" s="567"/>
      <c r="D86" s="567"/>
      <c r="E86" s="567"/>
      <c r="F86" s="563"/>
    </row>
    <row r="87" spans="2:6" x14ac:dyDescent="0.2">
      <c r="B87" s="567"/>
      <c r="C87" s="567"/>
      <c r="D87" s="567"/>
      <c r="E87" s="567"/>
      <c r="F87" s="563"/>
    </row>
    <row r="88" spans="2:6" x14ac:dyDescent="0.2">
      <c r="B88" s="567"/>
      <c r="C88" s="567"/>
      <c r="D88" s="567"/>
      <c r="E88" s="567"/>
      <c r="F88" s="563"/>
    </row>
    <row r="89" spans="2:6" x14ac:dyDescent="0.2">
      <c r="B89" s="567"/>
      <c r="C89" s="567"/>
      <c r="D89" s="567"/>
      <c r="E89" s="567"/>
      <c r="F89" s="563"/>
    </row>
    <row r="90" spans="2:6" x14ac:dyDescent="0.2">
      <c r="B90" s="567"/>
      <c r="C90" s="567"/>
      <c r="D90" s="567"/>
      <c r="E90" s="567"/>
      <c r="F90" s="563"/>
    </row>
    <row r="91" spans="2:6" x14ac:dyDescent="0.2">
      <c r="B91" s="567"/>
      <c r="C91" s="567"/>
      <c r="D91" s="567"/>
      <c r="E91" s="567"/>
      <c r="F91" s="563"/>
    </row>
    <row r="92" spans="2:6" x14ac:dyDescent="0.2">
      <c r="B92" s="567"/>
      <c r="C92" s="567"/>
      <c r="D92" s="567"/>
      <c r="E92" s="567"/>
      <c r="F92" s="563"/>
    </row>
    <row r="93" spans="2:6" x14ac:dyDescent="0.2">
      <c r="B93" s="567"/>
      <c r="C93" s="567"/>
      <c r="D93" s="567"/>
      <c r="E93" s="567"/>
      <c r="F93" s="563"/>
    </row>
    <row r="94" spans="2:6" x14ac:dyDescent="0.2">
      <c r="B94" s="567"/>
      <c r="C94" s="567"/>
      <c r="D94" s="567"/>
      <c r="E94" s="567"/>
      <c r="F94" s="563"/>
    </row>
    <row r="95" spans="2:6" x14ac:dyDescent="0.2">
      <c r="B95" s="567"/>
      <c r="C95" s="567"/>
      <c r="D95" s="567"/>
      <c r="E95" s="567"/>
      <c r="F95" s="563"/>
    </row>
    <row r="96" spans="2:6" x14ac:dyDescent="0.2">
      <c r="B96" s="567"/>
      <c r="C96" s="567"/>
      <c r="D96" s="567"/>
      <c r="E96" s="567"/>
      <c r="F96" s="563"/>
    </row>
    <row r="97" spans="2:6" x14ac:dyDescent="0.2">
      <c r="B97" s="567"/>
      <c r="C97" s="567"/>
      <c r="D97" s="567"/>
      <c r="E97" s="567"/>
      <c r="F97" s="563"/>
    </row>
    <row r="98" spans="2:6" x14ac:dyDescent="0.2">
      <c r="B98" s="567"/>
      <c r="C98" s="567"/>
      <c r="D98" s="567"/>
      <c r="E98" s="567"/>
      <c r="F98" s="563"/>
    </row>
    <row r="99" spans="2:6" x14ac:dyDescent="0.2">
      <c r="B99" s="567"/>
      <c r="C99" s="567"/>
      <c r="D99" s="567"/>
      <c r="E99" s="567"/>
      <c r="F99" s="563"/>
    </row>
    <row r="100" spans="2:6" x14ac:dyDescent="0.2">
      <c r="B100" s="567"/>
      <c r="C100" s="567"/>
      <c r="D100" s="567"/>
      <c r="E100" s="567"/>
      <c r="F100" s="563"/>
    </row>
    <row r="101" spans="2:6" x14ac:dyDescent="0.2">
      <c r="B101" s="567"/>
      <c r="C101" s="567"/>
      <c r="D101" s="567"/>
      <c r="E101" s="567"/>
      <c r="F101" s="563"/>
    </row>
    <row r="102" spans="2:6" x14ac:dyDescent="0.2">
      <c r="B102" s="567"/>
      <c r="C102" s="567"/>
      <c r="D102" s="567"/>
      <c r="E102" s="567"/>
      <c r="F102" s="563"/>
    </row>
    <row r="103" spans="2:6" x14ac:dyDescent="0.2">
      <c r="B103" s="567"/>
      <c r="C103" s="567"/>
      <c r="D103" s="567"/>
      <c r="E103" s="567"/>
      <c r="F103" s="563"/>
    </row>
    <row r="104" spans="2:6" x14ac:dyDescent="0.2">
      <c r="B104" s="567"/>
      <c r="C104" s="567"/>
      <c r="D104" s="567"/>
      <c r="E104" s="567"/>
      <c r="F104" s="563"/>
    </row>
    <row r="105" spans="2:6" x14ac:dyDescent="0.2">
      <c r="B105" s="567"/>
      <c r="C105" s="567"/>
      <c r="D105" s="567"/>
      <c r="E105" s="567"/>
      <c r="F105" s="563"/>
    </row>
    <row r="106" spans="2:6" x14ac:dyDescent="0.2">
      <c r="B106" s="567"/>
      <c r="C106" s="567"/>
      <c r="D106" s="567"/>
      <c r="E106" s="567"/>
      <c r="F106" s="563"/>
    </row>
    <row r="107" spans="2:6" x14ac:dyDescent="0.2">
      <c r="B107" s="567"/>
      <c r="C107" s="567"/>
      <c r="D107" s="567"/>
      <c r="E107" s="567"/>
      <c r="F107" s="563"/>
    </row>
    <row r="108" spans="2:6" x14ac:dyDescent="0.2">
      <c r="B108" s="567"/>
      <c r="C108" s="567"/>
      <c r="D108" s="567"/>
      <c r="E108" s="567"/>
      <c r="F108" s="563"/>
    </row>
    <row r="109" spans="2:6" x14ac:dyDescent="0.2">
      <c r="B109" s="567"/>
      <c r="C109" s="567"/>
      <c r="D109" s="567"/>
      <c r="E109" s="567"/>
      <c r="F109" s="563"/>
    </row>
    <row r="110" spans="2:6" x14ac:dyDescent="0.2">
      <c r="B110" s="567"/>
      <c r="C110" s="567"/>
      <c r="D110" s="567"/>
      <c r="E110" s="567"/>
      <c r="F110" s="563"/>
    </row>
    <row r="111" spans="2:6" x14ac:dyDescent="0.2">
      <c r="B111" s="567"/>
      <c r="C111" s="567"/>
      <c r="D111" s="567"/>
      <c r="E111" s="567"/>
      <c r="F111" s="563"/>
    </row>
    <row r="112" spans="2:6" x14ac:dyDescent="0.2">
      <c r="B112" s="567"/>
      <c r="C112" s="567"/>
      <c r="D112" s="567"/>
      <c r="E112" s="567"/>
      <c r="F112" s="563"/>
    </row>
    <row r="113" spans="2:6" x14ac:dyDescent="0.2">
      <c r="B113" s="567"/>
      <c r="C113" s="567"/>
      <c r="D113" s="567"/>
      <c r="E113" s="567"/>
      <c r="F113" s="563"/>
    </row>
    <row r="114" spans="2:6" x14ac:dyDescent="0.2">
      <c r="B114" s="567"/>
      <c r="C114" s="567"/>
      <c r="D114" s="567"/>
      <c r="E114" s="567"/>
      <c r="F114" s="563"/>
    </row>
    <row r="115" spans="2:6" x14ac:dyDescent="0.2">
      <c r="B115" s="567"/>
      <c r="C115" s="567"/>
      <c r="D115" s="567"/>
      <c r="E115" s="567"/>
      <c r="F115" s="563"/>
    </row>
    <row r="116" spans="2:6" x14ac:dyDescent="0.2">
      <c r="B116" s="567"/>
      <c r="C116" s="567"/>
      <c r="D116" s="567"/>
      <c r="E116" s="567"/>
      <c r="F116" s="563"/>
    </row>
    <row r="117" spans="2:6" x14ac:dyDescent="0.2">
      <c r="B117" s="567"/>
      <c r="C117" s="567"/>
      <c r="D117" s="567"/>
      <c r="E117" s="567"/>
      <c r="F117" s="563"/>
    </row>
    <row r="118" spans="2:6" x14ac:dyDescent="0.2">
      <c r="B118" s="567"/>
      <c r="C118" s="567"/>
      <c r="D118" s="567"/>
      <c r="E118" s="567"/>
      <c r="F118" s="563"/>
    </row>
    <row r="119" spans="2:6" x14ac:dyDescent="0.2">
      <c r="B119" s="567"/>
      <c r="C119" s="567"/>
      <c r="D119" s="567"/>
      <c r="E119" s="567"/>
      <c r="F119" s="563"/>
    </row>
    <row r="120" spans="2:6" x14ac:dyDescent="0.2">
      <c r="B120" s="567"/>
      <c r="C120" s="567"/>
      <c r="D120" s="567"/>
      <c r="E120" s="567"/>
      <c r="F120" s="563"/>
    </row>
    <row r="121" spans="2:6" x14ac:dyDescent="0.2">
      <c r="B121" s="567"/>
      <c r="C121" s="567"/>
      <c r="D121" s="567"/>
      <c r="E121" s="567"/>
      <c r="F121" s="563"/>
    </row>
    <row r="122" spans="2:6" x14ac:dyDescent="0.2">
      <c r="B122" s="567"/>
      <c r="C122" s="567"/>
      <c r="D122" s="567"/>
      <c r="E122" s="567"/>
      <c r="F122" s="563"/>
    </row>
    <row r="123" spans="2:6" x14ac:dyDescent="0.2">
      <c r="B123" s="567"/>
      <c r="C123" s="567"/>
      <c r="D123" s="567"/>
      <c r="E123" s="567"/>
      <c r="F123" s="563"/>
    </row>
    <row r="124" spans="2:6" x14ac:dyDescent="0.2">
      <c r="B124" s="567"/>
      <c r="C124" s="567"/>
      <c r="D124" s="567"/>
      <c r="E124" s="567"/>
      <c r="F124" s="563"/>
    </row>
    <row r="125" spans="2:6" x14ac:dyDescent="0.2">
      <c r="B125" s="567"/>
      <c r="C125" s="567"/>
      <c r="D125" s="567"/>
      <c r="E125" s="567"/>
      <c r="F125" s="563"/>
    </row>
    <row r="126" spans="2:6" x14ac:dyDescent="0.2">
      <c r="B126" s="567"/>
      <c r="C126" s="567"/>
      <c r="D126" s="567"/>
      <c r="E126" s="567"/>
      <c r="F126" s="563"/>
    </row>
    <row r="127" spans="2:6" x14ac:dyDescent="0.2">
      <c r="B127" s="567"/>
      <c r="C127" s="567"/>
      <c r="D127" s="567"/>
      <c r="E127" s="567"/>
      <c r="F127" s="563"/>
    </row>
    <row r="128" spans="2:6" x14ac:dyDescent="0.2">
      <c r="B128" s="567"/>
      <c r="C128" s="567"/>
      <c r="D128" s="567"/>
      <c r="E128" s="567"/>
      <c r="F128" s="563"/>
    </row>
    <row r="129" spans="2:6" x14ac:dyDescent="0.2">
      <c r="B129" s="567"/>
      <c r="C129" s="567"/>
      <c r="D129" s="567"/>
      <c r="E129" s="567"/>
      <c r="F129" s="563"/>
    </row>
    <row r="130" spans="2:6" x14ac:dyDescent="0.2">
      <c r="B130" s="567"/>
      <c r="C130" s="567"/>
      <c r="D130" s="567"/>
      <c r="E130" s="567"/>
      <c r="F130" s="563"/>
    </row>
    <row r="131" spans="2:6" x14ac:dyDescent="0.2">
      <c r="B131" s="567"/>
      <c r="C131" s="567"/>
      <c r="D131" s="567"/>
      <c r="E131" s="567"/>
      <c r="F131" s="563"/>
    </row>
    <row r="132" spans="2:6" x14ac:dyDescent="0.2">
      <c r="B132" s="567"/>
      <c r="C132" s="567"/>
      <c r="D132" s="567"/>
      <c r="E132" s="567"/>
      <c r="F132" s="563"/>
    </row>
    <row r="133" spans="2:6" x14ac:dyDescent="0.2">
      <c r="B133" s="567"/>
      <c r="C133" s="567"/>
      <c r="D133" s="567"/>
      <c r="E133" s="567"/>
      <c r="F133" s="563"/>
    </row>
    <row r="134" spans="2:6" x14ac:dyDescent="0.2">
      <c r="B134" s="567"/>
      <c r="C134" s="567"/>
      <c r="D134" s="567"/>
      <c r="E134" s="567"/>
      <c r="F134" s="563"/>
    </row>
    <row r="135" spans="2:6" x14ac:dyDescent="0.2">
      <c r="B135" s="567"/>
      <c r="C135" s="567"/>
      <c r="D135" s="567"/>
      <c r="E135" s="567"/>
      <c r="F135" s="563"/>
    </row>
    <row r="136" spans="2:6" x14ac:dyDescent="0.2">
      <c r="B136" s="567"/>
      <c r="C136" s="567"/>
      <c r="D136" s="567"/>
      <c r="E136" s="567"/>
      <c r="F136" s="563"/>
    </row>
    <row r="137" spans="2:6" x14ac:dyDescent="0.2">
      <c r="B137" s="567"/>
      <c r="C137" s="567"/>
      <c r="D137" s="567"/>
      <c r="E137" s="567"/>
      <c r="F137" s="563"/>
    </row>
    <row r="138" spans="2:6" x14ac:dyDescent="0.2">
      <c r="B138" s="567"/>
      <c r="C138" s="567"/>
      <c r="D138" s="567"/>
      <c r="E138" s="567"/>
      <c r="F138" s="563"/>
    </row>
    <row r="139" spans="2:6" x14ac:dyDescent="0.2">
      <c r="B139" s="567"/>
      <c r="C139" s="567"/>
      <c r="D139" s="567"/>
      <c r="E139" s="567"/>
      <c r="F139" s="563"/>
    </row>
    <row r="140" spans="2:6" x14ac:dyDescent="0.2">
      <c r="B140" s="567"/>
      <c r="C140" s="567"/>
      <c r="D140" s="567"/>
      <c r="E140" s="567"/>
      <c r="F140" s="563"/>
    </row>
    <row r="141" spans="2:6" x14ac:dyDescent="0.2">
      <c r="B141" s="567"/>
      <c r="C141" s="567"/>
      <c r="D141" s="567"/>
      <c r="E141" s="567"/>
      <c r="F141" s="563"/>
    </row>
    <row r="142" spans="2:6" x14ac:dyDescent="0.2">
      <c r="B142" s="567"/>
      <c r="C142" s="567"/>
      <c r="D142" s="567"/>
      <c r="E142" s="567"/>
      <c r="F142" s="563"/>
    </row>
    <row r="143" spans="2:6" x14ac:dyDescent="0.2">
      <c r="B143" s="567"/>
      <c r="C143" s="567"/>
      <c r="D143" s="567"/>
      <c r="E143" s="567"/>
      <c r="F143" s="563"/>
    </row>
    <row r="144" spans="2:6" x14ac:dyDescent="0.2">
      <c r="B144" s="567"/>
      <c r="C144" s="567"/>
      <c r="D144" s="567"/>
      <c r="E144" s="567"/>
      <c r="F144" s="563"/>
    </row>
    <row r="145" spans="2:6" x14ac:dyDescent="0.2">
      <c r="B145" s="567"/>
      <c r="C145" s="567"/>
      <c r="D145" s="567"/>
      <c r="E145" s="567"/>
      <c r="F145" s="563"/>
    </row>
    <row r="146" spans="2:6" x14ac:dyDescent="0.2">
      <c r="B146" s="567"/>
      <c r="C146" s="567"/>
      <c r="D146" s="567"/>
      <c r="E146" s="567"/>
      <c r="F146" s="563"/>
    </row>
    <row r="147" spans="2:6" x14ac:dyDescent="0.2">
      <c r="B147" s="567"/>
      <c r="C147" s="567"/>
      <c r="D147" s="567"/>
      <c r="E147" s="567"/>
      <c r="F147" s="563"/>
    </row>
    <row r="148" spans="2:6" x14ac:dyDescent="0.2">
      <c r="B148" s="567"/>
      <c r="C148" s="567"/>
      <c r="D148" s="567"/>
      <c r="E148" s="567"/>
      <c r="F148" s="563"/>
    </row>
    <row r="149" spans="2:6" x14ac:dyDescent="0.2">
      <c r="B149" s="567"/>
      <c r="C149" s="567"/>
      <c r="D149" s="567"/>
      <c r="E149" s="567"/>
      <c r="F149" s="563"/>
    </row>
    <row r="150" spans="2:6" x14ac:dyDescent="0.2">
      <c r="B150" s="567"/>
      <c r="C150" s="567"/>
      <c r="D150" s="567"/>
      <c r="E150" s="567"/>
      <c r="F150" s="563"/>
    </row>
    <row r="151" spans="2:6" x14ac:dyDescent="0.2">
      <c r="B151" s="567"/>
      <c r="C151" s="567"/>
      <c r="D151" s="567"/>
      <c r="E151" s="567"/>
      <c r="F151" s="563"/>
    </row>
    <row r="152" spans="2:6" x14ac:dyDescent="0.2">
      <c r="B152" s="567"/>
      <c r="C152" s="567"/>
      <c r="D152" s="567"/>
      <c r="E152" s="567"/>
      <c r="F152" s="563"/>
    </row>
    <row r="153" spans="2:6" x14ac:dyDescent="0.2">
      <c r="B153" s="567"/>
      <c r="C153" s="567"/>
      <c r="D153" s="567"/>
      <c r="E153" s="567"/>
      <c r="F153" s="563"/>
    </row>
    <row r="154" spans="2:6" x14ac:dyDescent="0.2">
      <c r="B154" s="567"/>
      <c r="C154" s="567"/>
      <c r="D154" s="567"/>
      <c r="E154" s="567"/>
      <c r="F154" s="563"/>
    </row>
    <row r="155" spans="2:6" x14ac:dyDescent="0.2">
      <c r="B155" s="567"/>
      <c r="C155" s="567"/>
      <c r="D155" s="567"/>
      <c r="E155" s="567"/>
      <c r="F155" s="563"/>
    </row>
    <row r="156" spans="2:6" x14ac:dyDescent="0.2">
      <c r="B156" s="567"/>
      <c r="C156" s="567"/>
      <c r="D156" s="567"/>
      <c r="E156" s="567"/>
      <c r="F156" s="563"/>
    </row>
    <row r="157" spans="2:6" x14ac:dyDescent="0.2">
      <c r="B157" s="567"/>
      <c r="C157" s="567"/>
      <c r="D157" s="567"/>
      <c r="E157" s="567"/>
      <c r="F157" s="563"/>
    </row>
    <row r="158" spans="2:6" x14ac:dyDescent="0.2">
      <c r="B158" s="567"/>
      <c r="C158" s="567"/>
      <c r="D158" s="567"/>
      <c r="E158" s="567"/>
      <c r="F158" s="563"/>
    </row>
    <row r="159" spans="2:6" x14ac:dyDescent="0.2">
      <c r="B159" s="567"/>
      <c r="C159" s="567"/>
      <c r="D159" s="567"/>
      <c r="E159" s="567"/>
      <c r="F159" s="563"/>
    </row>
    <row r="160" spans="2:6" x14ac:dyDescent="0.2">
      <c r="B160" s="567"/>
      <c r="C160" s="567"/>
      <c r="D160" s="567"/>
      <c r="E160" s="567"/>
      <c r="F160" s="563"/>
    </row>
    <row r="161" spans="2:6" x14ac:dyDescent="0.2">
      <c r="B161" s="567"/>
      <c r="C161" s="567"/>
      <c r="D161" s="567"/>
      <c r="E161" s="567"/>
      <c r="F161" s="563"/>
    </row>
    <row r="162" spans="2:6" x14ac:dyDescent="0.2">
      <c r="B162" s="567"/>
      <c r="C162" s="567"/>
      <c r="D162" s="567"/>
      <c r="E162" s="567"/>
      <c r="F162" s="563"/>
    </row>
    <row r="163" spans="2:6" x14ac:dyDescent="0.2">
      <c r="B163" s="567"/>
      <c r="C163" s="567"/>
      <c r="D163" s="567"/>
      <c r="E163" s="567"/>
      <c r="F163" s="563"/>
    </row>
    <row r="164" spans="2:6" x14ac:dyDescent="0.2">
      <c r="B164" s="567"/>
      <c r="C164" s="567"/>
      <c r="D164" s="567"/>
      <c r="E164" s="567"/>
      <c r="F164" s="563"/>
    </row>
    <row r="165" spans="2:6" x14ac:dyDescent="0.2">
      <c r="B165" s="567"/>
      <c r="C165" s="567"/>
      <c r="D165" s="567"/>
      <c r="E165" s="567"/>
      <c r="F165" s="563"/>
    </row>
    <row r="166" spans="2:6" x14ac:dyDescent="0.2">
      <c r="B166" s="567"/>
      <c r="C166" s="567"/>
      <c r="D166" s="567"/>
      <c r="E166" s="567"/>
      <c r="F166" s="563"/>
    </row>
    <row r="167" spans="2:6" x14ac:dyDescent="0.2">
      <c r="B167" s="567"/>
      <c r="C167" s="567"/>
      <c r="D167" s="567"/>
      <c r="E167" s="567"/>
      <c r="F167" s="563"/>
    </row>
    <row r="168" spans="2:6" x14ac:dyDescent="0.2">
      <c r="B168" s="567"/>
      <c r="C168" s="567"/>
      <c r="D168" s="567"/>
      <c r="E168" s="567"/>
      <c r="F168" s="563"/>
    </row>
    <row r="169" spans="2:6" x14ac:dyDescent="0.2">
      <c r="B169" s="567"/>
      <c r="C169" s="567"/>
      <c r="D169" s="567"/>
      <c r="E169" s="567"/>
      <c r="F169" s="563"/>
    </row>
    <row r="170" spans="2:6" x14ac:dyDescent="0.2">
      <c r="B170" s="567"/>
      <c r="C170" s="567"/>
      <c r="D170" s="567"/>
      <c r="E170" s="567"/>
      <c r="F170" s="563"/>
    </row>
    <row r="171" spans="2:6" x14ac:dyDescent="0.2">
      <c r="B171" s="567"/>
      <c r="C171" s="567"/>
      <c r="D171" s="567"/>
      <c r="E171" s="567"/>
      <c r="F171" s="563"/>
    </row>
    <row r="172" spans="2:6" x14ac:dyDescent="0.2">
      <c r="B172" s="567"/>
      <c r="C172" s="567"/>
      <c r="D172" s="567"/>
      <c r="E172" s="567"/>
      <c r="F172" s="563"/>
    </row>
    <row r="173" spans="2:6" x14ac:dyDescent="0.2">
      <c r="B173" s="567"/>
      <c r="C173" s="567"/>
      <c r="D173" s="567"/>
      <c r="E173" s="567"/>
      <c r="F173" s="563"/>
    </row>
    <row r="174" spans="2:6" x14ac:dyDescent="0.2">
      <c r="B174" s="567"/>
      <c r="C174" s="567"/>
      <c r="D174" s="567"/>
      <c r="E174" s="567"/>
      <c r="F174" s="563"/>
    </row>
    <row r="175" spans="2:6" x14ac:dyDescent="0.2">
      <c r="B175" s="567"/>
      <c r="C175" s="567"/>
      <c r="D175" s="567"/>
      <c r="E175" s="567"/>
      <c r="F175" s="563"/>
    </row>
    <row r="176" spans="2:6" x14ac:dyDescent="0.2">
      <c r="B176" s="567"/>
      <c r="C176" s="567"/>
      <c r="D176" s="567"/>
      <c r="E176" s="567"/>
      <c r="F176" s="563"/>
    </row>
    <row r="177" spans="2:6" x14ac:dyDescent="0.2">
      <c r="B177" s="567"/>
      <c r="C177" s="567"/>
      <c r="D177" s="567"/>
      <c r="E177" s="567"/>
      <c r="F177" s="563"/>
    </row>
    <row r="178" spans="2:6" x14ac:dyDescent="0.2">
      <c r="B178" s="567"/>
      <c r="C178" s="567"/>
      <c r="D178" s="567"/>
      <c r="E178" s="567"/>
      <c r="F178" s="563"/>
    </row>
    <row r="179" spans="2:6" x14ac:dyDescent="0.2">
      <c r="B179" s="567"/>
      <c r="C179" s="567"/>
      <c r="D179" s="567"/>
      <c r="E179" s="567"/>
      <c r="F179" s="563"/>
    </row>
    <row r="180" spans="2:6" x14ac:dyDescent="0.2">
      <c r="B180" s="567"/>
      <c r="C180" s="567"/>
      <c r="D180" s="567"/>
      <c r="E180" s="567"/>
      <c r="F180" s="563"/>
    </row>
    <row r="181" spans="2:6" x14ac:dyDescent="0.2">
      <c r="B181" s="567"/>
      <c r="C181" s="567"/>
      <c r="D181" s="567"/>
      <c r="E181" s="567"/>
      <c r="F181" s="563"/>
    </row>
    <row r="182" spans="2:6" x14ac:dyDescent="0.2">
      <c r="B182" s="567"/>
      <c r="C182" s="567"/>
      <c r="D182" s="567"/>
      <c r="E182" s="567"/>
      <c r="F182" s="563"/>
    </row>
    <row r="183" spans="2:6" x14ac:dyDescent="0.2">
      <c r="B183" s="563"/>
      <c r="C183" s="563"/>
      <c r="D183" s="563"/>
      <c r="E183" s="563"/>
      <c r="F183" s="563"/>
    </row>
    <row r="184" spans="2:6" x14ac:dyDescent="0.2">
      <c r="B184" s="563"/>
      <c r="C184" s="563"/>
      <c r="D184" s="563"/>
      <c r="E184" s="563"/>
      <c r="F184" s="563"/>
    </row>
    <row r="185" spans="2:6" x14ac:dyDescent="0.2">
      <c r="B185" s="563"/>
      <c r="C185" s="563"/>
      <c r="D185" s="563"/>
      <c r="E185" s="563"/>
      <c r="F185" s="563"/>
    </row>
    <row r="186" spans="2:6" x14ac:dyDescent="0.2">
      <c r="B186" s="563"/>
      <c r="C186" s="563"/>
      <c r="D186" s="563"/>
      <c r="E186" s="563"/>
      <c r="F186" s="563"/>
    </row>
    <row r="187" spans="2:6" x14ac:dyDescent="0.2">
      <c r="B187" s="563"/>
      <c r="C187" s="563"/>
      <c r="D187" s="563"/>
      <c r="E187" s="563"/>
      <c r="F187" s="563"/>
    </row>
    <row r="188" spans="2:6" x14ac:dyDescent="0.2">
      <c r="B188" s="563"/>
      <c r="C188" s="563"/>
      <c r="D188" s="563"/>
      <c r="E188" s="563"/>
      <c r="F188" s="563"/>
    </row>
    <row r="189" spans="2:6" x14ac:dyDescent="0.2">
      <c r="B189" s="563"/>
      <c r="C189" s="563"/>
      <c r="D189" s="563"/>
      <c r="E189" s="563"/>
      <c r="F189" s="563"/>
    </row>
    <row r="190" spans="2:6" x14ac:dyDescent="0.2">
      <c r="B190" s="563"/>
      <c r="C190" s="563"/>
      <c r="D190" s="563"/>
      <c r="E190" s="563"/>
      <c r="F190" s="563"/>
    </row>
    <row r="191" spans="2:6" x14ac:dyDescent="0.2">
      <c r="B191" s="563"/>
      <c r="C191" s="563"/>
      <c r="D191" s="563"/>
      <c r="E191" s="563"/>
      <c r="F191" s="563"/>
    </row>
    <row r="192" spans="2:6" x14ac:dyDescent="0.2">
      <c r="B192" s="563"/>
      <c r="C192" s="563"/>
      <c r="D192" s="563"/>
      <c r="E192" s="563"/>
      <c r="F192" s="563"/>
    </row>
    <row r="193" spans="2:6" x14ac:dyDescent="0.2">
      <c r="B193" s="563"/>
      <c r="C193" s="563"/>
      <c r="D193" s="563"/>
      <c r="E193" s="563"/>
      <c r="F193" s="563"/>
    </row>
    <row r="194" spans="2:6" x14ac:dyDescent="0.2">
      <c r="B194" s="563"/>
      <c r="C194" s="563"/>
      <c r="D194" s="563"/>
      <c r="E194" s="563"/>
      <c r="F194" s="563"/>
    </row>
    <row r="195" spans="2:6" x14ac:dyDescent="0.2">
      <c r="B195" s="563"/>
      <c r="C195" s="563"/>
      <c r="D195" s="563"/>
      <c r="E195" s="563"/>
      <c r="F195" s="563"/>
    </row>
    <row r="196" spans="2:6" x14ac:dyDescent="0.2">
      <c r="B196" s="563"/>
      <c r="C196" s="563"/>
      <c r="D196" s="563"/>
      <c r="E196" s="563"/>
      <c r="F196" s="563"/>
    </row>
    <row r="197" spans="2:6" x14ac:dyDescent="0.2">
      <c r="B197" s="563"/>
      <c r="C197" s="563"/>
      <c r="D197" s="563"/>
      <c r="E197" s="563"/>
      <c r="F197" s="563"/>
    </row>
    <row r="198" spans="2:6" x14ac:dyDescent="0.2">
      <c r="B198" s="563"/>
      <c r="C198" s="563"/>
      <c r="D198" s="563"/>
      <c r="E198" s="563"/>
      <c r="F198" s="563"/>
    </row>
    <row r="199" spans="2:6" x14ac:dyDescent="0.2">
      <c r="B199" s="563"/>
      <c r="C199" s="563"/>
      <c r="D199" s="563"/>
      <c r="E199" s="563"/>
      <c r="F199" s="563"/>
    </row>
    <row r="200" spans="2:6" x14ac:dyDescent="0.2">
      <c r="B200" s="563"/>
      <c r="C200" s="563"/>
      <c r="D200" s="563"/>
      <c r="E200" s="563"/>
      <c r="F200" s="563"/>
    </row>
    <row r="201" spans="2:6" x14ac:dyDescent="0.2">
      <c r="B201" s="563"/>
      <c r="C201" s="563"/>
      <c r="D201" s="563"/>
      <c r="E201" s="563"/>
      <c r="F201" s="563"/>
    </row>
    <row r="202" spans="2:6" x14ac:dyDescent="0.2">
      <c r="B202" s="563"/>
      <c r="C202" s="563"/>
      <c r="D202" s="563"/>
      <c r="E202" s="563"/>
      <c r="F202" s="563"/>
    </row>
    <row r="203" spans="2:6" x14ac:dyDescent="0.2">
      <c r="B203" s="563"/>
      <c r="C203" s="563"/>
      <c r="D203" s="563"/>
      <c r="E203" s="563"/>
      <c r="F203" s="563"/>
    </row>
    <row r="204" spans="2:6" x14ac:dyDescent="0.2">
      <c r="B204" s="563"/>
      <c r="C204" s="563"/>
      <c r="D204" s="563"/>
      <c r="E204" s="563"/>
      <c r="F204" s="563"/>
    </row>
    <row r="205" spans="2:6" x14ac:dyDescent="0.2">
      <c r="B205" s="563"/>
      <c r="C205" s="563"/>
      <c r="D205" s="563"/>
      <c r="E205" s="563"/>
      <c r="F205" s="563"/>
    </row>
    <row r="206" spans="2:6" x14ac:dyDescent="0.2">
      <c r="B206" s="563"/>
      <c r="C206" s="563"/>
      <c r="D206" s="563"/>
      <c r="E206" s="563"/>
      <c r="F206" s="563"/>
    </row>
    <row r="207" spans="2:6" x14ac:dyDescent="0.2">
      <c r="B207" s="563"/>
      <c r="C207" s="563"/>
      <c r="D207" s="563"/>
      <c r="E207" s="563"/>
      <c r="F207" s="563"/>
    </row>
    <row r="208" spans="2:6" x14ac:dyDescent="0.2">
      <c r="B208" s="563"/>
      <c r="C208" s="563"/>
      <c r="D208" s="563"/>
      <c r="E208" s="563"/>
      <c r="F208" s="563"/>
    </row>
    <row r="209" spans="2:6" x14ac:dyDescent="0.2">
      <c r="B209" s="563"/>
      <c r="C209" s="563"/>
      <c r="D209" s="563"/>
      <c r="E209" s="563"/>
      <c r="F209" s="563"/>
    </row>
    <row r="210" spans="2:6" x14ac:dyDescent="0.2">
      <c r="B210" s="563"/>
      <c r="C210" s="563"/>
      <c r="D210" s="563"/>
      <c r="E210" s="563"/>
      <c r="F210" s="563"/>
    </row>
    <row r="211" spans="2:6" x14ac:dyDescent="0.2">
      <c r="B211" s="563"/>
      <c r="C211" s="563"/>
      <c r="D211" s="563"/>
      <c r="E211" s="563"/>
      <c r="F211" s="563"/>
    </row>
    <row r="212" spans="2:6" x14ac:dyDescent="0.2">
      <c r="B212" s="563"/>
      <c r="C212" s="563"/>
      <c r="D212" s="563"/>
      <c r="E212" s="563"/>
      <c r="F212" s="563"/>
    </row>
    <row r="213" spans="2:6" x14ac:dyDescent="0.2">
      <c r="B213" s="563"/>
      <c r="C213" s="563"/>
      <c r="D213" s="563"/>
      <c r="E213" s="563"/>
      <c r="F213" s="563"/>
    </row>
    <row r="214" spans="2:6" x14ac:dyDescent="0.2">
      <c r="B214" s="563"/>
      <c r="C214" s="563"/>
      <c r="D214" s="563"/>
      <c r="E214" s="563"/>
      <c r="F214" s="563"/>
    </row>
    <row r="215" spans="2:6" x14ac:dyDescent="0.2">
      <c r="B215" s="563"/>
      <c r="C215" s="563"/>
      <c r="D215" s="563"/>
      <c r="E215" s="563"/>
      <c r="F215" s="563"/>
    </row>
    <row r="216" spans="2:6" x14ac:dyDescent="0.2">
      <c r="B216" s="563"/>
      <c r="C216" s="563"/>
      <c r="D216" s="563"/>
      <c r="E216" s="563"/>
      <c r="F216" s="563"/>
    </row>
    <row r="217" spans="2:6" x14ac:dyDescent="0.2">
      <c r="B217" s="563"/>
      <c r="C217" s="563"/>
      <c r="D217" s="563"/>
      <c r="E217" s="563"/>
      <c r="F217" s="563"/>
    </row>
    <row r="218" spans="2:6" x14ac:dyDescent="0.2">
      <c r="B218" s="563"/>
      <c r="C218" s="563"/>
      <c r="D218" s="563"/>
      <c r="E218" s="563"/>
      <c r="F218" s="563"/>
    </row>
    <row r="219" spans="2:6" x14ac:dyDescent="0.2">
      <c r="B219" s="563"/>
      <c r="C219" s="563"/>
      <c r="D219" s="563"/>
      <c r="E219" s="563"/>
      <c r="F219" s="563"/>
    </row>
    <row r="220" spans="2:6" x14ac:dyDescent="0.2">
      <c r="B220" s="563"/>
      <c r="C220" s="563"/>
      <c r="D220" s="563"/>
      <c r="E220" s="563"/>
      <c r="F220" s="563"/>
    </row>
    <row r="221" spans="2:6" x14ac:dyDescent="0.2">
      <c r="B221" s="563"/>
      <c r="C221" s="563"/>
      <c r="D221" s="563"/>
      <c r="E221" s="563"/>
      <c r="F221" s="563"/>
    </row>
    <row r="222" spans="2:6" x14ac:dyDescent="0.2">
      <c r="B222" s="563"/>
      <c r="C222" s="563"/>
      <c r="D222" s="563"/>
      <c r="E222" s="563"/>
      <c r="F222" s="563"/>
    </row>
    <row r="223" spans="2:6" x14ac:dyDescent="0.2">
      <c r="B223" s="563"/>
      <c r="C223" s="563"/>
      <c r="D223" s="563"/>
      <c r="E223" s="563"/>
      <c r="F223" s="563"/>
    </row>
    <row r="224" spans="2:6" x14ac:dyDescent="0.2">
      <c r="B224" s="563"/>
      <c r="C224" s="563"/>
      <c r="D224" s="563"/>
      <c r="E224" s="563"/>
      <c r="F224" s="563"/>
    </row>
    <row r="225" spans="2:6" x14ac:dyDescent="0.2">
      <c r="B225" s="563"/>
      <c r="C225" s="563"/>
      <c r="D225" s="563"/>
      <c r="E225" s="563"/>
      <c r="F225" s="563"/>
    </row>
    <row r="226" spans="2:6" x14ac:dyDescent="0.2">
      <c r="B226" s="563"/>
      <c r="C226" s="563"/>
      <c r="D226" s="563"/>
      <c r="E226" s="563"/>
      <c r="F226" s="563"/>
    </row>
    <row r="227" spans="2:6" x14ac:dyDescent="0.2">
      <c r="B227" s="563"/>
      <c r="C227" s="563"/>
      <c r="D227" s="563"/>
      <c r="E227" s="563"/>
      <c r="F227" s="563"/>
    </row>
    <row r="228" spans="2:6" x14ac:dyDescent="0.2">
      <c r="B228" s="563"/>
      <c r="C228" s="563"/>
      <c r="D228" s="563"/>
      <c r="E228" s="563"/>
      <c r="F228" s="563"/>
    </row>
    <row r="229" spans="2:6" x14ac:dyDescent="0.2">
      <c r="B229" s="563"/>
      <c r="C229" s="563"/>
      <c r="D229" s="563"/>
      <c r="E229" s="563"/>
      <c r="F229" s="563"/>
    </row>
    <row r="230" spans="2:6" x14ac:dyDescent="0.2">
      <c r="B230" s="563"/>
      <c r="C230" s="563"/>
      <c r="D230" s="563"/>
      <c r="E230" s="563"/>
      <c r="F230" s="563"/>
    </row>
    <row r="231" spans="2:6" x14ac:dyDescent="0.2">
      <c r="B231" s="563"/>
      <c r="C231" s="563"/>
      <c r="D231" s="563"/>
      <c r="E231" s="563"/>
      <c r="F231" s="563"/>
    </row>
    <row r="232" spans="2:6" x14ac:dyDescent="0.2">
      <c r="B232" s="563"/>
      <c r="C232" s="563"/>
      <c r="D232" s="563"/>
      <c r="E232" s="563"/>
      <c r="F232" s="563"/>
    </row>
    <row r="233" spans="2:6" x14ac:dyDescent="0.2">
      <c r="B233" s="563"/>
      <c r="C233" s="563"/>
      <c r="D233" s="563"/>
      <c r="E233" s="563"/>
      <c r="F233" s="563"/>
    </row>
    <row r="234" spans="2:6" x14ac:dyDescent="0.2">
      <c r="B234" s="563"/>
      <c r="C234" s="563"/>
      <c r="D234" s="563"/>
      <c r="E234" s="563"/>
      <c r="F234" s="563"/>
    </row>
    <row r="235" spans="2:6" x14ac:dyDescent="0.2">
      <c r="B235" s="563"/>
      <c r="C235" s="563"/>
      <c r="D235" s="563"/>
      <c r="E235" s="563"/>
      <c r="F235" s="563"/>
    </row>
    <row r="236" spans="2:6" x14ac:dyDescent="0.2">
      <c r="B236" s="563"/>
      <c r="C236" s="563"/>
      <c r="D236" s="563"/>
      <c r="E236" s="563"/>
      <c r="F236" s="563"/>
    </row>
    <row r="237" spans="2:6" x14ac:dyDescent="0.2">
      <c r="B237" s="563"/>
      <c r="C237" s="563"/>
      <c r="D237" s="563"/>
      <c r="E237" s="563"/>
      <c r="F237" s="563"/>
    </row>
    <row r="238" spans="2:6" x14ac:dyDescent="0.2">
      <c r="B238" s="563"/>
      <c r="C238" s="563"/>
      <c r="D238" s="563"/>
      <c r="E238" s="563"/>
      <c r="F238" s="563"/>
    </row>
    <row r="239" spans="2:6" x14ac:dyDescent="0.2">
      <c r="B239" s="563"/>
      <c r="C239" s="563"/>
      <c r="D239" s="563"/>
      <c r="E239" s="563"/>
      <c r="F239" s="563"/>
    </row>
    <row r="240" spans="2:6" x14ac:dyDescent="0.2">
      <c r="B240" s="563"/>
      <c r="C240" s="563"/>
      <c r="D240" s="563"/>
      <c r="E240" s="563"/>
      <c r="F240" s="563"/>
    </row>
    <row r="241" spans="2:6" x14ac:dyDescent="0.2">
      <c r="B241" s="563"/>
      <c r="C241" s="563"/>
      <c r="D241" s="563"/>
      <c r="E241" s="563"/>
      <c r="F241" s="563"/>
    </row>
    <row r="242" spans="2:6" x14ac:dyDescent="0.2">
      <c r="B242" s="563"/>
      <c r="C242" s="563"/>
      <c r="D242" s="563"/>
      <c r="E242" s="563"/>
      <c r="F242" s="563"/>
    </row>
    <row r="243" spans="2:6" x14ac:dyDescent="0.2">
      <c r="B243" s="563"/>
      <c r="C243" s="563"/>
      <c r="D243" s="563"/>
      <c r="E243" s="563"/>
      <c r="F243" s="563"/>
    </row>
    <row r="244" spans="2:6" x14ac:dyDescent="0.2">
      <c r="B244" s="563"/>
      <c r="C244" s="563"/>
      <c r="D244" s="563"/>
      <c r="E244" s="563"/>
      <c r="F244" s="563"/>
    </row>
    <row r="245" spans="2:6" x14ac:dyDescent="0.2">
      <c r="B245" s="563"/>
      <c r="C245" s="563"/>
      <c r="D245" s="563"/>
      <c r="E245" s="563"/>
      <c r="F245" s="563"/>
    </row>
    <row r="246" spans="2:6" x14ac:dyDescent="0.2">
      <c r="B246" s="563"/>
      <c r="C246" s="563"/>
      <c r="D246" s="563"/>
      <c r="E246" s="563"/>
      <c r="F246" s="563"/>
    </row>
    <row r="247" spans="2:6" x14ac:dyDescent="0.2">
      <c r="B247" s="563"/>
      <c r="C247" s="563"/>
      <c r="D247" s="563"/>
      <c r="E247" s="563"/>
      <c r="F247" s="563"/>
    </row>
    <row r="248" spans="2:6" x14ac:dyDescent="0.2">
      <c r="B248" s="563"/>
      <c r="C248" s="563"/>
      <c r="D248" s="563"/>
      <c r="E248" s="563"/>
      <c r="F248" s="563"/>
    </row>
    <row r="249" spans="2:6" x14ac:dyDescent="0.2">
      <c r="B249" s="563"/>
      <c r="C249" s="563"/>
      <c r="D249" s="563"/>
      <c r="E249" s="563"/>
      <c r="F249" s="563"/>
    </row>
    <row r="250" spans="2:6" x14ac:dyDescent="0.2">
      <c r="B250" s="563"/>
      <c r="C250" s="563"/>
      <c r="D250" s="563"/>
      <c r="E250" s="563"/>
      <c r="F250" s="563"/>
    </row>
    <row r="251" spans="2:6" x14ac:dyDescent="0.2">
      <c r="B251" s="563"/>
      <c r="C251" s="563"/>
      <c r="D251" s="563"/>
      <c r="E251" s="563"/>
      <c r="F251" s="563"/>
    </row>
    <row r="252" spans="2:6" x14ac:dyDescent="0.2">
      <c r="B252" s="563"/>
      <c r="C252" s="563"/>
      <c r="D252" s="563"/>
      <c r="E252" s="563"/>
      <c r="F252" s="563"/>
    </row>
    <row r="253" spans="2:6" x14ac:dyDescent="0.2">
      <c r="B253" s="563"/>
      <c r="C253" s="563"/>
      <c r="D253" s="563"/>
      <c r="E253" s="563"/>
      <c r="F253" s="563"/>
    </row>
    <row r="254" spans="2:6" x14ac:dyDescent="0.2">
      <c r="B254" s="563"/>
      <c r="C254" s="563"/>
      <c r="D254" s="563"/>
      <c r="E254" s="563"/>
      <c r="F254" s="563"/>
    </row>
    <row r="255" spans="2:6" x14ac:dyDescent="0.2">
      <c r="B255" s="563"/>
      <c r="C255" s="563"/>
      <c r="D255" s="563"/>
      <c r="E255" s="563"/>
      <c r="F255" s="563"/>
    </row>
    <row r="256" spans="2:6" x14ac:dyDescent="0.2">
      <c r="B256" s="563"/>
      <c r="C256" s="563"/>
      <c r="D256" s="563"/>
      <c r="E256" s="563"/>
      <c r="F256" s="563"/>
    </row>
    <row r="257" spans="2:6" x14ac:dyDescent="0.2">
      <c r="B257" s="563"/>
      <c r="C257" s="563"/>
      <c r="D257" s="563"/>
      <c r="E257" s="563"/>
      <c r="F257" s="563"/>
    </row>
    <row r="258" spans="2:6" x14ac:dyDescent="0.2">
      <c r="B258" s="563"/>
      <c r="C258" s="563"/>
      <c r="D258" s="563"/>
      <c r="E258" s="563"/>
      <c r="F258" s="563"/>
    </row>
    <row r="259" spans="2:6" x14ac:dyDescent="0.2">
      <c r="B259" s="563"/>
      <c r="C259" s="563"/>
      <c r="D259" s="563"/>
      <c r="E259" s="563"/>
      <c r="F259" s="563"/>
    </row>
    <row r="260" spans="2:6" x14ac:dyDescent="0.2">
      <c r="B260" s="563"/>
      <c r="C260" s="563"/>
      <c r="D260" s="563"/>
      <c r="E260" s="563"/>
      <c r="F260" s="563"/>
    </row>
    <row r="261" spans="2:6" x14ac:dyDescent="0.2">
      <c r="B261" s="563"/>
      <c r="C261" s="563"/>
      <c r="D261" s="563"/>
      <c r="E261" s="563"/>
      <c r="F261" s="563"/>
    </row>
    <row r="262" spans="2:6" x14ac:dyDescent="0.2">
      <c r="B262" s="563"/>
      <c r="C262" s="563"/>
      <c r="D262" s="563"/>
      <c r="E262" s="563"/>
      <c r="F262" s="563"/>
    </row>
    <row r="263" spans="2:6" x14ac:dyDescent="0.2">
      <c r="B263" s="563"/>
      <c r="C263" s="563"/>
      <c r="D263" s="563"/>
      <c r="E263" s="563"/>
      <c r="F263" s="563"/>
    </row>
    <row r="264" spans="2:6" x14ac:dyDescent="0.2">
      <c r="B264" s="563"/>
      <c r="C264" s="563"/>
      <c r="D264" s="563"/>
      <c r="E264" s="563"/>
      <c r="F264" s="563"/>
    </row>
    <row r="265" spans="2:6" x14ac:dyDescent="0.2">
      <c r="B265" s="563"/>
      <c r="C265" s="563"/>
      <c r="D265" s="563"/>
      <c r="E265" s="563"/>
      <c r="F265" s="563"/>
    </row>
    <row r="266" spans="2:6" x14ac:dyDescent="0.2">
      <c r="B266" s="563"/>
      <c r="C266" s="563"/>
      <c r="D266" s="563"/>
      <c r="E266" s="563"/>
      <c r="F266" s="563"/>
    </row>
    <row r="267" spans="2:6" x14ac:dyDescent="0.2">
      <c r="B267" s="563"/>
      <c r="C267" s="563"/>
      <c r="D267" s="563"/>
      <c r="E267" s="563"/>
      <c r="F267" s="563"/>
    </row>
    <row r="268" spans="2:6" x14ac:dyDescent="0.2">
      <c r="B268" s="563"/>
      <c r="C268" s="563"/>
      <c r="D268" s="563"/>
      <c r="E268" s="563"/>
      <c r="F268" s="563"/>
    </row>
    <row r="269" spans="2:6" x14ac:dyDescent="0.2">
      <c r="B269" s="563"/>
      <c r="C269" s="563"/>
      <c r="D269" s="563"/>
      <c r="E269" s="563"/>
      <c r="F269" s="563"/>
    </row>
    <row r="270" spans="2:6" x14ac:dyDescent="0.2">
      <c r="B270" s="563"/>
      <c r="C270" s="563"/>
      <c r="D270" s="563"/>
      <c r="E270" s="563"/>
      <c r="F270" s="563"/>
    </row>
    <row r="271" spans="2:6" x14ac:dyDescent="0.2">
      <c r="B271" s="563"/>
      <c r="C271" s="563"/>
      <c r="D271" s="563"/>
      <c r="E271" s="563"/>
      <c r="F271" s="563"/>
    </row>
    <row r="272" spans="2:6" x14ac:dyDescent="0.2">
      <c r="B272" s="563"/>
      <c r="C272" s="563"/>
      <c r="D272" s="563"/>
      <c r="E272" s="563"/>
      <c r="F272" s="563"/>
    </row>
    <row r="273" spans="2:6" x14ac:dyDescent="0.2">
      <c r="B273" s="563"/>
      <c r="C273" s="563"/>
      <c r="D273" s="563"/>
      <c r="E273" s="563"/>
      <c r="F273" s="563"/>
    </row>
    <row r="274" spans="2:6" x14ac:dyDescent="0.2">
      <c r="B274" s="563"/>
      <c r="C274" s="563"/>
      <c r="D274" s="563"/>
      <c r="E274" s="563"/>
      <c r="F274" s="563"/>
    </row>
    <row r="275" spans="2:6" x14ac:dyDescent="0.2">
      <c r="B275" s="563"/>
      <c r="C275" s="563"/>
      <c r="D275" s="563"/>
      <c r="E275" s="563"/>
      <c r="F275" s="563"/>
    </row>
    <row r="276" spans="2:6" x14ac:dyDescent="0.2">
      <c r="B276" s="563"/>
      <c r="C276" s="563"/>
      <c r="D276" s="563"/>
      <c r="E276" s="563"/>
      <c r="F276" s="563"/>
    </row>
    <row r="277" spans="2:6" x14ac:dyDescent="0.2">
      <c r="B277" s="563"/>
      <c r="C277" s="563"/>
      <c r="D277" s="563"/>
      <c r="E277" s="563"/>
      <c r="F277" s="563"/>
    </row>
    <row r="278" spans="2:6" x14ac:dyDescent="0.2">
      <c r="B278" s="563"/>
      <c r="C278" s="563"/>
      <c r="D278" s="563"/>
      <c r="E278" s="563"/>
      <c r="F278" s="563"/>
    </row>
    <row r="279" spans="2:6" x14ac:dyDescent="0.2">
      <c r="B279" s="563"/>
      <c r="C279" s="563"/>
      <c r="D279" s="563"/>
      <c r="E279" s="563"/>
      <c r="F279" s="563"/>
    </row>
    <row r="280" spans="2:6" x14ac:dyDescent="0.2">
      <c r="B280" s="563"/>
      <c r="C280" s="563"/>
      <c r="D280" s="563"/>
      <c r="E280" s="563"/>
      <c r="F280" s="563"/>
    </row>
    <row r="281" spans="2:6" x14ac:dyDescent="0.2">
      <c r="B281" s="563"/>
      <c r="C281" s="563"/>
      <c r="D281" s="563"/>
      <c r="E281" s="563"/>
      <c r="F281" s="563"/>
    </row>
    <row r="282" spans="2:6" x14ac:dyDescent="0.2">
      <c r="B282" s="563"/>
      <c r="C282" s="563"/>
      <c r="D282" s="563"/>
      <c r="E282" s="563"/>
      <c r="F282" s="563"/>
    </row>
    <row r="283" spans="2:6" x14ac:dyDescent="0.2">
      <c r="B283" s="563"/>
      <c r="C283" s="563"/>
      <c r="D283" s="563"/>
      <c r="E283" s="563"/>
      <c r="F283" s="563"/>
    </row>
    <row r="284" spans="2:6" x14ac:dyDescent="0.2">
      <c r="B284" s="563"/>
      <c r="C284" s="563"/>
      <c r="D284" s="563"/>
      <c r="E284" s="563"/>
      <c r="F284" s="563"/>
    </row>
    <row r="285" spans="2:6" x14ac:dyDescent="0.2">
      <c r="B285" s="563"/>
      <c r="C285" s="563"/>
      <c r="D285" s="563"/>
      <c r="E285" s="563"/>
      <c r="F285" s="563"/>
    </row>
    <row r="286" spans="2:6" x14ac:dyDescent="0.2">
      <c r="B286" s="563"/>
      <c r="C286" s="563"/>
      <c r="D286" s="563"/>
      <c r="E286" s="563"/>
      <c r="F286" s="563"/>
    </row>
    <row r="287" spans="2:6" x14ac:dyDescent="0.2">
      <c r="B287" s="563"/>
      <c r="C287" s="563"/>
      <c r="D287" s="563"/>
      <c r="E287" s="563"/>
      <c r="F287" s="563"/>
    </row>
    <row r="288" spans="2:6" x14ac:dyDescent="0.2">
      <c r="B288" s="563"/>
      <c r="C288" s="563"/>
      <c r="D288" s="563"/>
      <c r="E288" s="563"/>
      <c r="F288" s="563"/>
    </row>
    <row r="289" spans="2:6" x14ac:dyDescent="0.2">
      <c r="B289" s="563"/>
      <c r="C289" s="563"/>
      <c r="D289" s="563"/>
      <c r="E289" s="563"/>
      <c r="F289" s="563"/>
    </row>
    <row r="290" spans="2:6" x14ac:dyDescent="0.2">
      <c r="B290" s="563"/>
      <c r="C290" s="563"/>
      <c r="D290" s="563"/>
      <c r="E290" s="563"/>
      <c r="F290" s="563"/>
    </row>
    <row r="291" spans="2:6" x14ac:dyDescent="0.2">
      <c r="B291" s="563"/>
      <c r="C291" s="563"/>
      <c r="D291" s="563"/>
      <c r="E291" s="563"/>
      <c r="F291" s="563"/>
    </row>
    <row r="292" spans="2:6" x14ac:dyDescent="0.2">
      <c r="B292" s="563"/>
      <c r="C292" s="563"/>
      <c r="D292" s="563"/>
      <c r="E292" s="563"/>
      <c r="F292" s="563"/>
    </row>
    <row r="293" spans="2:6" x14ac:dyDescent="0.2">
      <c r="B293" s="563"/>
      <c r="C293" s="563"/>
      <c r="D293" s="563"/>
      <c r="E293" s="563"/>
      <c r="F293" s="563"/>
    </row>
    <row r="294" spans="2:6" x14ac:dyDescent="0.2">
      <c r="B294" s="563"/>
      <c r="C294" s="563"/>
      <c r="D294" s="563"/>
      <c r="E294" s="563"/>
      <c r="F294" s="563"/>
    </row>
  </sheetData>
  <mergeCells count="9">
    <mergeCell ref="D50:E50"/>
    <mergeCell ref="A6:F6"/>
    <mergeCell ref="B1:C1"/>
    <mergeCell ref="C3:D3"/>
    <mergeCell ref="B9:D9"/>
    <mergeCell ref="D27:E27"/>
    <mergeCell ref="D28:E28"/>
    <mergeCell ref="B31:D31"/>
    <mergeCell ref="D49:E49"/>
  </mergeCells>
  <phoneticPr fontId="51" type="noConversion"/>
  <pageMargins left="0.78740157480314965" right="0.78740157480314965" top="0.59055118110236227" bottom="0.19685039370078741" header="0" footer="0"/>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G1384"/>
  <sheetViews>
    <sheetView workbookViewId="0">
      <selection activeCell="A11" sqref="A11:I11"/>
    </sheetView>
  </sheetViews>
  <sheetFormatPr baseColWidth="10" defaultRowHeight="12.75" x14ac:dyDescent="0.2"/>
  <cols>
    <col min="1" max="1" width="12.7109375" style="52" customWidth="1"/>
    <col min="2" max="2" width="8.5703125" style="52" customWidth="1"/>
    <col min="3" max="3" width="3" style="52" customWidth="1"/>
    <col min="4" max="4" width="14" style="1275" bestFit="1" customWidth="1"/>
    <col min="5" max="5" width="14.85546875" style="52" customWidth="1"/>
    <col min="6" max="6" width="11.42578125" style="52"/>
    <col min="7" max="7" width="17.42578125" style="52" customWidth="1"/>
    <col min="8" max="8" width="11.42578125" style="52"/>
    <col min="9" max="9" width="26" style="52" bestFit="1" customWidth="1"/>
    <col min="10" max="10" width="2.42578125" style="1893" customWidth="1"/>
    <col min="11" max="19" width="11.7109375" style="1893" customWidth="1"/>
    <col min="20" max="20" width="3.140625" style="1893" customWidth="1"/>
    <col min="21" max="189" width="11.42578125" style="1893"/>
    <col min="190" max="16384" width="11.42578125" style="52"/>
  </cols>
  <sheetData>
    <row r="1" spans="1:19" x14ac:dyDescent="0.2">
      <c r="A1" s="52" t="s">
        <v>359</v>
      </c>
      <c r="B1" s="52" t="s">
        <v>360</v>
      </c>
    </row>
    <row r="2" spans="1:19" x14ac:dyDescent="0.2">
      <c r="A2" s="1926">
        <v>305000</v>
      </c>
      <c r="B2" s="1927" t="s">
        <v>361</v>
      </c>
      <c r="C2" s="147" t="s">
        <v>454</v>
      </c>
    </row>
    <row r="3" spans="1:19" x14ac:dyDescent="0.2">
      <c r="A3" s="1926">
        <v>760000</v>
      </c>
      <c r="B3" s="1927" t="s">
        <v>362</v>
      </c>
      <c r="C3" s="147"/>
    </row>
    <row r="4" spans="1:19" x14ac:dyDescent="0.2">
      <c r="A4" s="1926">
        <v>1525000</v>
      </c>
      <c r="B4" s="1927" t="s">
        <v>363</v>
      </c>
      <c r="C4" s="147"/>
    </row>
    <row r="5" spans="1:19" x14ac:dyDescent="0.2">
      <c r="A5" s="1926">
        <v>3050000</v>
      </c>
      <c r="B5" s="1927" t="s">
        <v>364</v>
      </c>
      <c r="C5" s="147"/>
    </row>
    <row r="6" spans="1:19" x14ac:dyDescent="0.2">
      <c r="A6" s="1926">
        <v>7620000</v>
      </c>
      <c r="B6" s="1927" t="s">
        <v>365</v>
      </c>
      <c r="C6" s="147"/>
    </row>
    <row r="7" spans="1:19" x14ac:dyDescent="0.2">
      <c r="A7" s="1926">
        <v>15250000</v>
      </c>
      <c r="B7" s="1927" t="s">
        <v>366</v>
      </c>
      <c r="C7" s="147"/>
    </row>
    <row r="8" spans="1:19" x14ac:dyDescent="0.2">
      <c r="A8" s="1926">
        <v>45735000</v>
      </c>
      <c r="B8" s="1927" t="s">
        <v>367</v>
      </c>
      <c r="C8" s="147"/>
    </row>
    <row r="9" spans="1:19" x14ac:dyDescent="0.2">
      <c r="A9" s="1926">
        <v>122000000</v>
      </c>
      <c r="B9" s="1927" t="s">
        <v>368</v>
      </c>
      <c r="C9" s="147"/>
    </row>
    <row r="10" spans="1:19" x14ac:dyDescent="0.2">
      <c r="K10" s="2280"/>
      <c r="L10" s="2280"/>
      <c r="M10" s="2280"/>
      <c r="N10" s="2280"/>
      <c r="O10" s="2280"/>
      <c r="P10" s="2280"/>
      <c r="Q10" s="2280"/>
      <c r="R10" s="2280"/>
      <c r="S10" s="2280"/>
    </row>
    <row r="11" spans="1:19" ht="19.5" x14ac:dyDescent="0.3">
      <c r="A11" s="2281" t="s">
        <v>369</v>
      </c>
      <c r="B11" s="2281"/>
      <c r="C11" s="2281"/>
      <c r="D11" s="2281"/>
      <c r="E11" s="2281"/>
      <c r="F11" s="2281"/>
      <c r="G11" s="2281"/>
      <c r="H11" s="2281"/>
      <c r="I11" s="2281"/>
      <c r="K11" s="2282" t="s">
        <v>735</v>
      </c>
      <c r="L11" s="2282"/>
      <c r="M11" s="2282"/>
      <c r="N11" s="2282"/>
      <c r="O11" s="2282"/>
      <c r="P11" s="2282"/>
      <c r="Q11" s="2282"/>
      <c r="R11" s="2282"/>
      <c r="S11" s="2282"/>
    </row>
    <row r="12" spans="1:19" ht="15.75" customHeight="1" x14ac:dyDescent="0.2">
      <c r="H12" s="1900" t="s">
        <v>371</v>
      </c>
      <c r="I12" s="1277" t="s">
        <v>1771</v>
      </c>
    </row>
    <row r="13" spans="1:19" ht="15.75" x14ac:dyDescent="0.25">
      <c r="A13" s="1276" t="s">
        <v>370</v>
      </c>
      <c r="C13" s="2283">
        <f>+Q!P5</f>
        <v>2014001</v>
      </c>
      <c r="D13" s="2284"/>
      <c r="E13" s="2284"/>
      <c r="H13" s="1900" t="s">
        <v>736</v>
      </c>
      <c r="I13" s="1277" t="s">
        <v>1770</v>
      </c>
    </row>
    <row r="14" spans="1:19" ht="15.75" x14ac:dyDescent="0.25">
      <c r="A14" s="1276" t="s">
        <v>372</v>
      </c>
      <c r="C14" s="2284" t="str">
        <f>+Q!G5</f>
        <v>SPECIMEN ECF</v>
      </c>
      <c r="D14" s="2284"/>
      <c r="E14" s="2284"/>
    </row>
    <row r="15" spans="1:19" ht="15.75" x14ac:dyDescent="0.25">
      <c r="A15" s="1276" t="s">
        <v>1471</v>
      </c>
      <c r="C15" s="2285">
        <f>+GA!O3</f>
        <v>41639</v>
      </c>
      <c r="D15" s="2286"/>
      <c r="E15" s="2286"/>
      <c r="H15" s="1900" t="s">
        <v>376</v>
      </c>
      <c r="I15" s="1928"/>
      <c r="K15" s="2287" t="s">
        <v>1772</v>
      </c>
      <c r="L15" s="2288"/>
      <c r="M15" s="2288"/>
      <c r="N15" s="2288"/>
      <c r="O15" s="2288"/>
      <c r="P15" s="2288"/>
      <c r="Q15" s="2288"/>
      <c r="R15" s="2288"/>
      <c r="S15" s="2288"/>
    </row>
    <row r="16" spans="1:19" x14ac:dyDescent="0.2">
      <c r="A16" s="1276"/>
      <c r="H16" s="1883" t="s">
        <v>1927</v>
      </c>
      <c r="I16" s="1281"/>
      <c r="K16" s="2288"/>
      <c r="L16" s="2288"/>
      <c r="M16" s="2288"/>
      <c r="N16" s="2288"/>
      <c r="O16" s="2288"/>
      <c r="P16" s="2288"/>
      <c r="Q16" s="2288"/>
      <c r="R16" s="2288"/>
      <c r="S16" s="2288"/>
    </row>
    <row r="17" spans="1:19" ht="15.75" customHeight="1" x14ac:dyDescent="0.2">
      <c r="A17" s="1276"/>
      <c r="D17" s="1278" t="s">
        <v>373</v>
      </c>
      <c r="E17" s="1279" t="s">
        <v>374</v>
      </c>
      <c r="H17" s="1900"/>
      <c r="K17" s="2280"/>
      <c r="L17" s="2280"/>
      <c r="M17" s="2280"/>
      <c r="N17" s="2280"/>
      <c r="O17" s="2280"/>
      <c r="P17" s="2280"/>
      <c r="Q17" s="2280"/>
      <c r="R17" s="2280"/>
      <c r="S17" s="2280"/>
    </row>
    <row r="18" spans="1:19" x14ac:dyDescent="0.2">
      <c r="A18" s="1276"/>
      <c r="D18" s="1936" t="s">
        <v>1928</v>
      </c>
      <c r="E18" s="1936" t="s">
        <v>1928</v>
      </c>
      <c r="H18" s="1900" t="s">
        <v>102</v>
      </c>
      <c r="I18" s="1281"/>
      <c r="K18" s="2280"/>
      <c r="L18" s="2280"/>
      <c r="M18" s="2280"/>
      <c r="N18" s="2280"/>
      <c r="O18" s="2280"/>
      <c r="P18" s="2280"/>
      <c r="Q18" s="2280"/>
      <c r="R18" s="2280"/>
      <c r="S18" s="2280"/>
    </row>
    <row r="19" spans="1:19" ht="15.75" x14ac:dyDescent="0.25">
      <c r="A19" s="1276" t="s">
        <v>375</v>
      </c>
      <c r="D19" s="1280"/>
      <c r="E19" s="1280"/>
      <c r="H19" s="1900" t="s">
        <v>379</v>
      </c>
      <c r="I19" s="1281"/>
      <c r="K19" s="2280" t="s">
        <v>737</v>
      </c>
      <c r="L19" s="2280"/>
      <c r="M19" s="2280"/>
      <c r="N19" s="2280"/>
      <c r="O19" s="2280"/>
      <c r="P19" s="2280"/>
      <c r="Q19" s="2280"/>
      <c r="R19" s="2280"/>
      <c r="S19" s="2280"/>
    </row>
    <row r="20" spans="1:19" ht="15.75" x14ac:dyDescent="0.25">
      <c r="A20" s="1276" t="s">
        <v>377</v>
      </c>
      <c r="D20" s="1280"/>
      <c r="E20" s="1280"/>
      <c r="H20" s="1900" t="s">
        <v>455</v>
      </c>
      <c r="I20" s="1281"/>
      <c r="K20" s="2289" t="s">
        <v>1773</v>
      </c>
      <c r="L20" s="2289"/>
      <c r="M20" s="2289"/>
      <c r="N20" s="2289"/>
      <c r="O20" s="2289"/>
      <c r="P20" s="2289"/>
      <c r="Q20" s="2289"/>
      <c r="R20" s="2289"/>
      <c r="S20" s="2289"/>
    </row>
    <row r="21" spans="1:19" ht="15.75" x14ac:dyDescent="0.25">
      <c r="A21" s="1276" t="s">
        <v>378</v>
      </c>
      <c r="D21" s="1280"/>
      <c r="E21" s="1280"/>
      <c r="K21" s="2289"/>
      <c r="L21" s="2289"/>
      <c r="M21" s="2289"/>
      <c r="N21" s="2289"/>
      <c r="O21" s="2289"/>
      <c r="P21" s="2289"/>
      <c r="Q21" s="2289"/>
      <c r="R21" s="2289"/>
      <c r="S21" s="2289"/>
    </row>
    <row r="22" spans="1:19" ht="15.75" x14ac:dyDescent="0.25">
      <c r="B22" s="1900" t="s">
        <v>380</v>
      </c>
      <c r="D22" s="1282">
        <f>SUM(D19:D21)</f>
        <v>0</v>
      </c>
      <c r="E22" s="1282">
        <f>SUM(E19:E21)</f>
        <v>0</v>
      </c>
      <c r="H22" s="1900" t="s">
        <v>103</v>
      </c>
      <c r="I22" s="1622" t="s">
        <v>725</v>
      </c>
      <c r="K22" s="2290" t="s">
        <v>738</v>
      </c>
      <c r="L22" s="2290"/>
      <c r="M22" s="2290"/>
      <c r="N22" s="2290"/>
      <c r="O22" s="2290"/>
      <c r="P22" s="2290"/>
      <c r="Q22" s="2290"/>
      <c r="R22" s="2290"/>
      <c r="S22" s="2290"/>
    </row>
    <row r="23" spans="1:19" ht="15.75" x14ac:dyDescent="0.25">
      <c r="B23" s="1900" t="s">
        <v>360</v>
      </c>
      <c r="D23" s="1529" t="str">
        <f>IF(D22&lt;A2,B2,IF(D22&lt;A3,B3,IF(D22&lt;A4,B4,IF(D22&lt;A5,B5,IF(D22&lt;A6,B6,IF(D22&lt;A7,B7,IF(D22&lt;A8,B8,IF(D22&lt;A9,B9,""))))))))</f>
        <v>20 - 35</v>
      </c>
      <c r="E23" s="1529" t="str">
        <f>IF(E22&lt;A2,B2,IF(E22&lt;A3,B3,IF(E22&lt;A4,B4,IF(E22&lt;A5,B5,IF(E22&lt;A6,B6,IF(E22&lt;A7,B7,IF(E22&lt;A8,B8,IF(E22&lt;A9,B9,""))))))))</f>
        <v>20 - 35</v>
      </c>
      <c r="H23" s="1900" t="s">
        <v>924</v>
      </c>
      <c r="I23" s="1622" t="s">
        <v>725</v>
      </c>
    </row>
    <row r="24" spans="1:19" x14ac:dyDescent="0.2">
      <c r="B24" s="1900"/>
      <c r="D24" s="52"/>
      <c r="H24" s="1900"/>
      <c r="I24" s="1929"/>
    </row>
    <row r="25" spans="1:19" x14ac:dyDescent="0.2">
      <c r="A25" s="314" t="s">
        <v>383</v>
      </c>
      <c r="B25" s="1930" t="s">
        <v>1141</v>
      </c>
      <c r="C25" s="1284"/>
      <c r="D25" s="1286"/>
      <c r="E25" s="1284"/>
      <c r="F25" s="1284"/>
      <c r="H25" s="1900" t="s">
        <v>382</v>
      </c>
      <c r="I25" s="1622" t="s">
        <v>1768</v>
      </c>
    </row>
    <row r="26" spans="1:19" x14ac:dyDescent="0.2">
      <c r="A26" s="147"/>
      <c r="B26" s="1284" t="s">
        <v>1729</v>
      </c>
      <c r="C26" s="1284"/>
      <c r="D26" s="1286"/>
      <c r="E26" s="1284"/>
      <c r="F26" s="1585"/>
      <c r="H26" s="1900"/>
      <c r="I26" s="1622" t="s">
        <v>1769</v>
      </c>
    </row>
    <row r="27" spans="1:19" x14ac:dyDescent="0.2">
      <c r="D27" s="52"/>
      <c r="I27" s="2279" t="s">
        <v>1730</v>
      </c>
    </row>
    <row r="28" spans="1:19" x14ac:dyDescent="0.2">
      <c r="D28" s="52"/>
      <c r="I28" s="2279"/>
    </row>
    <row r="29" spans="1:19" x14ac:dyDescent="0.2">
      <c r="D29" s="52"/>
    </row>
    <row r="30" spans="1:19" x14ac:dyDescent="0.2">
      <c r="A30" s="1530" t="s">
        <v>1664</v>
      </c>
      <c r="B30" s="1284"/>
      <c r="C30" s="1284"/>
      <c r="D30" s="1284"/>
      <c r="E30" s="1284"/>
      <c r="F30" s="1284"/>
    </row>
    <row r="31" spans="1:19" x14ac:dyDescent="0.2">
      <c r="A31" s="1566" t="s">
        <v>1678</v>
      </c>
      <c r="B31" s="1928"/>
      <c r="H31" s="52" t="s">
        <v>360</v>
      </c>
      <c r="I31" s="1931"/>
    </row>
    <row r="32" spans="1:19" x14ac:dyDescent="0.2">
      <c r="D32" s="52"/>
      <c r="H32" s="1900" t="s">
        <v>381</v>
      </c>
      <c r="I32" s="1931"/>
    </row>
    <row r="33" spans="1:9" x14ac:dyDescent="0.2">
      <c r="A33" s="1567" t="s">
        <v>1679</v>
      </c>
      <c r="E33" s="1285" t="s">
        <v>1731</v>
      </c>
      <c r="H33" s="1900" t="s">
        <v>1494</v>
      </c>
      <c r="I33" s="1928"/>
    </row>
    <row r="34" spans="1:9" x14ac:dyDescent="0.2">
      <c r="A34" s="1567" t="s">
        <v>1128</v>
      </c>
      <c r="E34" s="1285" t="s">
        <v>1130</v>
      </c>
    </row>
    <row r="35" spans="1:9" x14ac:dyDescent="0.2">
      <c r="A35" s="1567" t="s">
        <v>1129</v>
      </c>
      <c r="E35" s="1285" t="s">
        <v>1731</v>
      </c>
      <c r="H35" s="1900" t="s">
        <v>1496</v>
      </c>
      <c r="I35" s="1349"/>
    </row>
    <row r="36" spans="1:9" x14ac:dyDescent="0.2">
      <c r="A36" s="1567" t="s">
        <v>925</v>
      </c>
      <c r="E36" s="1285" t="s">
        <v>1732</v>
      </c>
    </row>
    <row r="37" spans="1:9" x14ac:dyDescent="0.2">
      <c r="A37" s="1567" t="s">
        <v>926</v>
      </c>
      <c r="E37" s="1932" t="s">
        <v>1923</v>
      </c>
      <c r="H37" s="52" t="s">
        <v>1680</v>
      </c>
      <c r="I37" s="1284" t="s">
        <v>1681</v>
      </c>
    </row>
    <row r="38" spans="1:9" x14ac:dyDescent="0.2">
      <c r="A38" s="1618"/>
      <c r="B38" s="1619"/>
      <c r="C38" s="1619"/>
      <c r="D38" s="1620"/>
      <c r="E38" s="1621"/>
      <c r="I38" s="1284" t="s">
        <v>1682</v>
      </c>
    </row>
    <row r="39" spans="1:9" x14ac:dyDescent="0.2">
      <c r="I39" s="1284" t="s">
        <v>1683</v>
      </c>
    </row>
    <row r="40" spans="1:9" x14ac:dyDescent="0.2">
      <c r="A40" s="52" t="s">
        <v>1733</v>
      </c>
      <c r="B40" s="1284" t="s">
        <v>1734</v>
      </c>
      <c r="C40" s="1284"/>
      <c r="D40" s="1284"/>
      <c r="E40" s="1586" t="s">
        <v>1735</v>
      </c>
      <c r="F40" s="1586" t="s">
        <v>1736</v>
      </c>
    </row>
    <row r="41" spans="1:9" x14ac:dyDescent="0.2">
      <c r="A41" s="1608"/>
      <c r="B41" s="1608"/>
      <c r="C41" s="1608"/>
      <c r="D41" s="1608"/>
      <c r="E41" s="1901"/>
    </row>
    <row r="42" spans="1:9" x14ac:dyDescent="0.2">
      <c r="A42" s="52" t="s">
        <v>1737</v>
      </c>
      <c r="D42" s="1587" t="s">
        <v>1738</v>
      </c>
      <c r="E42" s="1586" t="s">
        <v>1735</v>
      </c>
      <c r="F42" s="1586" t="s">
        <v>1739</v>
      </c>
    </row>
    <row r="44" spans="1:9" x14ac:dyDescent="0.2">
      <c r="A44" s="1895" t="s">
        <v>1740</v>
      </c>
      <c r="B44" s="1895"/>
      <c r="C44" s="1895"/>
      <c r="D44" s="1895"/>
      <c r="E44" s="1895"/>
    </row>
    <row r="45" spans="1:9" x14ac:dyDescent="0.2">
      <c r="A45" s="1894" t="s">
        <v>1741</v>
      </c>
      <c r="B45" s="1894"/>
      <c r="C45" s="1894"/>
      <c r="D45" s="1894"/>
      <c r="E45" s="1894"/>
      <c r="F45" s="1895"/>
      <c r="G45" s="1895"/>
      <c r="H45" s="1895"/>
      <c r="I45" s="1895"/>
    </row>
    <row r="46" spans="1:9" x14ac:dyDescent="0.2">
      <c r="A46" s="1894" t="s">
        <v>1742</v>
      </c>
      <c r="B46" s="1894"/>
      <c r="C46" s="1894"/>
      <c r="D46" s="1894"/>
      <c r="E46" s="1894"/>
      <c r="F46" s="1894"/>
      <c r="G46" s="1894"/>
      <c r="H46" s="1894"/>
      <c r="I46" s="1894"/>
    </row>
    <row r="47" spans="1:9" x14ac:dyDescent="0.2">
      <c r="A47" s="1894" t="s">
        <v>1743</v>
      </c>
      <c r="B47" s="1894"/>
      <c r="C47" s="1894"/>
      <c r="D47" s="1894"/>
      <c r="E47" s="1894"/>
      <c r="F47" s="1894"/>
      <c r="G47" s="1894"/>
      <c r="H47" s="1894"/>
      <c r="I47" s="1894"/>
    </row>
    <row r="48" spans="1:9" x14ac:dyDescent="0.2">
      <c r="A48" s="1894" t="s">
        <v>1744</v>
      </c>
      <c r="B48" s="1894"/>
      <c r="C48" s="1894"/>
      <c r="D48" s="1894"/>
      <c r="E48" s="1894"/>
      <c r="F48" s="1894"/>
      <c r="G48" s="1894"/>
      <c r="H48" s="1894"/>
      <c r="I48" s="1894"/>
    </row>
    <row r="49" spans="1:9" x14ac:dyDescent="0.2">
      <c r="A49" s="1894" t="s">
        <v>1745</v>
      </c>
      <c r="B49" s="1894"/>
      <c r="C49" s="1894"/>
      <c r="D49" s="1894"/>
      <c r="E49" s="1894"/>
      <c r="F49" s="1894"/>
      <c r="G49" s="1894"/>
      <c r="H49" s="1894"/>
      <c r="I49" s="1894"/>
    </row>
    <row r="50" spans="1:9" x14ac:dyDescent="0.2">
      <c r="A50" s="1893"/>
      <c r="B50" s="1893"/>
      <c r="C50" s="1893"/>
      <c r="D50" s="1283"/>
      <c r="E50" s="1893"/>
      <c r="F50" s="1894"/>
      <c r="G50" s="1894"/>
      <c r="H50" s="1894"/>
      <c r="I50" s="1894"/>
    </row>
    <row r="51" spans="1:9" x14ac:dyDescent="0.2">
      <c r="A51" s="1893"/>
      <c r="B51" s="1893"/>
      <c r="C51" s="1893"/>
      <c r="D51" s="1283"/>
      <c r="E51" s="1893"/>
      <c r="F51" s="1893"/>
      <c r="G51" s="1893"/>
      <c r="H51" s="1893"/>
      <c r="I51" s="1893"/>
    </row>
    <row r="52" spans="1:9" x14ac:dyDescent="0.2">
      <c r="A52" s="1893"/>
      <c r="B52" s="1893"/>
      <c r="C52" s="1893"/>
      <c r="D52" s="1283"/>
      <c r="E52" s="1893"/>
      <c r="F52" s="1893"/>
      <c r="G52" s="1893"/>
      <c r="H52" s="1893"/>
      <c r="I52" s="1893"/>
    </row>
    <row r="53" spans="1:9" x14ac:dyDescent="0.2">
      <c r="A53" s="1893"/>
      <c r="B53" s="1893"/>
      <c r="C53" s="1893"/>
      <c r="D53" s="1283"/>
      <c r="E53" s="1893"/>
      <c r="F53" s="1893"/>
      <c r="G53" s="1893"/>
      <c r="H53" s="1893"/>
      <c r="I53" s="1893"/>
    </row>
    <row r="54" spans="1:9" x14ac:dyDescent="0.2">
      <c r="A54" s="1893"/>
      <c r="B54" s="1893"/>
      <c r="C54" s="1893"/>
      <c r="D54" s="1283"/>
      <c r="E54" s="1893"/>
      <c r="F54" s="1893"/>
      <c r="G54" s="1893"/>
      <c r="H54" s="1893"/>
      <c r="I54" s="1893"/>
    </row>
    <row r="55" spans="1:9" x14ac:dyDescent="0.2">
      <c r="A55" s="1893"/>
      <c r="B55" s="1893"/>
      <c r="C55" s="1893"/>
      <c r="D55" s="1283"/>
      <c r="E55" s="1893"/>
      <c r="F55" s="1893"/>
      <c r="G55" s="1893"/>
      <c r="H55" s="1893"/>
      <c r="I55" s="1893"/>
    </row>
    <row r="56" spans="1:9" x14ac:dyDescent="0.2">
      <c r="A56" s="1893"/>
      <c r="B56" s="1893"/>
      <c r="C56" s="1893"/>
      <c r="D56" s="1283"/>
      <c r="E56" s="1893"/>
      <c r="F56" s="1893"/>
      <c r="G56" s="1893"/>
      <c r="H56" s="1893"/>
      <c r="I56" s="1893"/>
    </row>
    <row r="57" spans="1:9" x14ac:dyDescent="0.2">
      <c r="A57" s="1893"/>
      <c r="B57" s="1893"/>
      <c r="C57" s="1893"/>
      <c r="D57" s="1283"/>
      <c r="E57" s="1893"/>
      <c r="F57" s="1893"/>
      <c r="G57" s="1893"/>
      <c r="H57" s="1893"/>
      <c r="I57" s="1893"/>
    </row>
    <row r="58" spans="1:9" x14ac:dyDescent="0.2">
      <c r="A58" s="1893"/>
      <c r="B58" s="1893"/>
      <c r="C58" s="1893"/>
      <c r="D58" s="1283"/>
      <c r="E58" s="1893"/>
      <c r="F58" s="1893"/>
      <c r="G58" s="1893"/>
      <c r="H58" s="1893"/>
      <c r="I58" s="1893"/>
    </row>
    <row r="59" spans="1:9" x14ac:dyDescent="0.2">
      <c r="A59" s="1893"/>
      <c r="B59" s="1893"/>
      <c r="C59" s="1893"/>
      <c r="D59" s="1283"/>
      <c r="E59" s="1893"/>
      <c r="F59" s="1893"/>
      <c r="G59" s="1893"/>
      <c r="H59" s="1893"/>
      <c r="I59" s="1893"/>
    </row>
    <row r="60" spans="1:9" x14ac:dyDescent="0.2">
      <c r="A60" s="1893"/>
      <c r="B60" s="1893"/>
      <c r="C60" s="1893"/>
      <c r="D60" s="1283"/>
      <c r="E60" s="1893"/>
      <c r="F60" s="1893"/>
      <c r="G60" s="1893"/>
      <c r="H60" s="1893"/>
      <c r="I60" s="1893"/>
    </row>
    <row r="61" spans="1:9" x14ac:dyDescent="0.2">
      <c r="A61" s="1893"/>
      <c r="B61" s="1893"/>
      <c r="C61" s="1893"/>
      <c r="D61" s="1283"/>
      <c r="E61" s="1893"/>
      <c r="F61" s="1893"/>
      <c r="G61" s="1893"/>
      <c r="H61" s="1893"/>
      <c r="I61" s="1893"/>
    </row>
    <row r="62" spans="1:9" x14ac:dyDescent="0.2">
      <c r="A62" s="1893"/>
      <c r="B62" s="1893"/>
      <c r="C62" s="1893"/>
      <c r="D62" s="1283"/>
      <c r="E62" s="1893"/>
      <c r="F62" s="1893"/>
      <c r="G62" s="1893"/>
      <c r="H62" s="1893"/>
      <c r="I62" s="1893"/>
    </row>
    <row r="63" spans="1:9" x14ac:dyDescent="0.2">
      <c r="A63" s="1893"/>
      <c r="B63" s="1893"/>
      <c r="C63" s="1893"/>
      <c r="D63" s="1283"/>
      <c r="E63" s="1893"/>
      <c r="F63" s="1893"/>
      <c r="G63" s="1893"/>
      <c r="H63" s="1893"/>
      <c r="I63" s="1893"/>
    </row>
    <row r="64" spans="1:9" x14ac:dyDescent="0.2">
      <c r="A64" s="1893"/>
      <c r="B64" s="1893"/>
      <c r="C64" s="1893"/>
      <c r="D64" s="1283"/>
      <c r="E64" s="1893"/>
      <c r="F64" s="1893"/>
      <c r="G64" s="1893"/>
      <c r="H64" s="1893"/>
      <c r="I64" s="1893"/>
    </row>
    <row r="65" spans="1:9" x14ac:dyDescent="0.2">
      <c r="A65" s="1893"/>
      <c r="B65" s="1893"/>
      <c r="C65" s="1893"/>
      <c r="D65" s="1283"/>
      <c r="E65" s="1893"/>
      <c r="F65" s="1893"/>
      <c r="G65" s="1893"/>
      <c r="H65" s="1893"/>
      <c r="I65" s="1893"/>
    </row>
    <row r="66" spans="1:9" x14ac:dyDescent="0.2">
      <c r="A66" s="1893"/>
      <c r="B66" s="1893"/>
      <c r="C66" s="1893"/>
      <c r="D66" s="1283"/>
      <c r="E66" s="1893"/>
      <c r="F66" s="1893"/>
      <c r="G66" s="1893"/>
      <c r="H66" s="1893"/>
      <c r="I66" s="1893"/>
    </row>
    <row r="67" spans="1:9" x14ac:dyDescent="0.2">
      <c r="A67" s="1893"/>
      <c r="B67" s="1893"/>
      <c r="C67" s="1893"/>
      <c r="D67" s="1283"/>
      <c r="E67" s="1893"/>
      <c r="F67" s="1893"/>
      <c r="G67" s="1893"/>
      <c r="H67" s="1893"/>
      <c r="I67" s="1893"/>
    </row>
    <row r="68" spans="1:9" x14ac:dyDescent="0.2">
      <c r="A68" s="1893"/>
      <c r="B68" s="1893"/>
      <c r="C68" s="1893"/>
      <c r="D68" s="1283"/>
      <c r="E68" s="1893"/>
      <c r="F68" s="1893"/>
      <c r="G68" s="1893"/>
      <c r="H68" s="1893"/>
      <c r="I68" s="1893"/>
    </row>
    <row r="69" spans="1:9" x14ac:dyDescent="0.2">
      <c r="A69" s="1893"/>
      <c r="B69" s="1893"/>
      <c r="C69" s="1893"/>
      <c r="D69" s="1283"/>
      <c r="E69" s="1893"/>
      <c r="F69" s="1893"/>
      <c r="G69" s="1893"/>
      <c r="H69" s="1893"/>
      <c r="I69" s="1893"/>
    </row>
    <row r="70" spans="1:9" x14ac:dyDescent="0.2">
      <c r="A70" s="1893"/>
      <c r="B70" s="1893"/>
      <c r="C70" s="1893"/>
      <c r="D70" s="1283"/>
      <c r="E70" s="1893"/>
      <c r="F70" s="1893"/>
      <c r="G70" s="1893"/>
      <c r="H70" s="1893"/>
      <c r="I70" s="1893"/>
    </row>
    <row r="71" spans="1:9" x14ac:dyDescent="0.2">
      <c r="A71" s="1893"/>
      <c r="B71" s="1893"/>
      <c r="C71" s="1893"/>
      <c r="D71" s="1283"/>
      <c r="E71" s="1893"/>
      <c r="F71" s="1893"/>
      <c r="G71" s="1893"/>
      <c r="H71" s="1893"/>
      <c r="I71" s="1893"/>
    </row>
    <row r="72" spans="1:9" x14ac:dyDescent="0.2">
      <c r="A72" s="1893"/>
      <c r="B72" s="1893"/>
      <c r="C72" s="1893"/>
      <c r="D72" s="1283"/>
      <c r="E72" s="1893"/>
      <c r="F72" s="1893"/>
      <c r="G72" s="1893"/>
      <c r="H72" s="1893"/>
      <c r="I72" s="1893"/>
    </row>
    <row r="73" spans="1:9" x14ac:dyDescent="0.2">
      <c r="A73" s="1893"/>
      <c r="B73" s="1893"/>
      <c r="C73" s="1893"/>
      <c r="D73" s="1283"/>
      <c r="E73" s="1893"/>
      <c r="F73" s="1893"/>
      <c r="G73" s="1893"/>
      <c r="H73" s="1893"/>
      <c r="I73" s="1893"/>
    </row>
    <row r="74" spans="1:9" x14ac:dyDescent="0.2">
      <c r="A74" s="1893"/>
      <c r="B74" s="1893"/>
      <c r="C74" s="1893"/>
      <c r="D74" s="1283"/>
      <c r="E74" s="1893"/>
      <c r="F74" s="1893"/>
      <c r="G74" s="1893"/>
      <c r="H74" s="1893"/>
      <c r="I74" s="1893"/>
    </row>
    <row r="75" spans="1:9" x14ac:dyDescent="0.2">
      <c r="A75" s="1893"/>
      <c r="B75" s="1893"/>
      <c r="C75" s="1893"/>
      <c r="D75" s="1283"/>
      <c r="E75" s="1893"/>
      <c r="F75" s="1893"/>
      <c r="G75" s="1893"/>
      <c r="H75" s="1893"/>
      <c r="I75" s="1893"/>
    </row>
    <row r="76" spans="1:9" x14ac:dyDescent="0.2">
      <c r="A76" s="1893"/>
      <c r="B76" s="1893"/>
      <c r="C76" s="1893"/>
      <c r="D76" s="1283"/>
      <c r="E76" s="1893"/>
      <c r="F76" s="1893"/>
      <c r="G76" s="1893"/>
      <c r="H76" s="1893"/>
      <c r="I76" s="1893"/>
    </row>
    <row r="77" spans="1:9" x14ac:dyDescent="0.2">
      <c r="A77" s="1893"/>
      <c r="B77" s="1893"/>
      <c r="C77" s="1893"/>
      <c r="D77" s="1283"/>
      <c r="E77" s="1893"/>
      <c r="F77" s="1893"/>
      <c r="G77" s="1893"/>
      <c r="H77" s="1893"/>
      <c r="I77" s="1893"/>
    </row>
    <row r="78" spans="1:9" x14ac:dyDescent="0.2">
      <c r="A78" s="1893"/>
      <c r="B78" s="1893"/>
      <c r="C78" s="1893"/>
      <c r="D78" s="1283"/>
      <c r="E78" s="1893"/>
      <c r="F78" s="1893"/>
      <c r="G78" s="1893"/>
      <c r="H78" s="1893"/>
      <c r="I78" s="1893"/>
    </row>
    <row r="79" spans="1:9" x14ac:dyDescent="0.2">
      <c r="A79" s="1893"/>
      <c r="B79" s="1893"/>
      <c r="C79" s="1893"/>
      <c r="D79" s="1283"/>
      <c r="E79" s="1893"/>
      <c r="F79" s="1893"/>
      <c r="G79" s="1893"/>
      <c r="H79" s="1893"/>
      <c r="I79" s="1893"/>
    </row>
    <row r="80" spans="1:9" x14ac:dyDescent="0.2">
      <c r="A80" s="1893"/>
      <c r="B80" s="1893"/>
      <c r="C80" s="1893"/>
      <c r="D80" s="1283"/>
      <c r="E80" s="1893"/>
      <c r="F80" s="1893"/>
      <c r="G80" s="1893"/>
      <c r="H80" s="1893"/>
      <c r="I80" s="1893"/>
    </row>
    <row r="81" spans="1:9" x14ac:dyDescent="0.2">
      <c r="A81" s="1893"/>
      <c r="B81" s="1893"/>
      <c r="C81" s="1893"/>
      <c r="D81" s="1283"/>
      <c r="E81" s="1893"/>
      <c r="F81" s="1893"/>
      <c r="G81" s="1893"/>
      <c r="H81" s="1893"/>
      <c r="I81" s="1893"/>
    </row>
    <row r="82" spans="1:9" x14ac:dyDescent="0.2">
      <c r="A82" s="1893"/>
      <c r="B82" s="1893"/>
      <c r="C82" s="1893"/>
      <c r="D82" s="1283"/>
      <c r="E82" s="1893"/>
      <c r="F82" s="1893"/>
      <c r="G82" s="1893"/>
      <c r="H82" s="1893"/>
      <c r="I82" s="1893"/>
    </row>
    <row r="83" spans="1:9" x14ac:dyDescent="0.2">
      <c r="A83" s="1893"/>
      <c r="B83" s="1893"/>
      <c r="C83" s="1893"/>
      <c r="D83" s="1283"/>
      <c r="E83" s="1893"/>
      <c r="F83" s="1893"/>
      <c r="G83" s="1893"/>
      <c r="H83" s="1893"/>
      <c r="I83" s="1893"/>
    </row>
    <row r="84" spans="1:9" x14ac:dyDescent="0.2">
      <c r="A84" s="1893"/>
      <c r="B84" s="1893"/>
      <c r="C84" s="1893"/>
      <c r="D84" s="1283"/>
      <c r="E84" s="1893"/>
      <c r="F84" s="1893"/>
      <c r="G84" s="1893"/>
      <c r="H84" s="1893"/>
      <c r="I84" s="1893"/>
    </row>
    <row r="85" spans="1:9" x14ac:dyDescent="0.2">
      <c r="A85" s="1893"/>
      <c r="B85" s="1893"/>
      <c r="C85" s="1893"/>
      <c r="D85" s="1283"/>
      <c r="E85" s="1893"/>
      <c r="F85" s="1893"/>
      <c r="G85" s="1893"/>
      <c r="H85" s="1893"/>
      <c r="I85" s="1893"/>
    </row>
    <row r="86" spans="1:9" x14ac:dyDescent="0.2">
      <c r="A86" s="1893"/>
      <c r="B86" s="1893"/>
      <c r="C86" s="1893"/>
      <c r="D86" s="1283"/>
      <c r="E86" s="1893"/>
      <c r="F86" s="1893"/>
      <c r="G86" s="1893"/>
      <c r="H86" s="1893"/>
      <c r="I86" s="1893"/>
    </row>
    <row r="87" spans="1:9" x14ac:dyDescent="0.2">
      <c r="A87" s="1893"/>
      <c r="B87" s="1893"/>
      <c r="C87" s="1893"/>
      <c r="D87" s="1283"/>
      <c r="E87" s="1893"/>
      <c r="F87" s="1893"/>
      <c r="G87" s="1893"/>
      <c r="H87" s="1893"/>
      <c r="I87" s="1893"/>
    </row>
    <row r="88" spans="1:9" x14ac:dyDescent="0.2">
      <c r="A88" s="1893"/>
      <c r="B88" s="1893"/>
      <c r="C88" s="1893"/>
      <c r="D88" s="1283"/>
      <c r="E88" s="1893"/>
      <c r="F88" s="1893"/>
      <c r="G88" s="1893"/>
      <c r="H88" s="1893"/>
      <c r="I88" s="1893"/>
    </row>
    <row r="89" spans="1:9" x14ac:dyDescent="0.2">
      <c r="A89" s="1893"/>
      <c r="B89" s="1893"/>
      <c r="C89" s="1893"/>
      <c r="D89" s="1283"/>
      <c r="E89" s="1893"/>
      <c r="F89" s="1893"/>
      <c r="G89" s="1893"/>
      <c r="H89" s="1893"/>
      <c r="I89" s="1893"/>
    </row>
    <row r="90" spans="1:9" x14ac:dyDescent="0.2">
      <c r="A90" s="1893"/>
      <c r="B90" s="1893"/>
      <c r="C90" s="1893"/>
      <c r="D90" s="1283"/>
      <c r="E90" s="1893"/>
      <c r="F90" s="1893"/>
      <c r="G90" s="1893"/>
      <c r="H90" s="1893"/>
      <c r="I90" s="1893"/>
    </row>
    <row r="91" spans="1:9" x14ac:dyDescent="0.2">
      <c r="A91" s="1893"/>
      <c r="B91" s="1893"/>
      <c r="C91" s="1893"/>
      <c r="D91" s="1283"/>
      <c r="E91" s="1893"/>
      <c r="F91" s="1893"/>
      <c r="G91" s="1893"/>
      <c r="H91" s="1893"/>
      <c r="I91" s="1893"/>
    </row>
    <row r="92" spans="1:9" x14ac:dyDescent="0.2">
      <c r="A92" s="1893"/>
      <c r="B92" s="1893"/>
      <c r="C92" s="1893"/>
      <c r="D92" s="1283"/>
      <c r="E92" s="1893"/>
      <c r="F92" s="1893"/>
      <c r="G92" s="1893"/>
      <c r="H92" s="1893"/>
      <c r="I92" s="1893"/>
    </row>
    <row r="93" spans="1:9" x14ac:dyDescent="0.2">
      <c r="A93" s="1893"/>
      <c r="B93" s="1893"/>
      <c r="C93" s="1893"/>
      <c r="D93" s="1283"/>
      <c r="E93" s="1893"/>
      <c r="F93" s="1893"/>
      <c r="G93" s="1893"/>
      <c r="H93" s="1893"/>
      <c r="I93" s="1893"/>
    </row>
    <row r="94" spans="1:9" x14ac:dyDescent="0.2">
      <c r="A94" s="1893"/>
      <c r="B94" s="1893"/>
      <c r="C94" s="1893"/>
      <c r="D94" s="1283"/>
      <c r="E94" s="1893"/>
      <c r="F94" s="1893"/>
      <c r="G94" s="1893"/>
      <c r="H94" s="1893"/>
      <c r="I94" s="1893"/>
    </row>
    <row r="95" spans="1:9" x14ac:dyDescent="0.2">
      <c r="A95" s="1893"/>
      <c r="B95" s="1893"/>
      <c r="C95" s="1893"/>
      <c r="D95" s="1283"/>
      <c r="E95" s="1893"/>
      <c r="F95" s="1893"/>
      <c r="G95" s="1893"/>
      <c r="H95" s="1893"/>
      <c r="I95" s="1893"/>
    </row>
    <row r="96" spans="1:9" x14ac:dyDescent="0.2">
      <c r="A96" s="1893"/>
      <c r="B96" s="1893"/>
      <c r="C96" s="1893"/>
      <c r="D96" s="1283"/>
      <c r="E96" s="1893"/>
      <c r="F96" s="1893"/>
      <c r="G96" s="1893"/>
      <c r="H96" s="1893"/>
      <c r="I96" s="1893"/>
    </row>
    <row r="97" spans="1:9" x14ac:dyDescent="0.2">
      <c r="A97" s="1893"/>
      <c r="B97" s="1893"/>
      <c r="C97" s="1893"/>
      <c r="D97" s="1283"/>
      <c r="E97" s="1893"/>
      <c r="F97" s="1893"/>
      <c r="G97" s="1893"/>
      <c r="H97" s="1893"/>
      <c r="I97" s="1893"/>
    </row>
    <row r="98" spans="1:9" x14ac:dyDescent="0.2">
      <c r="A98" s="1893"/>
      <c r="B98" s="1893"/>
      <c r="C98" s="1893"/>
      <c r="D98" s="1283"/>
      <c r="E98" s="1893"/>
      <c r="F98" s="1893"/>
      <c r="G98" s="1893"/>
      <c r="H98" s="1893"/>
      <c r="I98" s="1893"/>
    </row>
    <row r="99" spans="1:9" x14ac:dyDescent="0.2">
      <c r="A99" s="1893"/>
      <c r="B99" s="1893"/>
      <c r="C99" s="1893"/>
      <c r="D99" s="1283"/>
      <c r="E99" s="1893"/>
      <c r="F99" s="1893"/>
      <c r="G99" s="1893"/>
      <c r="H99" s="1893"/>
      <c r="I99" s="1893"/>
    </row>
    <row r="100" spans="1:9" x14ac:dyDescent="0.2">
      <c r="A100" s="1893"/>
      <c r="B100" s="1893"/>
      <c r="C100" s="1893"/>
      <c r="D100" s="1283"/>
      <c r="E100" s="1893"/>
      <c r="F100" s="1893"/>
      <c r="G100" s="1893"/>
      <c r="H100" s="1893"/>
      <c r="I100" s="1893"/>
    </row>
    <row r="101" spans="1:9" x14ac:dyDescent="0.2">
      <c r="A101" s="1893"/>
      <c r="B101" s="1893"/>
      <c r="C101" s="1893"/>
      <c r="D101" s="1283"/>
      <c r="E101" s="1893"/>
      <c r="F101" s="1893"/>
      <c r="G101" s="1893"/>
      <c r="H101" s="1893"/>
      <c r="I101" s="1893"/>
    </row>
    <row r="102" spans="1:9" x14ac:dyDescent="0.2">
      <c r="A102" s="1893"/>
      <c r="B102" s="1893"/>
      <c r="C102" s="1893"/>
      <c r="D102" s="1283"/>
      <c r="E102" s="1893"/>
      <c r="F102" s="1893"/>
      <c r="G102" s="1893"/>
      <c r="H102" s="1893"/>
      <c r="I102" s="1893"/>
    </row>
    <row r="103" spans="1:9" x14ac:dyDescent="0.2">
      <c r="A103" s="1893"/>
      <c r="B103" s="1893"/>
      <c r="C103" s="1893"/>
      <c r="D103" s="1283"/>
      <c r="E103" s="1893"/>
      <c r="F103" s="1893"/>
      <c r="G103" s="1893"/>
      <c r="H103" s="1893"/>
      <c r="I103" s="1893"/>
    </row>
    <row r="104" spans="1:9" x14ac:dyDescent="0.2">
      <c r="A104" s="1893"/>
      <c r="B104" s="1893"/>
      <c r="C104" s="1893"/>
      <c r="D104" s="1283"/>
      <c r="E104" s="1893"/>
      <c r="F104" s="1893"/>
      <c r="G104" s="1893"/>
      <c r="H104" s="1893"/>
      <c r="I104" s="1893"/>
    </row>
    <row r="105" spans="1:9" x14ac:dyDescent="0.2">
      <c r="A105" s="1893"/>
      <c r="B105" s="1893"/>
      <c r="C105" s="1893"/>
      <c r="D105" s="1283"/>
      <c r="E105" s="1893"/>
      <c r="F105" s="1893"/>
      <c r="G105" s="1893"/>
      <c r="H105" s="1893"/>
      <c r="I105" s="1893"/>
    </row>
    <row r="106" spans="1:9" x14ac:dyDescent="0.2">
      <c r="A106" s="1893"/>
      <c r="B106" s="1893"/>
      <c r="C106" s="1893"/>
      <c r="D106" s="1283"/>
      <c r="E106" s="1893"/>
      <c r="F106" s="1893"/>
      <c r="G106" s="1893"/>
      <c r="H106" s="1893"/>
      <c r="I106" s="1893"/>
    </row>
    <row r="107" spans="1:9" x14ac:dyDescent="0.2">
      <c r="A107" s="1893"/>
      <c r="B107" s="1893"/>
      <c r="C107" s="1893"/>
      <c r="D107" s="1283"/>
      <c r="E107" s="1893"/>
      <c r="F107" s="1893"/>
      <c r="G107" s="1893"/>
      <c r="H107" s="1893"/>
      <c r="I107" s="1893"/>
    </row>
    <row r="108" spans="1:9" x14ac:dyDescent="0.2">
      <c r="A108" s="1893"/>
      <c r="B108" s="1893"/>
      <c r="C108" s="1893"/>
      <c r="D108" s="1283"/>
      <c r="E108" s="1893"/>
      <c r="F108" s="1893"/>
      <c r="G108" s="1893"/>
      <c r="H108" s="1893"/>
      <c r="I108" s="1893"/>
    </row>
    <row r="109" spans="1:9" x14ac:dyDescent="0.2">
      <c r="A109" s="1893"/>
      <c r="B109" s="1893"/>
      <c r="C109" s="1893"/>
      <c r="D109" s="1283"/>
      <c r="E109" s="1893"/>
      <c r="F109" s="1893"/>
      <c r="G109" s="1893"/>
      <c r="H109" s="1893"/>
      <c r="I109" s="1893"/>
    </row>
    <row r="110" spans="1:9" x14ac:dyDescent="0.2">
      <c r="A110" s="1893"/>
      <c r="B110" s="1893"/>
      <c r="C110" s="1893"/>
      <c r="D110" s="1283"/>
      <c r="E110" s="1893"/>
      <c r="F110" s="1893"/>
      <c r="G110" s="1893"/>
      <c r="H110" s="1893"/>
      <c r="I110" s="1893"/>
    </row>
    <row r="111" spans="1:9" x14ac:dyDescent="0.2">
      <c r="A111" s="1893"/>
      <c r="B111" s="1893"/>
      <c r="C111" s="1893"/>
      <c r="D111" s="1283"/>
      <c r="E111" s="1893"/>
      <c r="F111" s="1893"/>
      <c r="G111" s="1893"/>
      <c r="H111" s="1893"/>
      <c r="I111" s="1893"/>
    </row>
    <row r="112" spans="1:9" x14ac:dyDescent="0.2">
      <c r="A112" s="1893"/>
      <c r="B112" s="1893"/>
      <c r="C112" s="1893"/>
      <c r="D112" s="1283"/>
      <c r="E112" s="1893"/>
      <c r="F112" s="1893"/>
      <c r="G112" s="1893"/>
      <c r="H112" s="1893"/>
      <c r="I112" s="1893"/>
    </row>
    <row r="113" spans="1:9" x14ac:dyDescent="0.2">
      <c r="A113" s="1893"/>
      <c r="B113" s="1893"/>
      <c r="C113" s="1893"/>
      <c r="D113" s="1283"/>
      <c r="E113" s="1893"/>
      <c r="F113" s="1893"/>
      <c r="G113" s="1893"/>
      <c r="H113" s="1893"/>
      <c r="I113" s="1893"/>
    </row>
    <row r="114" spans="1:9" s="1893" customFormat="1" x14ac:dyDescent="0.2">
      <c r="D114" s="1283"/>
    </row>
    <row r="115" spans="1:9" s="1893" customFormat="1" x14ac:dyDescent="0.2">
      <c r="D115" s="1283"/>
    </row>
    <row r="116" spans="1:9" s="1893" customFormat="1" x14ac:dyDescent="0.2">
      <c r="D116" s="1283"/>
    </row>
    <row r="117" spans="1:9" s="1893" customFormat="1" x14ac:dyDescent="0.2">
      <c r="D117" s="1283"/>
    </row>
    <row r="118" spans="1:9" s="1893" customFormat="1" x14ac:dyDescent="0.2">
      <c r="D118" s="1283"/>
    </row>
    <row r="119" spans="1:9" s="1893" customFormat="1" x14ac:dyDescent="0.2">
      <c r="D119" s="1283"/>
    </row>
    <row r="120" spans="1:9" s="1893" customFormat="1" x14ac:dyDescent="0.2">
      <c r="D120" s="1283"/>
    </row>
    <row r="121" spans="1:9" s="1893" customFormat="1" x14ac:dyDescent="0.2">
      <c r="D121" s="1283"/>
    </row>
    <row r="122" spans="1:9" s="1893" customFormat="1" x14ac:dyDescent="0.2">
      <c r="D122" s="1283"/>
    </row>
    <row r="123" spans="1:9" s="1893" customFormat="1" x14ac:dyDescent="0.2">
      <c r="D123" s="1283"/>
    </row>
    <row r="124" spans="1:9" s="1893" customFormat="1" x14ac:dyDescent="0.2">
      <c r="D124" s="1283"/>
    </row>
    <row r="125" spans="1:9" s="1893" customFormat="1" x14ac:dyDescent="0.2">
      <c r="D125" s="1283"/>
    </row>
    <row r="126" spans="1:9" s="1893" customFormat="1" x14ac:dyDescent="0.2">
      <c r="D126" s="1283"/>
    </row>
    <row r="127" spans="1:9" s="1893" customFormat="1" x14ac:dyDescent="0.2">
      <c r="D127" s="1283"/>
    </row>
    <row r="128" spans="1:9" s="1893" customFormat="1" x14ac:dyDescent="0.2">
      <c r="D128" s="1283"/>
    </row>
    <row r="129" spans="4:4" s="1893" customFormat="1" x14ac:dyDescent="0.2">
      <c r="D129" s="1283"/>
    </row>
    <row r="130" spans="4:4" s="1893" customFormat="1" x14ac:dyDescent="0.2">
      <c r="D130" s="1283"/>
    </row>
    <row r="131" spans="4:4" s="1893" customFormat="1" x14ac:dyDescent="0.2">
      <c r="D131" s="1283"/>
    </row>
    <row r="132" spans="4:4" s="1893" customFormat="1" x14ac:dyDescent="0.2">
      <c r="D132" s="1283"/>
    </row>
    <row r="133" spans="4:4" s="1893" customFormat="1" x14ac:dyDescent="0.2">
      <c r="D133" s="1283"/>
    </row>
    <row r="134" spans="4:4" s="1893" customFormat="1" x14ac:dyDescent="0.2">
      <c r="D134" s="1283"/>
    </row>
    <row r="135" spans="4:4" s="1893" customFormat="1" x14ac:dyDescent="0.2">
      <c r="D135" s="1283"/>
    </row>
    <row r="136" spans="4:4" s="1893" customFormat="1" x14ac:dyDescent="0.2">
      <c r="D136" s="1283"/>
    </row>
    <row r="137" spans="4:4" s="1893" customFormat="1" x14ac:dyDescent="0.2">
      <c r="D137" s="1283"/>
    </row>
    <row r="138" spans="4:4" s="1893" customFormat="1" x14ac:dyDescent="0.2">
      <c r="D138" s="1283"/>
    </row>
    <row r="139" spans="4:4" s="1893" customFormat="1" x14ac:dyDescent="0.2">
      <c r="D139" s="1283"/>
    </row>
    <row r="140" spans="4:4" s="1893" customFormat="1" x14ac:dyDescent="0.2">
      <c r="D140" s="1283"/>
    </row>
    <row r="141" spans="4:4" s="1893" customFormat="1" x14ac:dyDescent="0.2">
      <c r="D141" s="1283"/>
    </row>
    <row r="142" spans="4:4" s="1893" customFormat="1" x14ac:dyDescent="0.2">
      <c r="D142" s="1283"/>
    </row>
    <row r="143" spans="4:4" s="1893" customFormat="1" x14ac:dyDescent="0.2">
      <c r="D143" s="1283"/>
    </row>
    <row r="144" spans="4:4" s="1893" customFormat="1" x14ac:dyDescent="0.2">
      <c r="D144" s="1283"/>
    </row>
    <row r="145" spans="4:4" s="1893" customFormat="1" x14ac:dyDescent="0.2">
      <c r="D145" s="1283"/>
    </row>
    <row r="146" spans="4:4" s="1893" customFormat="1" x14ac:dyDescent="0.2">
      <c r="D146" s="1283"/>
    </row>
    <row r="147" spans="4:4" s="1893" customFormat="1" x14ac:dyDescent="0.2">
      <c r="D147" s="1283"/>
    </row>
    <row r="148" spans="4:4" s="1893" customFormat="1" x14ac:dyDescent="0.2">
      <c r="D148" s="1283"/>
    </row>
    <row r="149" spans="4:4" s="1893" customFormat="1" x14ac:dyDescent="0.2">
      <c r="D149" s="1283"/>
    </row>
    <row r="150" spans="4:4" s="1893" customFormat="1" x14ac:dyDescent="0.2">
      <c r="D150" s="1283"/>
    </row>
    <row r="151" spans="4:4" s="1893" customFormat="1" x14ac:dyDescent="0.2">
      <c r="D151" s="1283"/>
    </row>
    <row r="152" spans="4:4" s="1893" customFormat="1" x14ac:dyDescent="0.2">
      <c r="D152" s="1283"/>
    </row>
    <row r="153" spans="4:4" s="1893" customFormat="1" x14ac:dyDescent="0.2">
      <c r="D153" s="1283"/>
    </row>
    <row r="154" spans="4:4" s="1893" customFormat="1" x14ac:dyDescent="0.2">
      <c r="D154" s="1283"/>
    </row>
    <row r="155" spans="4:4" s="1893" customFormat="1" x14ac:dyDescent="0.2">
      <c r="D155" s="1283"/>
    </row>
    <row r="156" spans="4:4" s="1893" customFormat="1" x14ac:dyDescent="0.2">
      <c r="D156" s="1283"/>
    </row>
    <row r="157" spans="4:4" s="1893" customFormat="1" x14ac:dyDescent="0.2">
      <c r="D157" s="1283"/>
    </row>
    <row r="158" spans="4:4" s="1893" customFormat="1" x14ac:dyDescent="0.2">
      <c r="D158" s="1283"/>
    </row>
    <row r="159" spans="4:4" s="1893" customFormat="1" x14ac:dyDescent="0.2">
      <c r="D159" s="1283"/>
    </row>
    <row r="160" spans="4:4" s="1893" customFormat="1" x14ac:dyDescent="0.2">
      <c r="D160" s="1283"/>
    </row>
    <row r="161" spans="4:4" s="1893" customFormat="1" x14ac:dyDescent="0.2">
      <c r="D161" s="1283"/>
    </row>
    <row r="162" spans="4:4" s="1893" customFormat="1" x14ac:dyDescent="0.2">
      <c r="D162" s="1283"/>
    </row>
    <row r="163" spans="4:4" s="1893" customFormat="1" x14ac:dyDescent="0.2">
      <c r="D163" s="1283"/>
    </row>
    <row r="164" spans="4:4" s="1893" customFormat="1" x14ac:dyDescent="0.2">
      <c r="D164" s="1283"/>
    </row>
    <row r="165" spans="4:4" s="1893" customFormat="1" x14ac:dyDescent="0.2">
      <c r="D165" s="1283"/>
    </row>
    <row r="166" spans="4:4" s="1893" customFormat="1" x14ac:dyDescent="0.2">
      <c r="D166" s="1283"/>
    </row>
    <row r="167" spans="4:4" s="1893" customFormat="1" x14ac:dyDescent="0.2">
      <c r="D167" s="1283"/>
    </row>
    <row r="168" spans="4:4" s="1893" customFormat="1" x14ac:dyDescent="0.2">
      <c r="D168" s="1283"/>
    </row>
    <row r="169" spans="4:4" s="1893" customFormat="1" x14ac:dyDescent="0.2">
      <c r="D169" s="1283"/>
    </row>
    <row r="170" spans="4:4" s="1893" customFormat="1" x14ac:dyDescent="0.2">
      <c r="D170" s="1283"/>
    </row>
    <row r="171" spans="4:4" s="1893" customFormat="1" x14ac:dyDescent="0.2">
      <c r="D171" s="1283"/>
    </row>
    <row r="172" spans="4:4" s="1893" customFormat="1" x14ac:dyDescent="0.2">
      <c r="D172" s="1283"/>
    </row>
    <row r="173" spans="4:4" s="1893" customFormat="1" x14ac:dyDescent="0.2">
      <c r="D173" s="1283"/>
    </row>
    <row r="174" spans="4:4" s="1893" customFormat="1" x14ac:dyDescent="0.2">
      <c r="D174" s="1283"/>
    </row>
    <row r="175" spans="4:4" s="1893" customFormat="1" x14ac:dyDescent="0.2">
      <c r="D175" s="1283"/>
    </row>
    <row r="176" spans="4:4" s="1893" customFormat="1" x14ac:dyDescent="0.2">
      <c r="D176" s="1283"/>
    </row>
    <row r="177" spans="4:4" s="1893" customFormat="1" x14ac:dyDescent="0.2">
      <c r="D177" s="1283"/>
    </row>
    <row r="178" spans="4:4" s="1893" customFormat="1" x14ac:dyDescent="0.2">
      <c r="D178" s="1283"/>
    </row>
    <row r="179" spans="4:4" s="1893" customFormat="1" x14ac:dyDescent="0.2">
      <c r="D179" s="1283"/>
    </row>
    <row r="180" spans="4:4" s="1893" customFormat="1" x14ac:dyDescent="0.2">
      <c r="D180" s="1283"/>
    </row>
    <row r="181" spans="4:4" s="1893" customFormat="1" x14ac:dyDescent="0.2">
      <c r="D181" s="1283"/>
    </row>
    <row r="182" spans="4:4" s="1893" customFormat="1" x14ac:dyDescent="0.2">
      <c r="D182" s="1283"/>
    </row>
    <row r="183" spans="4:4" s="1893" customFormat="1" x14ac:dyDescent="0.2">
      <c r="D183" s="1283"/>
    </row>
    <row r="184" spans="4:4" s="1893" customFormat="1" x14ac:dyDescent="0.2">
      <c r="D184" s="1283"/>
    </row>
    <row r="185" spans="4:4" s="1893" customFormat="1" x14ac:dyDescent="0.2">
      <c r="D185" s="1283"/>
    </row>
    <row r="186" spans="4:4" s="1893" customFormat="1" x14ac:dyDescent="0.2">
      <c r="D186" s="1283"/>
    </row>
    <row r="187" spans="4:4" s="1893" customFormat="1" x14ac:dyDescent="0.2">
      <c r="D187" s="1283"/>
    </row>
    <row r="188" spans="4:4" s="1893" customFormat="1" x14ac:dyDescent="0.2">
      <c r="D188" s="1283"/>
    </row>
    <row r="189" spans="4:4" s="1893" customFormat="1" x14ac:dyDescent="0.2">
      <c r="D189" s="1283"/>
    </row>
    <row r="190" spans="4:4" s="1893" customFormat="1" x14ac:dyDescent="0.2">
      <c r="D190" s="1283"/>
    </row>
    <row r="191" spans="4:4" s="1893" customFormat="1" x14ac:dyDescent="0.2">
      <c r="D191" s="1283"/>
    </row>
    <row r="192" spans="4:4" s="1893" customFormat="1" x14ac:dyDescent="0.2">
      <c r="D192" s="1283"/>
    </row>
    <row r="193" spans="4:4" s="1893" customFormat="1" x14ac:dyDescent="0.2">
      <c r="D193" s="1283"/>
    </row>
    <row r="194" spans="4:4" s="1893" customFormat="1" x14ac:dyDescent="0.2">
      <c r="D194" s="1283"/>
    </row>
    <row r="195" spans="4:4" s="1893" customFormat="1" x14ac:dyDescent="0.2">
      <c r="D195" s="1283"/>
    </row>
    <row r="196" spans="4:4" s="1893" customFormat="1" x14ac:dyDescent="0.2">
      <c r="D196" s="1283"/>
    </row>
    <row r="197" spans="4:4" s="1893" customFormat="1" x14ac:dyDescent="0.2">
      <c r="D197" s="1283"/>
    </row>
    <row r="198" spans="4:4" s="1893" customFormat="1" x14ac:dyDescent="0.2">
      <c r="D198" s="1283"/>
    </row>
    <row r="199" spans="4:4" s="1893" customFormat="1" x14ac:dyDescent="0.2">
      <c r="D199" s="1283"/>
    </row>
    <row r="200" spans="4:4" s="1893" customFormat="1" x14ac:dyDescent="0.2">
      <c r="D200" s="1283"/>
    </row>
    <row r="201" spans="4:4" s="1893" customFormat="1" x14ac:dyDescent="0.2">
      <c r="D201" s="1283"/>
    </row>
    <row r="202" spans="4:4" s="1893" customFormat="1" x14ac:dyDescent="0.2">
      <c r="D202" s="1283"/>
    </row>
    <row r="203" spans="4:4" s="1893" customFormat="1" x14ac:dyDescent="0.2">
      <c r="D203" s="1283"/>
    </row>
    <row r="204" spans="4:4" s="1893" customFormat="1" x14ac:dyDescent="0.2">
      <c r="D204" s="1283"/>
    </row>
    <row r="205" spans="4:4" s="1893" customFormat="1" x14ac:dyDescent="0.2">
      <c r="D205" s="1283"/>
    </row>
    <row r="206" spans="4:4" s="1893" customFormat="1" x14ac:dyDescent="0.2">
      <c r="D206" s="1283"/>
    </row>
    <row r="207" spans="4:4" s="1893" customFormat="1" x14ac:dyDescent="0.2">
      <c r="D207" s="1283"/>
    </row>
    <row r="208" spans="4:4" s="1893" customFormat="1" x14ac:dyDescent="0.2">
      <c r="D208" s="1283"/>
    </row>
    <row r="209" spans="4:4" s="1893" customFormat="1" x14ac:dyDescent="0.2">
      <c r="D209" s="1283"/>
    </row>
    <row r="210" spans="4:4" s="1893" customFormat="1" x14ac:dyDescent="0.2">
      <c r="D210" s="1283"/>
    </row>
    <row r="211" spans="4:4" s="1893" customFormat="1" x14ac:dyDescent="0.2">
      <c r="D211" s="1283"/>
    </row>
    <row r="212" spans="4:4" s="1893" customFormat="1" x14ac:dyDescent="0.2">
      <c r="D212" s="1283"/>
    </row>
    <row r="213" spans="4:4" s="1893" customFormat="1" x14ac:dyDescent="0.2">
      <c r="D213" s="1283"/>
    </row>
    <row r="214" spans="4:4" s="1893" customFormat="1" x14ac:dyDescent="0.2">
      <c r="D214" s="1283"/>
    </row>
    <row r="215" spans="4:4" s="1893" customFormat="1" x14ac:dyDescent="0.2">
      <c r="D215" s="1283"/>
    </row>
    <row r="216" spans="4:4" s="1893" customFormat="1" x14ac:dyDescent="0.2">
      <c r="D216" s="1283"/>
    </row>
    <row r="217" spans="4:4" s="1893" customFormat="1" x14ac:dyDescent="0.2">
      <c r="D217" s="1283"/>
    </row>
    <row r="218" spans="4:4" s="1893" customFormat="1" x14ac:dyDescent="0.2">
      <c r="D218" s="1283"/>
    </row>
    <row r="219" spans="4:4" s="1893" customFormat="1" x14ac:dyDescent="0.2">
      <c r="D219" s="1283"/>
    </row>
    <row r="220" spans="4:4" s="1893" customFormat="1" x14ac:dyDescent="0.2">
      <c r="D220" s="1283"/>
    </row>
    <row r="221" spans="4:4" s="1893" customFormat="1" x14ac:dyDescent="0.2">
      <c r="D221" s="1283"/>
    </row>
    <row r="222" spans="4:4" s="1893" customFormat="1" x14ac:dyDescent="0.2">
      <c r="D222" s="1283"/>
    </row>
    <row r="223" spans="4:4" s="1893" customFormat="1" x14ac:dyDescent="0.2">
      <c r="D223" s="1283"/>
    </row>
    <row r="224" spans="4:4" s="1893" customFormat="1" x14ac:dyDescent="0.2">
      <c r="D224" s="1283"/>
    </row>
    <row r="225" spans="4:4" s="1893" customFormat="1" x14ac:dyDescent="0.2">
      <c r="D225" s="1283"/>
    </row>
    <row r="226" spans="4:4" s="1893" customFormat="1" x14ac:dyDescent="0.2">
      <c r="D226" s="1283"/>
    </row>
    <row r="227" spans="4:4" s="1893" customFormat="1" x14ac:dyDescent="0.2">
      <c r="D227" s="1283"/>
    </row>
    <row r="228" spans="4:4" s="1893" customFormat="1" x14ac:dyDescent="0.2">
      <c r="D228" s="1283"/>
    </row>
    <row r="229" spans="4:4" s="1893" customFormat="1" x14ac:dyDescent="0.2">
      <c r="D229" s="1283"/>
    </row>
    <row r="230" spans="4:4" s="1893" customFormat="1" x14ac:dyDescent="0.2">
      <c r="D230" s="1283"/>
    </row>
    <row r="231" spans="4:4" s="1893" customFormat="1" x14ac:dyDescent="0.2">
      <c r="D231" s="1283"/>
    </row>
    <row r="232" spans="4:4" s="1893" customFormat="1" x14ac:dyDescent="0.2">
      <c r="D232" s="1283"/>
    </row>
    <row r="233" spans="4:4" s="1893" customFormat="1" x14ac:dyDescent="0.2">
      <c r="D233" s="1283"/>
    </row>
    <row r="234" spans="4:4" s="1893" customFormat="1" x14ac:dyDescent="0.2">
      <c r="D234" s="1283"/>
    </row>
    <row r="235" spans="4:4" s="1893" customFormat="1" x14ac:dyDescent="0.2">
      <c r="D235" s="1283"/>
    </row>
    <row r="236" spans="4:4" s="1893" customFormat="1" x14ac:dyDescent="0.2">
      <c r="D236" s="1283"/>
    </row>
    <row r="237" spans="4:4" s="1893" customFormat="1" x14ac:dyDescent="0.2">
      <c r="D237" s="1283"/>
    </row>
    <row r="238" spans="4:4" s="1893" customFormat="1" x14ac:dyDescent="0.2">
      <c r="D238" s="1283"/>
    </row>
    <row r="239" spans="4:4" s="1893" customFormat="1" x14ac:dyDescent="0.2">
      <c r="D239" s="1283"/>
    </row>
    <row r="240" spans="4:4" s="1893" customFormat="1" x14ac:dyDescent="0.2">
      <c r="D240" s="1283"/>
    </row>
    <row r="241" spans="4:4" s="1893" customFormat="1" x14ac:dyDescent="0.2">
      <c r="D241" s="1283"/>
    </row>
    <row r="242" spans="4:4" s="1893" customFormat="1" x14ac:dyDescent="0.2">
      <c r="D242" s="1283"/>
    </row>
    <row r="243" spans="4:4" s="1893" customFormat="1" x14ac:dyDescent="0.2">
      <c r="D243" s="1283"/>
    </row>
    <row r="244" spans="4:4" s="1893" customFormat="1" x14ac:dyDescent="0.2">
      <c r="D244" s="1283"/>
    </row>
    <row r="245" spans="4:4" s="1893" customFormat="1" x14ac:dyDescent="0.2">
      <c r="D245" s="1283"/>
    </row>
    <row r="246" spans="4:4" s="1893" customFormat="1" x14ac:dyDescent="0.2">
      <c r="D246" s="1283"/>
    </row>
    <row r="247" spans="4:4" s="1893" customFormat="1" x14ac:dyDescent="0.2">
      <c r="D247" s="1283"/>
    </row>
    <row r="248" spans="4:4" s="1893" customFormat="1" x14ac:dyDescent="0.2">
      <c r="D248" s="1283"/>
    </row>
    <row r="249" spans="4:4" s="1893" customFormat="1" x14ac:dyDescent="0.2">
      <c r="D249" s="1283"/>
    </row>
    <row r="250" spans="4:4" s="1893" customFormat="1" x14ac:dyDescent="0.2">
      <c r="D250" s="1283"/>
    </row>
    <row r="251" spans="4:4" s="1893" customFormat="1" x14ac:dyDescent="0.2">
      <c r="D251" s="1283"/>
    </row>
    <row r="252" spans="4:4" s="1893" customFormat="1" x14ac:dyDescent="0.2">
      <c r="D252" s="1283"/>
    </row>
    <row r="253" spans="4:4" s="1893" customFormat="1" x14ac:dyDescent="0.2">
      <c r="D253" s="1283"/>
    </row>
    <row r="254" spans="4:4" s="1893" customFormat="1" x14ac:dyDescent="0.2">
      <c r="D254" s="1283"/>
    </row>
    <row r="255" spans="4:4" s="1893" customFormat="1" x14ac:dyDescent="0.2">
      <c r="D255" s="1283"/>
    </row>
    <row r="256" spans="4:4" s="1893" customFormat="1" x14ac:dyDescent="0.2">
      <c r="D256" s="1283"/>
    </row>
    <row r="257" spans="4:4" s="1893" customFormat="1" x14ac:dyDescent="0.2">
      <c r="D257" s="1283"/>
    </row>
    <row r="258" spans="4:4" s="1893" customFormat="1" x14ac:dyDescent="0.2">
      <c r="D258" s="1283"/>
    </row>
    <row r="259" spans="4:4" s="1893" customFormat="1" x14ac:dyDescent="0.2">
      <c r="D259" s="1283"/>
    </row>
    <row r="260" spans="4:4" s="1893" customFormat="1" x14ac:dyDescent="0.2">
      <c r="D260" s="1283"/>
    </row>
    <row r="261" spans="4:4" s="1893" customFormat="1" x14ac:dyDescent="0.2">
      <c r="D261" s="1283"/>
    </row>
    <row r="262" spans="4:4" s="1893" customFormat="1" x14ac:dyDescent="0.2">
      <c r="D262" s="1283"/>
    </row>
    <row r="263" spans="4:4" s="1893" customFormat="1" x14ac:dyDescent="0.2">
      <c r="D263" s="1283"/>
    </row>
    <row r="264" spans="4:4" s="1893" customFormat="1" x14ac:dyDescent="0.2">
      <c r="D264" s="1283"/>
    </row>
    <row r="265" spans="4:4" s="1893" customFormat="1" x14ac:dyDescent="0.2">
      <c r="D265" s="1283"/>
    </row>
    <row r="266" spans="4:4" s="1893" customFormat="1" x14ac:dyDescent="0.2">
      <c r="D266" s="1283"/>
    </row>
    <row r="267" spans="4:4" s="1893" customFormat="1" x14ac:dyDescent="0.2">
      <c r="D267" s="1283"/>
    </row>
    <row r="268" spans="4:4" s="1893" customFormat="1" x14ac:dyDescent="0.2">
      <c r="D268" s="1283"/>
    </row>
    <row r="269" spans="4:4" s="1893" customFormat="1" x14ac:dyDescent="0.2">
      <c r="D269" s="1283"/>
    </row>
    <row r="270" spans="4:4" s="1893" customFormat="1" x14ac:dyDescent="0.2">
      <c r="D270" s="1283"/>
    </row>
    <row r="271" spans="4:4" s="1893" customFormat="1" x14ac:dyDescent="0.2">
      <c r="D271" s="1283"/>
    </row>
    <row r="272" spans="4:4" s="1893" customFormat="1" x14ac:dyDescent="0.2">
      <c r="D272" s="1283"/>
    </row>
    <row r="273" spans="4:4" s="1893" customFormat="1" x14ac:dyDescent="0.2">
      <c r="D273" s="1283"/>
    </row>
    <row r="274" spans="4:4" s="1893" customFormat="1" x14ac:dyDescent="0.2">
      <c r="D274" s="1283"/>
    </row>
    <row r="275" spans="4:4" s="1893" customFormat="1" x14ac:dyDescent="0.2">
      <c r="D275" s="1283"/>
    </row>
    <row r="276" spans="4:4" s="1893" customFormat="1" x14ac:dyDescent="0.2">
      <c r="D276" s="1283"/>
    </row>
    <row r="277" spans="4:4" s="1893" customFormat="1" x14ac:dyDescent="0.2">
      <c r="D277" s="1283"/>
    </row>
    <row r="278" spans="4:4" s="1893" customFormat="1" x14ac:dyDescent="0.2">
      <c r="D278" s="1283"/>
    </row>
    <row r="279" spans="4:4" s="1893" customFormat="1" x14ac:dyDescent="0.2">
      <c r="D279" s="1283"/>
    </row>
    <row r="280" spans="4:4" s="1893" customFormat="1" x14ac:dyDescent="0.2">
      <c r="D280" s="1283"/>
    </row>
    <row r="281" spans="4:4" s="1893" customFormat="1" x14ac:dyDescent="0.2">
      <c r="D281" s="1283"/>
    </row>
    <row r="282" spans="4:4" s="1893" customFormat="1" x14ac:dyDescent="0.2">
      <c r="D282" s="1283"/>
    </row>
    <row r="283" spans="4:4" s="1893" customFormat="1" x14ac:dyDescent="0.2">
      <c r="D283" s="1283"/>
    </row>
    <row r="284" spans="4:4" s="1893" customFormat="1" x14ac:dyDescent="0.2">
      <c r="D284" s="1283"/>
    </row>
    <row r="285" spans="4:4" s="1893" customFormat="1" x14ac:dyDescent="0.2">
      <c r="D285" s="1283"/>
    </row>
    <row r="286" spans="4:4" s="1893" customFormat="1" x14ac:dyDescent="0.2">
      <c r="D286" s="1283"/>
    </row>
    <row r="287" spans="4:4" s="1893" customFormat="1" x14ac:dyDescent="0.2">
      <c r="D287" s="1283"/>
    </row>
    <row r="288" spans="4:4" s="1893" customFormat="1" x14ac:dyDescent="0.2">
      <c r="D288" s="1283"/>
    </row>
    <row r="289" spans="4:4" s="1893" customFormat="1" x14ac:dyDescent="0.2">
      <c r="D289" s="1283"/>
    </row>
    <row r="290" spans="4:4" s="1893" customFormat="1" x14ac:dyDescent="0.2">
      <c r="D290" s="1283"/>
    </row>
    <row r="291" spans="4:4" s="1893" customFormat="1" x14ac:dyDescent="0.2">
      <c r="D291" s="1283"/>
    </row>
    <row r="292" spans="4:4" s="1893" customFormat="1" x14ac:dyDescent="0.2">
      <c r="D292" s="1283"/>
    </row>
    <row r="293" spans="4:4" s="1893" customFormat="1" x14ac:dyDescent="0.2">
      <c r="D293" s="1283"/>
    </row>
    <row r="294" spans="4:4" s="1893" customFormat="1" x14ac:dyDescent="0.2">
      <c r="D294" s="1283"/>
    </row>
    <row r="295" spans="4:4" s="1893" customFormat="1" x14ac:dyDescent="0.2">
      <c r="D295" s="1283"/>
    </row>
    <row r="296" spans="4:4" s="1893" customFormat="1" x14ac:dyDescent="0.2">
      <c r="D296" s="1283"/>
    </row>
    <row r="297" spans="4:4" s="1893" customFormat="1" x14ac:dyDescent="0.2">
      <c r="D297" s="1283"/>
    </row>
    <row r="298" spans="4:4" s="1893" customFormat="1" x14ac:dyDescent="0.2">
      <c r="D298" s="1283"/>
    </row>
    <row r="299" spans="4:4" s="1893" customFormat="1" x14ac:dyDescent="0.2">
      <c r="D299" s="1283"/>
    </row>
    <row r="300" spans="4:4" s="1893" customFormat="1" x14ac:dyDescent="0.2">
      <c r="D300" s="1283"/>
    </row>
    <row r="301" spans="4:4" s="1893" customFormat="1" x14ac:dyDescent="0.2">
      <c r="D301" s="1283"/>
    </row>
    <row r="302" spans="4:4" s="1893" customFormat="1" x14ac:dyDescent="0.2">
      <c r="D302" s="1283"/>
    </row>
    <row r="303" spans="4:4" s="1893" customFormat="1" x14ac:dyDescent="0.2">
      <c r="D303" s="1283"/>
    </row>
    <row r="304" spans="4:4" s="1893" customFormat="1" x14ac:dyDescent="0.2">
      <c r="D304" s="1283"/>
    </row>
    <row r="305" spans="4:4" s="1893" customFormat="1" x14ac:dyDescent="0.2">
      <c r="D305" s="1283"/>
    </row>
    <row r="306" spans="4:4" s="1893" customFormat="1" x14ac:dyDescent="0.2">
      <c r="D306" s="1283"/>
    </row>
    <row r="307" spans="4:4" s="1893" customFormat="1" x14ac:dyDescent="0.2">
      <c r="D307" s="1283"/>
    </row>
    <row r="308" spans="4:4" s="1893" customFormat="1" x14ac:dyDescent="0.2">
      <c r="D308" s="1283"/>
    </row>
    <row r="309" spans="4:4" s="1893" customFormat="1" x14ac:dyDescent="0.2">
      <c r="D309" s="1283"/>
    </row>
    <row r="310" spans="4:4" s="1893" customFormat="1" x14ac:dyDescent="0.2">
      <c r="D310" s="1283"/>
    </row>
    <row r="311" spans="4:4" s="1893" customFormat="1" x14ac:dyDescent="0.2">
      <c r="D311" s="1283"/>
    </row>
    <row r="312" spans="4:4" s="1893" customFormat="1" x14ac:dyDescent="0.2">
      <c r="D312" s="1283"/>
    </row>
    <row r="313" spans="4:4" s="1893" customFormat="1" x14ac:dyDescent="0.2">
      <c r="D313" s="1283"/>
    </row>
    <row r="314" spans="4:4" s="1893" customFormat="1" x14ac:dyDescent="0.2">
      <c r="D314" s="1283"/>
    </row>
    <row r="315" spans="4:4" s="1893" customFormat="1" x14ac:dyDescent="0.2">
      <c r="D315" s="1283"/>
    </row>
    <row r="316" spans="4:4" s="1893" customFormat="1" x14ac:dyDescent="0.2">
      <c r="D316" s="1283"/>
    </row>
    <row r="317" spans="4:4" s="1893" customFormat="1" x14ac:dyDescent="0.2">
      <c r="D317" s="1283"/>
    </row>
    <row r="318" spans="4:4" s="1893" customFormat="1" x14ac:dyDescent="0.2">
      <c r="D318" s="1283"/>
    </row>
    <row r="319" spans="4:4" s="1893" customFormat="1" x14ac:dyDescent="0.2">
      <c r="D319" s="1283"/>
    </row>
    <row r="320" spans="4:4" s="1893" customFormat="1" x14ac:dyDescent="0.2">
      <c r="D320" s="1283"/>
    </row>
    <row r="321" spans="4:4" s="1893" customFormat="1" x14ac:dyDescent="0.2">
      <c r="D321" s="1283"/>
    </row>
    <row r="322" spans="4:4" s="1893" customFormat="1" x14ac:dyDescent="0.2">
      <c r="D322" s="1283"/>
    </row>
    <row r="323" spans="4:4" s="1893" customFormat="1" x14ac:dyDescent="0.2">
      <c r="D323" s="1283"/>
    </row>
    <row r="324" spans="4:4" s="1893" customFormat="1" x14ac:dyDescent="0.2">
      <c r="D324" s="1283"/>
    </row>
    <row r="325" spans="4:4" s="1893" customFormat="1" x14ac:dyDescent="0.2">
      <c r="D325" s="1283"/>
    </row>
    <row r="326" spans="4:4" s="1893" customFormat="1" x14ac:dyDescent="0.2">
      <c r="D326" s="1283"/>
    </row>
    <row r="327" spans="4:4" s="1893" customFormat="1" x14ac:dyDescent="0.2">
      <c r="D327" s="1283"/>
    </row>
    <row r="328" spans="4:4" s="1893" customFormat="1" x14ac:dyDescent="0.2">
      <c r="D328" s="1283"/>
    </row>
    <row r="329" spans="4:4" s="1893" customFormat="1" x14ac:dyDescent="0.2">
      <c r="D329" s="1283"/>
    </row>
    <row r="330" spans="4:4" s="1893" customFormat="1" x14ac:dyDescent="0.2">
      <c r="D330" s="1283"/>
    </row>
    <row r="331" spans="4:4" s="1893" customFormat="1" x14ac:dyDescent="0.2">
      <c r="D331" s="1283"/>
    </row>
    <row r="332" spans="4:4" s="1893" customFormat="1" x14ac:dyDescent="0.2">
      <c r="D332" s="1283"/>
    </row>
    <row r="333" spans="4:4" s="1893" customFormat="1" x14ac:dyDescent="0.2">
      <c r="D333" s="1283"/>
    </row>
    <row r="334" spans="4:4" s="1893" customFormat="1" x14ac:dyDescent="0.2">
      <c r="D334" s="1283"/>
    </row>
    <row r="335" spans="4:4" s="1893" customFormat="1" x14ac:dyDescent="0.2">
      <c r="D335" s="1283"/>
    </row>
    <row r="336" spans="4:4" s="1893" customFormat="1" x14ac:dyDescent="0.2">
      <c r="D336" s="1283"/>
    </row>
    <row r="337" spans="4:4" s="1893" customFormat="1" x14ac:dyDescent="0.2">
      <c r="D337" s="1283"/>
    </row>
    <row r="338" spans="4:4" s="1893" customFormat="1" x14ac:dyDescent="0.2">
      <c r="D338" s="1283"/>
    </row>
    <row r="339" spans="4:4" s="1893" customFormat="1" x14ac:dyDescent="0.2">
      <c r="D339" s="1283"/>
    </row>
    <row r="340" spans="4:4" s="1893" customFormat="1" x14ac:dyDescent="0.2">
      <c r="D340" s="1283"/>
    </row>
    <row r="341" spans="4:4" s="1893" customFormat="1" x14ac:dyDescent="0.2">
      <c r="D341" s="1283"/>
    </row>
    <row r="342" spans="4:4" s="1893" customFormat="1" x14ac:dyDescent="0.2">
      <c r="D342" s="1283"/>
    </row>
    <row r="343" spans="4:4" s="1893" customFormat="1" x14ac:dyDescent="0.2">
      <c r="D343" s="1283"/>
    </row>
    <row r="344" spans="4:4" s="1893" customFormat="1" x14ac:dyDescent="0.2">
      <c r="D344" s="1283"/>
    </row>
    <row r="345" spans="4:4" s="1893" customFormat="1" x14ac:dyDescent="0.2">
      <c r="D345" s="1283"/>
    </row>
    <row r="346" spans="4:4" s="1893" customFormat="1" x14ac:dyDescent="0.2">
      <c r="D346" s="1283"/>
    </row>
    <row r="347" spans="4:4" s="1893" customFormat="1" x14ac:dyDescent="0.2">
      <c r="D347" s="1283"/>
    </row>
    <row r="348" spans="4:4" s="1893" customFormat="1" x14ac:dyDescent="0.2">
      <c r="D348" s="1283"/>
    </row>
    <row r="349" spans="4:4" s="1893" customFormat="1" x14ac:dyDescent="0.2">
      <c r="D349" s="1283"/>
    </row>
    <row r="350" spans="4:4" s="1893" customFormat="1" x14ac:dyDescent="0.2">
      <c r="D350" s="1283"/>
    </row>
    <row r="351" spans="4:4" s="1893" customFormat="1" x14ac:dyDescent="0.2">
      <c r="D351" s="1283"/>
    </row>
    <row r="352" spans="4:4" s="1893" customFormat="1" x14ac:dyDescent="0.2">
      <c r="D352" s="1283"/>
    </row>
    <row r="353" spans="4:4" s="1893" customFormat="1" x14ac:dyDescent="0.2">
      <c r="D353" s="1283"/>
    </row>
    <row r="354" spans="4:4" s="1893" customFormat="1" x14ac:dyDescent="0.2">
      <c r="D354" s="1283"/>
    </row>
    <row r="355" spans="4:4" s="1893" customFormat="1" x14ac:dyDescent="0.2">
      <c r="D355" s="1283"/>
    </row>
    <row r="356" spans="4:4" s="1893" customFormat="1" x14ac:dyDescent="0.2">
      <c r="D356" s="1283"/>
    </row>
    <row r="357" spans="4:4" s="1893" customFormat="1" x14ac:dyDescent="0.2">
      <c r="D357" s="1283"/>
    </row>
    <row r="358" spans="4:4" s="1893" customFormat="1" x14ac:dyDescent="0.2">
      <c r="D358" s="1283"/>
    </row>
    <row r="359" spans="4:4" s="1893" customFormat="1" x14ac:dyDescent="0.2">
      <c r="D359" s="1283"/>
    </row>
    <row r="360" spans="4:4" s="1893" customFormat="1" x14ac:dyDescent="0.2">
      <c r="D360" s="1283"/>
    </row>
    <row r="361" spans="4:4" s="1893" customFormat="1" x14ac:dyDescent="0.2">
      <c r="D361" s="1283"/>
    </row>
    <row r="362" spans="4:4" s="1893" customFormat="1" x14ac:dyDescent="0.2">
      <c r="D362" s="1283"/>
    </row>
    <row r="363" spans="4:4" s="1893" customFormat="1" x14ac:dyDescent="0.2">
      <c r="D363" s="1283"/>
    </row>
    <row r="364" spans="4:4" s="1893" customFormat="1" x14ac:dyDescent="0.2">
      <c r="D364" s="1283"/>
    </row>
    <row r="365" spans="4:4" s="1893" customFormat="1" x14ac:dyDescent="0.2">
      <c r="D365" s="1283"/>
    </row>
    <row r="366" spans="4:4" s="1893" customFormat="1" x14ac:dyDescent="0.2">
      <c r="D366" s="1283"/>
    </row>
    <row r="367" spans="4:4" s="1893" customFormat="1" x14ac:dyDescent="0.2">
      <c r="D367" s="1283"/>
    </row>
    <row r="368" spans="4:4" s="1893" customFormat="1" x14ac:dyDescent="0.2">
      <c r="D368" s="1283"/>
    </row>
    <row r="369" spans="4:4" s="1893" customFormat="1" x14ac:dyDescent="0.2">
      <c r="D369" s="1283"/>
    </row>
    <row r="370" spans="4:4" s="1893" customFormat="1" x14ac:dyDescent="0.2">
      <c r="D370" s="1283"/>
    </row>
    <row r="371" spans="4:4" s="1893" customFormat="1" x14ac:dyDescent="0.2">
      <c r="D371" s="1283"/>
    </row>
    <row r="372" spans="4:4" s="1893" customFormat="1" x14ac:dyDescent="0.2">
      <c r="D372" s="1283"/>
    </row>
    <row r="373" spans="4:4" s="1893" customFormat="1" x14ac:dyDescent="0.2">
      <c r="D373" s="1283"/>
    </row>
    <row r="374" spans="4:4" s="1893" customFormat="1" x14ac:dyDescent="0.2">
      <c r="D374" s="1283"/>
    </row>
    <row r="375" spans="4:4" s="1893" customFormat="1" x14ac:dyDescent="0.2">
      <c r="D375" s="1283"/>
    </row>
    <row r="376" spans="4:4" s="1893" customFormat="1" x14ac:dyDescent="0.2">
      <c r="D376" s="1283"/>
    </row>
    <row r="377" spans="4:4" s="1893" customFormat="1" x14ac:dyDescent="0.2">
      <c r="D377" s="1283"/>
    </row>
    <row r="378" spans="4:4" s="1893" customFormat="1" x14ac:dyDescent="0.2">
      <c r="D378" s="1283"/>
    </row>
    <row r="379" spans="4:4" s="1893" customFormat="1" x14ac:dyDescent="0.2">
      <c r="D379" s="1283"/>
    </row>
    <row r="380" spans="4:4" s="1893" customFormat="1" x14ac:dyDescent="0.2">
      <c r="D380" s="1283"/>
    </row>
    <row r="381" spans="4:4" s="1893" customFormat="1" x14ac:dyDescent="0.2">
      <c r="D381" s="1283"/>
    </row>
    <row r="382" spans="4:4" s="1893" customFormat="1" x14ac:dyDescent="0.2">
      <c r="D382" s="1283"/>
    </row>
    <row r="383" spans="4:4" s="1893" customFormat="1" x14ac:dyDescent="0.2">
      <c r="D383" s="1283"/>
    </row>
    <row r="384" spans="4:4" s="1893" customFormat="1" x14ac:dyDescent="0.2">
      <c r="D384" s="1283"/>
    </row>
    <row r="385" spans="4:4" s="1893" customFormat="1" x14ac:dyDescent="0.2">
      <c r="D385" s="1283"/>
    </row>
    <row r="386" spans="4:4" s="1893" customFormat="1" x14ac:dyDescent="0.2">
      <c r="D386" s="1283"/>
    </row>
    <row r="387" spans="4:4" s="1893" customFormat="1" x14ac:dyDescent="0.2">
      <c r="D387" s="1283"/>
    </row>
    <row r="388" spans="4:4" s="1893" customFormat="1" x14ac:dyDescent="0.2">
      <c r="D388" s="1283"/>
    </row>
    <row r="389" spans="4:4" s="1893" customFormat="1" x14ac:dyDescent="0.2">
      <c r="D389" s="1283"/>
    </row>
    <row r="390" spans="4:4" s="1893" customFormat="1" x14ac:dyDescent="0.2">
      <c r="D390" s="1283"/>
    </row>
    <row r="391" spans="4:4" s="1893" customFormat="1" x14ac:dyDescent="0.2">
      <c r="D391" s="1283"/>
    </row>
    <row r="392" spans="4:4" s="1893" customFormat="1" x14ac:dyDescent="0.2">
      <c r="D392" s="1283"/>
    </row>
    <row r="393" spans="4:4" s="1893" customFormat="1" x14ac:dyDescent="0.2">
      <c r="D393" s="1283"/>
    </row>
    <row r="394" spans="4:4" s="1893" customFormat="1" x14ac:dyDescent="0.2">
      <c r="D394" s="1283"/>
    </row>
    <row r="395" spans="4:4" s="1893" customFormat="1" x14ac:dyDescent="0.2">
      <c r="D395" s="1283"/>
    </row>
    <row r="396" spans="4:4" s="1893" customFormat="1" x14ac:dyDescent="0.2">
      <c r="D396" s="1283"/>
    </row>
    <row r="397" spans="4:4" s="1893" customFormat="1" x14ac:dyDescent="0.2">
      <c r="D397" s="1283"/>
    </row>
    <row r="398" spans="4:4" s="1893" customFormat="1" x14ac:dyDescent="0.2">
      <c r="D398" s="1283"/>
    </row>
    <row r="399" spans="4:4" s="1893" customFormat="1" x14ac:dyDescent="0.2">
      <c r="D399" s="1283"/>
    </row>
    <row r="400" spans="4:4" s="1893" customFormat="1" x14ac:dyDescent="0.2">
      <c r="D400" s="1283"/>
    </row>
    <row r="401" spans="4:4" s="1893" customFormat="1" x14ac:dyDescent="0.2">
      <c r="D401" s="1283"/>
    </row>
    <row r="402" spans="4:4" s="1893" customFormat="1" x14ac:dyDescent="0.2">
      <c r="D402" s="1283"/>
    </row>
    <row r="403" spans="4:4" s="1893" customFormat="1" x14ac:dyDescent="0.2">
      <c r="D403" s="1283"/>
    </row>
    <row r="404" spans="4:4" s="1893" customFormat="1" x14ac:dyDescent="0.2">
      <c r="D404" s="1283"/>
    </row>
    <row r="405" spans="4:4" s="1893" customFormat="1" x14ac:dyDescent="0.2">
      <c r="D405" s="1283"/>
    </row>
    <row r="406" spans="4:4" s="1893" customFormat="1" x14ac:dyDescent="0.2">
      <c r="D406" s="1283"/>
    </row>
    <row r="407" spans="4:4" s="1893" customFormat="1" x14ac:dyDescent="0.2">
      <c r="D407" s="1283"/>
    </row>
    <row r="408" spans="4:4" s="1893" customFormat="1" x14ac:dyDescent="0.2">
      <c r="D408" s="1283"/>
    </row>
    <row r="409" spans="4:4" s="1893" customFormat="1" x14ac:dyDescent="0.2">
      <c r="D409" s="1283"/>
    </row>
    <row r="410" spans="4:4" s="1893" customFormat="1" x14ac:dyDescent="0.2">
      <c r="D410" s="1283"/>
    </row>
    <row r="411" spans="4:4" s="1893" customFormat="1" x14ac:dyDescent="0.2">
      <c r="D411" s="1283"/>
    </row>
    <row r="412" spans="4:4" s="1893" customFormat="1" x14ac:dyDescent="0.2">
      <c r="D412" s="1283"/>
    </row>
    <row r="413" spans="4:4" s="1893" customFormat="1" x14ac:dyDescent="0.2">
      <c r="D413" s="1283"/>
    </row>
    <row r="414" spans="4:4" s="1893" customFormat="1" x14ac:dyDescent="0.2">
      <c r="D414" s="1283"/>
    </row>
    <row r="415" spans="4:4" s="1893" customFormat="1" x14ac:dyDescent="0.2">
      <c r="D415" s="1283"/>
    </row>
    <row r="416" spans="4:4" s="1893" customFormat="1" x14ac:dyDescent="0.2">
      <c r="D416" s="1283"/>
    </row>
    <row r="417" spans="4:4" s="1893" customFormat="1" x14ac:dyDescent="0.2">
      <c r="D417" s="1283"/>
    </row>
    <row r="418" spans="4:4" s="1893" customFormat="1" x14ac:dyDescent="0.2">
      <c r="D418" s="1283"/>
    </row>
    <row r="419" spans="4:4" s="1893" customFormat="1" x14ac:dyDescent="0.2">
      <c r="D419" s="1283"/>
    </row>
    <row r="420" spans="4:4" s="1893" customFormat="1" x14ac:dyDescent="0.2">
      <c r="D420" s="1283"/>
    </row>
    <row r="421" spans="4:4" s="1893" customFormat="1" x14ac:dyDescent="0.2">
      <c r="D421" s="1283"/>
    </row>
    <row r="422" spans="4:4" s="1893" customFormat="1" x14ac:dyDescent="0.2">
      <c r="D422" s="1283"/>
    </row>
    <row r="423" spans="4:4" s="1893" customFormat="1" x14ac:dyDescent="0.2">
      <c r="D423" s="1283"/>
    </row>
    <row r="424" spans="4:4" s="1893" customFormat="1" x14ac:dyDescent="0.2">
      <c r="D424" s="1283"/>
    </row>
    <row r="425" spans="4:4" s="1893" customFormat="1" x14ac:dyDescent="0.2">
      <c r="D425" s="1283"/>
    </row>
    <row r="426" spans="4:4" s="1893" customFormat="1" x14ac:dyDescent="0.2">
      <c r="D426" s="1283"/>
    </row>
    <row r="427" spans="4:4" s="1893" customFormat="1" x14ac:dyDescent="0.2">
      <c r="D427" s="1283"/>
    </row>
    <row r="428" spans="4:4" s="1893" customFormat="1" x14ac:dyDescent="0.2">
      <c r="D428" s="1283"/>
    </row>
    <row r="429" spans="4:4" s="1893" customFormat="1" x14ac:dyDescent="0.2">
      <c r="D429" s="1283"/>
    </row>
    <row r="430" spans="4:4" s="1893" customFormat="1" x14ac:dyDescent="0.2">
      <c r="D430" s="1283"/>
    </row>
    <row r="431" spans="4:4" s="1893" customFormat="1" x14ac:dyDescent="0.2">
      <c r="D431" s="1283"/>
    </row>
    <row r="432" spans="4:4" s="1893" customFormat="1" x14ac:dyDescent="0.2">
      <c r="D432" s="1283"/>
    </row>
    <row r="433" spans="4:4" s="1893" customFormat="1" x14ac:dyDescent="0.2">
      <c r="D433" s="1283"/>
    </row>
    <row r="434" spans="4:4" s="1893" customFormat="1" x14ac:dyDescent="0.2">
      <c r="D434" s="1283"/>
    </row>
    <row r="435" spans="4:4" s="1893" customFormat="1" x14ac:dyDescent="0.2">
      <c r="D435" s="1283"/>
    </row>
    <row r="436" spans="4:4" s="1893" customFormat="1" x14ac:dyDescent="0.2">
      <c r="D436" s="1283"/>
    </row>
    <row r="437" spans="4:4" s="1893" customFormat="1" x14ac:dyDescent="0.2">
      <c r="D437" s="1283"/>
    </row>
    <row r="438" spans="4:4" s="1893" customFormat="1" x14ac:dyDescent="0.2">
      <c r="D438" s="1283"/>
    </row>
    <row r="439" spans="4:4" s="1893" customFormat="1" x14ac:dyDescent="0.2">
      <c r="D439" s="1283"/>
    </row>
    <row r="440" spans="4:4" s="1893" customFormat="1" x14ac:dyDescent="0.2">
      <c r="D440" s="1283"/>
    </row>
    <row r="441" spans="4:4" s="1893" customFormat="1" x14ac:dyDescent="0.2">
      <c r="D441" s="1283"/>
    </row>
    <row r="442" spans="4:4" s="1893" customFormat="1" x14ac:dyDescent="0.2">
      <c r="D442" s="1283"/>
    </row>
    <row r="443" spans="4:4" s="1893" customFormat="1" x14ac:dyDescent="0.2">
      <c r="D443" s="1283"/>
    </row>
    <row r="444" spans="4:4" s="1893" customFormat="1" x14ac:dyDescent="0.2">
      <c r="D444" s="1283"/>
    </row>
    <row r="445" spans="4:4" s="1893" customFormat="1" x14ac:dyDescent="0.2">
      <c r="D445" s="1283"/>
    </row>
    <row r="446" spans="4:4" s="1893" customFormat="1" x14ac:dyDescent="0.2">
      <c r="D446" s="1283"/>
    </row>
    <row r="447" spans="4:4" s="1893" customFormat="1" x14ac:dyDescent="0.2">
      <c r="D447" s="1283"/>
    </row>
    <row r="448" spans="4:4" s="1893" customFormat="1" x14ac:dyDescent="0.2">
      <c r="D448" s="1283"/>
    </row>
    <row r="449" spans="4:4" s="1893" customFormat="1" x14ac:dyDescent="0.2">
      <c r="D449" s="1283"/>
    </row>
    <row r="450" spans="4:4" s="1893" customFormat="1" x14ac:dyDescent="0.2">
      <c r="D450" s="1283"/>
    </row>
    <row r="451" spans="4:4" s="1893" customFormat="1" x14ac:dyDescent="0.2">
      <c r="D451" s="1283"/>
    </row>
    <row r="452" spans="4:4" s="1893" customFormat="1" x14ac:dyDescent="0.2">
      <c r="D452" s="1283"/>
    </row>
    <row r="453" spans="4:4" s="1893" customFormat="1" x14ac:dyDescent="0.2">
      <c r="D453" s="1283"/>
    </row>
    <row r="454" spans="4:4" s="1893" customFormat="1" x14ac:dyDescent="0.2">
      <c r="D454" s="1283"/>
    </row>
    <row r="455" spans="4:4" s="1893" customFormat="1" x14ac:dyDescent="0.2">
      <c r="D455" s="1283"/>
    </row>
    <row r="456" spans="4:4" s="1893" customFormat="1" x14ac:dyDescent="0.2">
      <c r="D456" s="1283"/>
    </row>
    <row r="457" spans="4:4" s="1893" customFormat="1" x14ac:dyDescent="0.2">
      <c r="D457" s="1283"/>
    </row>
    <row r="458" spans="4:4" s="1893" customFormat="1" x14ac:dyDescent="0.2">
      <c r="D458" s="1283"/>
    </row>
    <row r="459" spans="4:4" s="1893" customFormat="1" x14ac:dyDescent="0.2">
      <c r="D459" s="1283"/>
    </row>
    <row r="460" spans="4:4" s="1893" customFormat="1" x14ac:dyDescent="0.2">
      <c r="D460" s="1283"/>
    </row>
    <row r="461" spans="4:4" s="1893" customFormat="1" x14ac:dyDescent="0.2">
      <c r="D461" s="1283"/>
    </row>
    <row r="462" spans="4:4" s="1893" customFormat="1" x14ac:dyDescent="0.2">
      <c r="D462" s="1283"/>
    </row>
    <row r="463" spans="4:4" s="1893" customFormat="1" x14ac:dyDescent="0.2">
      <c r="D463" s="1283"/>
    </row>
    <row r="464" spans="4:4" s="1893" customFormat="1" x14ac:dyDescent="0.2">
      <c r="D464" s="1283"/>
    </row>
    <row r="465" spans="4:4" s="1893" customFormat="1" x14ac:dyDescent="0.2">
      <c r="D465" s="1283"/>
    </row>
    <row r="466" spans="4:4" s="1893" customFormat="1" x14ac:dyDescent="0.2">
      <c r="D466" s="1283"/>
    </row>
    <row r="467" spans="4:4" s="1893" customFormat="1" x14ac:dyDescent="0.2">
      <c r="D467" s="1283"/>
    </row>
    <row r="468" spans="4:4" s="1893" customFormat="1" x14ac:dyDescent="0.2">
      <c r="D468" s="1283"/>
    </row>
    <row r="469" spans="4:4" s="1893" customFormat="1" x14ac:dyDescent="0.2">
      <c r="D469" s="1283"/>
    </row>
    <row r="470" spans="4:4" s="1893" customFormat="1" x14ac:dyDescent="0.2">
      <c r="D470" s="1283"/>
    </row>
    <row r="471" spans="4:4" s="1893" customFormat="1" x14ac:dyDescent="0.2">
      <c r="D471" s="1283"/>
    </row>
    <row r="472" spans="4:4" s="1893" customFormat="1" x14ac:dyDescent="0.2">
      <c r="D472" s="1283"/>
    </row>
    <row r="473" spans="4:4" s="1893" customFormat="1" x14ac:dyDescent="0.2">
      <c r="D473" s="1283"/>
    </row>
    <row r="474" spans="4:4" s="1893" customFormat="1" x14ac:dyDescent="0.2">
      <c r="D474" s="1283"/>
    </row>
    <row r="475" spans="4:4" s="1893" customFormat="1" x14ac:dyDescent="0.2">
      <c r="D475" s="1283"/>
    </row>
    <row r="476" spans="4:4" s="1893" customFormat="1" x14ac:dyDescent="0.2">
      <c r="D476" s="1283"/>
    </row>
    <row r="477" spans="4:4" s="1893" customFormat="1" x14ac:dyDescent="0.2">
      <c r="D477" s="1283"/>
    </row>
    <row r="478" spans="4:4" s="1893" customFormat="1" x14ac:dyDescent="0.2">
      <c r="D478" s="1283"/>
    </row>
    <row r="479" spans="4:4" s="1893" customFormat="1" x14ac:dyDescent="0.2">
      <c r="D479" s="1283"/>
    </row>
    <row r="480" spans="4:4" s="1893" customFormat="1" x14ac:dyDescent="0.2">
      <c r="D480" s="1283"/>
    </row>
    <row r="481" spans="4:4" s="1893" customFormat="1" x14ac:dyDescent="0.2">
      <c r="D481" s="1283"/>
    </row>
    <row r="482" spans="4:4" s="1893" customFormat="1" x14ac:dyDescent="0.2">
      <c r="D482" s="1283"/>
    </row>
    <row r="483" spans="4:4" s="1893" customFormat="1" x14ac:dyDescent="0.2">
      <c r="D483" s="1283"/>
    </row>
    <row r="484" spans="4:4" s="1893" customFormat="1" x14ac:dyDescent="0.2">
      <c r="D484" s="1283"/>
    </row>
    <row r="485" spans="4:4" s="1893" customFormat="1" x14ac:dyDescent="0.2">
      <c r="D485" s="1283"/>
    </row>
    <row r="486" spans="4:4" s="1893" customFormat="1" x14ac:dyDescent="0.2">
      <c r="D486" s="1283"/>
    </row>
    <row r="487" spans="4:4" s="1893" customFormat="1" x14ac:dyDescent="0.2">
      <c r="D487" s="1283"/>
    </row>
    <row r="488" spans="4:4" s="1893" customFormat="1" x14ac:dyDescent="0.2">
      <c r="D488" s="1283"/>
    </row>
    <row r="489" spans="4:4" s="1893" customFormat="1" x14ac:dyDescent="0.2">
      <c r="D489" s="1283"/>
    </row>
    <row r="490" spans="4:4" s="1893" customFormat="1" x14ac:dyDescent="0.2">
      <c r="D490" s="1283"/>
    </row>
    <row r="491" spans="4:4" s="1893" customFormat="1" x14ac:dyDescent="0.2">
      <c r="D491" s="1283"/>
    </row>
    <row r="492" spans="4:4" s="1893" customFormat="1" x14ac:dyDescent="0.2">
      <c r="D492" s="1283"/>
    </row>
    <row r="493" spans="4:4" s="1893" customFormat="1" x14ac:dyDescent="0.2">
      <c r="D493" s="1283"/>
    </row>
    <row r="494" spans="4:4" s="1893" customFormat="1" x14ac:dyDescent="0.2">
      <c r="D494" s="1283"/>
    </row>
    <row r="495" spans="4:4" s="1893" customFormat="1" x14ac:dyDescent="0.2">
      <c r="D495" s="1283"/>
    </row>
    <row r="496" spans="4:4" s="1893" customFormat="1" x14ac:dyDescent="0.2">
      <c r="D496" s="1283"/>
    </row>
    <row r="497" spans="4:4" s="1893" customFormat="1" x14ac:dyDescent="0.2">
      <c r="D497" s="1283"/>
    </row>
    <row r="498" spans="4:4" s="1893" customFormat="1" x14ac:dyDescent="0.2">
      <c r="D498" s="1283"/>
    </row>
    <row r="499" spans="4:4" s="1893" customFormat="1" x14ac:dyDescent="0.2">
      <c r="D499" s="1283"/>
    </row>
    <row r="500" spans="4:4" s="1893" customFormat="1" x14ac:dyDescent="0.2">
      <c r="D500" s="1283"/>
    </row>
    <row r="501" spans="4:4" s="1893" customFormat="1" x14ac:dyDescent="0.2">
      <c r="D501" s="1283"/>
    </row>
    <row r="502" spans="4:4" s="1893" customFormat="1" x14ac:dyDescent="0.2">
      <c r="D502" s="1283"/>
    </row>
    <row r="503" spans="4:4" s="1893" customFormat="1" x14ac:dyDescent="0.2">
      <c r="D503" s="1283"/>
    </row>
    <row r="504" spans="4:4" s="1893" customFormat="1" x14ac:dyDescent="0.2">
      <c r="D504" s="1283"/>
    </row>
    <row r="505" spans="4:4" s="1893" customFormat="1" x14ac:dyDescent="0.2">
      <c r="D505" s="1283"/>
    </row>
    <row r="506" spans="4:4" s="1893" customFormat="1" x14ac:dyDescent="0.2">
      <c r="D506" s="1283"/>
    </row>
    <row r="507" spans="4:4" s="1893" customFormat="1" x14ac:dyDescent="0.2">
      <c r="D507" s="1283"/>
    </row>
    <row r="508" spans="4:4" s="1893" customFormat="1" x14ac:dyDescent="0.2">
      <c r="D508" s="1283"/>
    </row>
    <row r="509" spans="4:4" s="1893" customFormat="1" x14ac:dyDescent="0.2">
      <c r="D509" s="1283"/>
    </row>
    <row r="510" spans="4:4" s="1893" customFormat="1" x14ac:dyDescent="0.2">
      <c r="D510" s="1283"/>
    </row>
    <row r="511" spans="4:4" s="1893" customFormat="1" x14ac:dyDescent="0.2">
      <c r="D511" s="1283"/>
    </row>
    <row r="512" spans="4:4" s="1893" customFormat="1" x14ac:dyDescent="0.2">
      <c r="D512" s="1283"/>
    </row>
    <row r="513" spans="4:4" s="1893" customFormat="1" x14ac:dyDescent="0.2">
      <c r="D513" s="1283"/>
    </row>
    <row r="514" spans="4:4" s="1893" customFormat="1" x14ac:dyDescent="0.2">
      <c r="D514" s="1283"/>
    </row>
    <row r="515" spans="4:4" s="1893" customFormat="1" x14ac:dyDescent="0.2">
      <c r="D515" s="1283"/>
    </row>
    <row r="516" spans="4:4" s="1893" customFormat="1" x14ac:dyDescent="0.2">
      <c r="D516" s="1283"/>
    </row>
    <row r="517" spans="4:4" s="1893" customFormat="1" x14ac:dyDescent="0.2">
      <c r="D517" s="1283"/>
    </row>
    <row r="518" spans="4:4" s="1893" customFormat="1" x14ac:dyDescent="0.2">
      <c r="D518" s="1283"/>
    </row>
    <row r="519" spans="4:4" s="1893" customFormat="1" x14ac:dyDescent="0.2">
      <c r="D519" s="1283"/>
    </row>
    <row r="520" spans="4:4" s="1893" customFormat="1" x14ac:dyDescent="0.2">
      <c r="D520" s="1283"/>
    </row>
    <row r="521" spans="4:4" s="1893" customFormat="1" x14ac:dyDescent="0.2">
      <c r="D521" s="1283"/>
    </row>
    <row r="522" spans="4:4" s="1893" customFormat="1" x14ac:dyDescent="0.2">
      <c r="D522" s="1283"/>
    </row>
    <row r="523" spans="4:4" s="1893" customFormat="1" x14ac:dyDescent="0.2">
      <c r="D523" s="1283"/>
    </row>
    <row r="524" spans="4:4" s="1893" customFormat="1" x14ac:dyDescent="0.2">
      <c r="D524" s="1283"/>
    </row>
    <row r="525" spans="4:4" s="1893" customFormat="1" x14ac:dyDescent="0.2">
      <c r="D525" s="1283"/>
    </row>
    <row r="526" spans="4:4" s="1893" customFormat="1" x14ac:dyDescent="0.2">
      <c r="D526" s="1283"/>
    </row>
    <row r="527" spans="4:4" s="1893" customFormat="1" x14ac:dyDescent="0.2">
      <c r="D527" s="1283"/>
    </row>
    <row r="528" spans="4:4" s="1893" customFormat="1" x14ac:dyDescent="0.2">
      <c r="D528" s="1283"/>
    </row>
    <row r="529" spans="4:4" s="1893" customFormat="1" x14ac:dyDescent="0.2">
      <c r="D529" s="1283"/>
    </row>
    <row r="530" spans="4:4" s="1893" customFormat="1" x14ac:dyDescent="0.2">
      <c r="D530" s="1283"/>
    </row>
    <row r="531" spans="4:4" s="1893" customFormat="1" x14ac:dyDescent="0.2">
      <c r="D531" s="1283"/>
    </row>
    <row r="532" spans="4:4" s="1893" customFormat="1" x14ac:dyDescent="0.2">
      <c r="D532" s="1283"/>
    </row>
    <row r="533" spans="4:4" s="1893" customFormat="1" x14ac:dyDescent="0.2">
      <c r="D533" s="1283"/>
    </row>
    <row r="534" spans="4:4" s="1893" customFormat="1" x14ac:dyDescent="0.2">
      <c r="D534" s="1283"/>
    </row>
    <row r="535" spans="4:4" s="1893" customFormat="1" x14ac:dyDescent="0.2">
      <c r="D535" s="1283"/>
    </row>
    <row r="536" spans="4:4" s="1893" customFormat="1" x14ac:dyDescent="0.2">
      <c r="D536" s="1283"/>
    </row>
    <row r="537" spans="4:4" s="1893" customFormat="1" x14ac:dyDescent="0.2">
      <c r="D537" s="1283"/>
    </row>
    <row r="538" spans="4:4" s="1893" customFormat="1" x14ac:dyDescent="0.2">
      <c r="D538" s="1283"/>
    </row>
    <row r="539" spans="4:4" s="1893" customFormat="1" x14ac:dyDescent="0.2">
      <c r="D539" s="1283"/>
    </row>
    <row r="540" spans="4:4" s="1893" customFormat="1" x14ac:dyDescent="0.2">
      <c r="D540" s="1283"/>
    </row>
    <row r="541" spans="4:4" s="1893" customFormat="1" x14ac:dyDescent="0.2">
      <c r="D541" s="1283"/>
    </row>
    <row r="542" spans="4:4" s="1893" customFormat="1" x14ac:dyDescent="0.2">
      <c r="D542" s="1283"/>
    </row>
    <row r="543" spans="4:4" s="1893" customFormat="1" x14ac:dyDescent="0.2">
      <c r="D543" s="1283"/>
    </row>
    <row r="544" spans="4:4" s="1893" customFormat="1" x14ac:dyDescent="0.2">
      <c r="D544" s="1283"/>
    </row>
    <row r="545" spans="4:4" s="1893" customFormat="1" x14ac:dyDescent="0.2">
      <c r="D545" s="1283"/>
    </row>
    <row r="546" spans="4:4" s="1893" customFormat="1" x14ac:dyDescent="0.2">
      <c r="D546" s="1283"/>
    </row>
    <row r="547" spans="4:4" s="1893" customFormat="1" x14ac:dyDescent="0.2">
      <c r="D547" s="1283"/>
    </row>
    <row r="548" spans="4:4" s="1893" customFormat="1" x14ac:dyDescent="0.2">
      <c r="D548" s="1283"/>
    </row>
    <row r="549" spans="4:4" s="1893" customFormat="1" x14ac:dyDescent="0.2">
      <c r="D549" s="1283"/>
    </row>
    <row r="550" spans="4:4" s="1893" customFormat="1" x14ac:dyDescent="0.2">
      <c r="D550" s="1283"/>
    </row>
    <row r="551" spans="4:4" s="1893" customFormat="1" x14ac:dyDescent="0.2">
      <c r="D551" s="1283"/>
    </row>
    <row r="552" spans="4:4" s="1893" customFormat="1" x14ac:dyDescent="0.2">
      <c r="D552" s="1283"/>
    </row>
    <row r="553" spans="4:4" s="1893" customFormat="1" x14ac:dyDescent="0.2">
      <c r="D553" s="1283"/>
    </row>
    <row r="554" spans="4:4" s="1893" customFormat="1" x14ac:dyDescent="0.2">
      <c r="D554" s="1283"/>
    </row>
    <row r="555" spans="4:4" s="1893" customFormat="1" x14ac:dyDescent="0.2">
      <c r="D555" s="1283"/>
    </row>
    <row r="556" spans="4:4" s="1893" customFormat="1" x14ac:dyDescent="0.2">
      <c r="D556" s="1283"/>
    </row>
    <row r="557" spans="4:4" s="1893" customFormat="1" x14ac:dyDescent="0.2">
      <c r="D557" s="1283"/>
    </row>
    <row r="558" spans="4:4" s="1893" customFormat="1" x14ac:dyDescent="0.2">
      <c r="D558" s="1283"/>
    </row>
    <row r="559" spans="4:4" s="1893" customFormat="1" x14ac:dyDescent="0.2">
      <c r="D559" s="1283"/>
    </row>
    <row r="560" spans="4:4" s="1893" customFormat="1" x14ac:dyDescent="0.2">
      <c r="D560" s="1283"/>
    </row>
    <row r="561" spans="4:4" s="1893" customFormat="1" x14ac:dyDescent="0.2">
      <c r="D561" s="1283"/>
    </row>
    <row r="562" spans="4:4" s="1893" customFormat="1" x14ac:dyDescent="0.2">
      <c r="D562" s="1283"/>
    </row>
    <row r="563" spans="4:4" s="1893" customFormat="1" x14ac:dyDescent="0.2">
      <c r="D563" s="1283"/>
    </row>
    <row r="564" spans="4:4" s="1893" customFormat="1" x14ac:dyDescent="0.2">
      <c r="D564" s="1283"/>
    </row>
    <row r="565" spans="4:4" s="1893" customFormat="1" x14ac:dyDescent="0.2">
      <c r="D565" s="1283"/>
    </row>
    <row r="566" spans="4:4" s="1893" customFormat="1" x14ac:dyDescent="0.2">
      <c r="D566" s="1283"/>
    </row>
    <row r="567" spans="4:4" s="1893" customFormat="1" x14ac:dyDescent="0.2">
      <c r="D567" s="1283"/>
    </row>
    <row r="568" spans="4:4" s="1893" customFormat="1" x14ac:dyDescent="0.2">
      <c r="D568" s="1283"/>
    </row>
    <row r="569" spans="4:4" s="1893" customFormat="1" x14ac:dyDescent="0.2">
      <c r="D569" s="1283"/>
    </row>
    <row r="570" spans="4:4" s="1893" customFormat="1" x14ac:dyDescent="0.2">
      <c r="D570" s="1283"/>
    </row>
    <row r="571" spans="4:4" s="1893" customFormat="1" x14ac:dyDescent="0.2">
      <c r="D571" s="1283"/>
    </row>
    <row r="572" spans="4:4" s="1893" customFormat="1" x14ac:dyDescent="0.2">
      <c r="D572" s="1283"/>
    </row>
    <row r="573" spans="4:4" s="1893" customFormat="1" x14ac:dyDescent="0.2">
      <c r="D573" s="1283"/>
    </row>
    <row r="574" spans="4:4" s="1893" customFormat="1" x14ac:dyDescent="0.2">
      <c r="D574" s="1283"/>
    </row>
    <row r="575" spans="4:4" s="1893" customFormat="1" x14ac:dyDescent="0.2">
      <c r="D575" s="1283"/>
    </row>
    <row r="576" spans="4:4" s="1893" customFormat="1" x14ac:dyDescent="0.2">
      <c r="D576" s="1283"/>
    </row>
    <row r="577" spans="4:4" s="1893" customFormat="1" x14ac:dyDescent="0.2">
      <c r="D577" s="1283"/>
    </row>
    <row r="578" spans="4:4" s="1893" customFormat="1" x14ac:dyDescent="0.2">
      <c r="D578" s="1283"/>
    </row>
    <row r="579" spans="4:4" s="1893" customFormat="1" x14ac:dyDescent="0.2">
      <c r="D579" s="1283"/>
    </row>
    <row r="580" spans="4:4" s="1893" customFormat="1" x14ac:dyDescent="0.2">
      <c r="D580" s="1283"/>
    </row>
    <row r="581" spans="4:4" s="1893" customFormat="1" x14ac:dyDescent="0.2">
      <c r="D581" s="1283"/>
    </row>
    <row r="582" spans="4:4" s="1893" customFormat="1" x14ac:dyDescent="0.2">
      <c r="D582" s="1283"/>
    </row>
    <row r="583" spans="4:4" s="1893" customFormat="1" x14ac:dyDescent="0.2">
      <c r="D583" s="1283"/>
    </row>
    <row r="584" spans="4:4" s="1893" customFormat="1" x14ac:dyDescent="0.2">
      <c r="D584" s="1283"/>
    </row>
    <row r="585" spans="4:4" s="1893" customFormat="1" x14ac:dyDescent="0.2">
      <c r="D585" s="1283"/>
    </row>
    <row r="586" spans="4:4" s="1893" customFormat="1" x14ac:dyDescent="0.2">
      <c r="D586" s="1283"/>
    </row>
    <row r="587" spans="4:4" s="1893" customFormat="1" x14ac:dyDescent="0.2">
      <c r="D587" s="1283"/>
    </row>
    <row r="588" spans="4:4" s="1893" customFormat="1" x14ac:dyDescent="0.2">
      <c r="D588" s="1283"/>
    </row>
    <row r="589" spans="4:4" s="1893" customFormat="1" x14ac:dyDescent="0.2">
      <c r="D589" s="1283"/>
    </row>
    <row r="590" spans="4:4" s="1893" customFormat="1" x14ac:dyDescent="0.2">
      <c r="D590" s="1283"/>
    </row>
    <row r="591" spans="4:4" s="1893" customFormat="1" x14ac:dyDescent="0.2">
      <c r="D591" s="1283"/>
    </row>
    <row r="592" spans="4:4" s="1893" customFormat="1" x14ac:dyDescent="0.2">
      <c r="D592" s="1283"/>
    </row>
    <row r="593" spans="4:4" s="1893" customFormat="1" x14ac:dyDescent="0.2">
      <c r="D593" s="1283"/>
    </row>
    <row r="594" spans="4:4" s="1893" customFormat="1" x14ac:dyDescent="0.2">
      <c r="D594" s="1283"/>
    </row>
    <row r="595" spans="4:4" s="1893" customFormat="1" x14ac:dyDescent="0.2">
      <c r="D595" s="1283"/>
    </row>
    <row r="596" spans="4:4" s="1893" customFormat="1" x14ac:dyDescent="0.2">
      <c r="D596" s="1283"/>
    </row>
    <row r="597" spans="4:4" s="1893" customFormat="1" x14ac:dyDescent="0.2">
      <c r="D597" s="1283"/>
    </row>
    <row r="598" spans="4:4" s="1893" customFormat="1" x14ac:dyDescent="0.2">
      <c r="D598" s="1283"/>
    </row>
    <row r="599" spans="4:4" s="1893" customFormat="1" x14ac:dyDescent="0.2">
      <c r="D599" s="1283"/>
    </row>
    <row r="600" spans="4:4" s="1893" customFormat="1" x14ac:dyDescent="0.2">
      <c r="D600" s="1283"/>
    </row>
    <row r="601" spans="4:4" s="1893" customFormat="1" x14ac:dyDescent="0.2">
      <c r="D601" s="1283"/>
    </row>
    <row r="602" spans="4:4" s="1893" customFormat="1" x14ac:dyDescent="0.2">
      <c r="D602" s="1283"/>
    </row>
    <row r="603" spans="4:4" s="1893" customFormat="1" x14ac:dyDescent="0.2">
      <c r="D603" s="1283"/>
    </row>
    <row r="604" spans="4:4" s="1893" customFormat="1" x14ac:dyDescent="0.2">
      <c r="D604" s="1283"/>
    </row>
    <row r="605" spans="4:4" s="1893" customFormat="1" x14ac:dyDescent="0.2">
      <c r="D605" s="1283"/>
    </row>
    <row r="606" spans="4:4" s="1893" customFormat="1" x14ac:dyDescent="0.2">
      <c r="D606" s="1283"/>
    </row>
    <row r="607" spans="4:4" s="1893" customFormat="1" x14ac:dyDescent="0.2">
      <c r="D607" s="1283"/>
    </row>
    <row r="608" spans="4:4" s="1893" customFormat="1" x14ac:dyDescent="0.2">
      <c r="D608" s="1283"/>
    </row>
    <row r="609" spans="4:4" s="1893" customFormat="1" x14ac:dyDescent="0.2">
      <c r="D609" s="1283"/>
    </row>
    <row r="610" spans="4:4" s="1893" customFormat="1" x14ac:dyDescent="0.2">
      <c r="D610" s="1283"/>
    </row>
    <row r="611" spans="4:4" s="1893" customFormat="1" x14ac:dyDescent="0.2">
      <c r="D611" s="1283"/>
    </row>
    <row r="612" spans="4:4" s="1893" customFormat="1" x14ac:dyDescent="0.2">
      <c r="D612" s="1283"/>
    </row>
    <row r="613" spans="4:4" s="1893" customFormat="1" x14ac:dyDescent="0.2">
      <c r="D613" s="1283"/>
    </row>
    <row r="614" spans="4:4" s="1893" customFormat="1" x14ac:dyDescent="0.2">
      <c r="D614" s="1283"/>
    </row>
    <row r="615" spans="4:4" s="1893" customFormat="1" x14ac:dyDescent="0.2">
      <c r="D615" s="1283"/>
    </row>
    <row r="616" spans="4:4" s="1893" customFormat="1" x14ac:dyDescent="0.2">
      <c r="D616" s="1283"/>
    </row>
    <row r="617" spans="4:4" s="1893" customFormat="1" x14ac:dyDescent="0.2">
      <c r="D617" s="1283"/>
    </row>
    <row r="618" spans="4:4" s="1893" customFormat="1" x14ac:dyDescent="0.2">
      <c r="D618" s="1283"/>
    </row>
    <row r="619" spans="4:4" s="1893" customFormat="1" x14ac:dyDescent="0.2">
      <c r="D619" s="1283"/>
    </row>
    <row r="620" spans="4:4" s="1893" customFormat="1" x14ac:dyDescent="0.2">
      <c r="D620" s="1283"/>
    </row>
    <row r="621" spans="4:4" s="1893" customFormat="1" x14ac:dyDescent="0.2">
      <c r="D621" s="1283"/>
    </row>
    <row r="622" spans="4:4" s="1893" customFormat="1" x14ac:dyDescent="0.2">
      <c r="D622" s="1283"/>
    </row>
    <row r="623" spans="4:4" s="1893" customFormat="1" x14ac:dyDescent="0.2">
      <c r="D623" s="1283"/>
    </row>
    <row r="624" spans="4:4" s="1893" customFormat="1" x14ac:dyDescent="0.2">
      <c r="D624" s="1283"/>
    </row>
    <row r="625" spans="4:4" s="1893" customFormat="1" x14ac:dyDescent="0.2">
      <c r="D625" s="1283"/>
    </row>
    <row r="626" spans="4:4" s="1893" customFormat="1" x14ac:dyDescent="0.2">
      <c r="D626" s="1283"/>
    </row>
    <row r="627" spans="4:4" s="1893" customFormat="1" x14ac:dyDescent="0.2">
      <c r="D627" s="1283"/>
    </row>
    <row r="628" spans="4:4" s="1893" customFormat="1" x14ac:dyDescent="0.2">
      <c r="D628" s="1283"/>
    </row>
    <row r="629" spans="4:4" s="1893" customFormat="1" x14ac:dyDescent="0.2">
      <c r="D629" s="1283"/>
    </row>
    <row r="630" spans="4:4" s="1893" customFormat="1" x14ac:dyDescent="0.2">
      <c r="D630" s="1283"/>
    </row>
    <row r="631" spans="4:4" s="1893" customFormat="1" x14ac:dyDescent="0.2">
      <c r="D631" s="1283"/>
    </row>
    <row r="632" spans="4:4" s="1893" customFormat="1" x14ac:dyDescent="0.2">
      <c r="D632" s="1283"/>
    </row>
    <row r="633" spans="4:4" s="1893" customFormat="1" x14ac:dyDescent="0.2">
      <c r="D633" s="1283"/>
    </row>
    <row r="634" spans="4:4" s="1893" customFormat="1" x14ac:dyDescent="0.2">
      <c r="D634" s="1283"/>
    </row>
    <row r="635" spans="4:4" s="1893" customFormat="1" x14ac:dyDescent="0.2">
      <c r="D635" s="1283"/>
    </row>
    <row r="636" spans="4:4" s="1893" customFormat="1" x14ac:dyDescent="0.2">
      <c r="D636" s="1283"/>
    </row>
    <row r="637" spans="4:4" s="1893" customFormat="1" x14ac:dyDescent="0.2">
      <c r="D637" s="1283"/>
    </row>
    <row r="638" spans="4:4" s="1893" customFormat="1" x14ac:dyDescent="0.2">
      <c r="D638" s="1283"/>
    </row>
    <row r="639" spans="4:4" s="1893" customFormat="1" x14ac:dyDescent="0.2">
      <c r="D639" s="1283"/>
    </row>
    <row r="640" spans="4:4" s="1893" customFormat="1" x14ac:dyDescent="0.2">
      <c r="D640" s="1283"/>
    </row>
    <row r="641" spans="4:4" s="1893" customFormat="1" x14ac:dyDescent="0.2">
      <c r="D641" s="1283"/>
    </row>
    <row r="642" spans="4:4" s="1893" customFormat="1" x14ac:dyDescent="0.2">
      <c r="D642" s="1283"/>
    </row>
    <row r="643" spans="4:4" s="1893" customFormat="1" x14ac:dyDescent="0.2">
      <c r="D643" s="1283"/>
    </row>
    <row r="644" spans="4:4" s="1893" customFormat="1" x14ac:dyDescent="0.2">
      <c r="D644" s="1283"/>
    </row>
    <row r="645" spans="4:4" s="1893" customFormat="1" x14ac:dyDescent="0.2">
      <c r="D645" s="1283"/>
    </row>
    <row r="646" spans="4:4" s="1893" customFormat="1" x14ac:dyDescent="0.2">
      <c r="D646" s="1283"/>
    </row>
    <row r="647" spans="4:4" s="1893" customFormat="1" x14ac:dyDescent="0.2">
      <c r="D647" s="1283"/>
    </row>
    <row r="648" spans="4:4" s="1893" customFormat="1" x14ac:dyDescent="0.2">
      <c r="D648" s="1283"/>
    </row>
    <row r="649" spans="4:4" s="1893" customFormat="1" x14ac:dyDescent="0.2">
      <c r="D649" s="1283"/>
    </row>
    <row r="650" spans="4:4" s="1893" customFormat="1" x14ac:dyDescent="0.2">
      <c r="D650" s="1283"/>
    </row>
    <row r="651" spans="4:4" s="1893" customFormat="1" x14ac:dyDescent="0.2">
      <c r="D651" s="1283"/>
    </row>
    <row r="652" spans="4:4" s="1893" customFormat="1" x14ac:dyDescent="0.2">
      <c r="D652" s="1283"/>
    </row>
    <row r="653" spans="4:4" s="1893" customFormat="1" x14ac:dyDescent="0.2">
      <c r="D653" s="1283"/>
    </row>
    <row r="654" spans="4:4" s="1893" customFormat="1" x14ac:dyDescent="0.2">
      <c r="D654" s="1283"/>
    </row>
    <row r="655" spans="4:4" s="1893" customFormat="1" x14ac:dyDescent="0.2">
      <c r="D655" s="1283"/>
    </row>
    <row r="656" spans="4:4" s="1893" customFormat="1" x14ac:dyDescent="0.2">
      <c r="D656" s="1283"/>
    </row>
    <row r="657" spans="4:4" s="1893" customFormat="1" x14ac:dyDescent="0.2">
      <c r="D657" s="1283"/>
    </row>
    <row r="658" spans="4:4" s="1893" customFormat="1" x14ac:dyDescent="0.2">
      <c r="D658" s="1283"/>
    </row>
    <row r="659" spans="4:4" s="1893" customFormat="1" x14ac:dyDescent="0.2">
      <c r="D659" s="1283"/>
    </row>
    <row r="660" spans="4:4" s="1893" customFormat="1" x14ac:dyDescent="0.2">
      <c r="D660" s="1283"/>
    </row>
    <row r="661" spans="4:4" s="1893" customFormat="1" x14ac:dyDescent="0.2">
      <c r="D661" s="1283"/>
    </row>
    <row r="662" spans="4:4" s="1893" customFormat="1" x14ac:dyDescent="0.2">
      <c r="D662" s="1283"/>
    </row>
    <row r="663" spans="4:4" s="1893" customFormat="1" x14ac:dyDescent="0.2">
      <c r="D663" s="1283"/>
    </row>
    <row r="664" spans="4:4" s="1893" customFormat="1" x14ac:dyDescent="0.2">
      <c r="D664" s="1283"/>
    </row>
    <row r="665" spans="4:4" s="1893" customFormat="1" x14ac:dyDescent="0.2">
      <c r="D665" s="1283"/>
    </row>
    <row r="666" spans="4:4" s="1893" customFormat="1" x14ac:dyDescent="0.2">
      <c r="D666" s="1283"/>
    </row>
    <row r="667" spans="4:4" s="1893" customFormat="1" x14ac:dyDescent="0.2">
      <c r="D667" s="1283"/>
    </row>
    <row r="668" spans="4:4" s="1893" customFormat="1" x14ac:dyDescent="0.2">
      <c r="D668" s="1283"/>
    </row>
    <row r="669" spans="4:4" s="1893" customFormat="1" x14ac:dyDescent="0.2">
      <c r="D669" s="1283"/>
    </row>
    <row r="670" spans="4:4" s="1893" customFormat="1" x14ac:dyDescent="0.2">
      <c r="D670" s="1283"/>
    </row>
    <row r="671" spans="4:4" s="1893" customFormat="1" x14ac:dyDescent="0.2">
      <c r="D671" s="1283"/>
    </row>
    <row r="672" spans="4:4" s="1893" customFormat="1" x14ac:dyDescent="0.2">
      <c r="D672" s="1283"/>
    </row>
    <row r="673" spans="4:4" s="1893" customFormat="1" x14ac:dyDescent="0.2">
      <c r="D673" s="1283"/>
    </row>
    <row r="674" spans="4:4" s="1893" customFormat="1" x14ac:dyDescent="0.2">
      <c r="D674" s="1283"/>
    </row>
    <row r="675" spans="4:4" s="1893" customFormat="1" x14ac:dyDescent="0.2">
      <c r="D675" s="1283"/>
    </row>
    <row r="676" spans="4:4" s="1893" customFormat="1" x14ac:dyDescent="0.2">
      <c r="D676" s="1283"/>
    </row>
    <row r="677" spans="4:4" s="1893" customFormat="1" x14ac:dyDescent="0.2">
      <c r="D677" s="1283"/>
    </row>
    <row r="678" spans="4:4" s="1893" customFormat="1" x14ac:dyDescent="0.2">
      <c r="D678" s="1283"/>
    </row>
    <row r="679" spans="4:4" s="1893" customFormat="1" x14ac:dyDescent="0.2">
      <c r="D679" s="1283"/>
    </row>
    <row r="680" spans="4:4" s="1893" customFormat="1" x14ac:dyDescent="0.2">
      <c r="D680" s="1283"/>
    </row>
    <row r="681" spans="4:4" s="1893" customFormat="1" x14ac:dyDescent="0.2">
      <c r="D681" s="1283"/>
    </row>
    <row r="682" spans="4:4" s="1893" customFormat="1" x14ac:dyDescent="0.2">
      <c r="D682" s="1283"/>
    </row>
    <row r="683" spans="4:4" s="1893" customFormat="1" x14ac:dyDescent="0.2">
      <c r="D683" s="1283"/>
    </row>
    <row r="684" spans="4:4" s="1893" customFormat="1" x14ac:dyDescent="0.2">
      <c r="D684" s="1283"/>
    </row>
    <row r="685" spans="4:4" s="1893" customFormat="1" x14ac:dyDescent="0.2">
      <c r="D685" s="1283"/>
    </row>
    <row r="686" spans="4:4" s="1893" customFormat="1" x14ac:dyDescent="0.2">
      <c r="D686" s="1283"/>
    </row>
    <row r="687" spans="4:4" s="1893" customFormat="1" x14ac:dyDescent="0.2">
      <c r="D687" s="1283"/>
    </row>
    <row r="688" spans="4:4" s="1893" customFormat="1" x14ac:dyDescent="0.2">
      <c r="D688" s="1283"/>
    </row>
    <row r="689" spans="4:4" s="1893" customFormat="1" x14ac:dyDescent="0.2">
      <c r="D689" s="1283"/>
    </row>
    <row r="690" spans="4:4" s="1893" customFormat="1" x14ac:dyDescent="0.2">
      <c r="D690" s="1283"/>
    </row>
    <row r="691" spans="4:4" s="1893" customFormat="1" x14ac:dyDescent="0.2">
      <c r="D691" s="1283"/>
    </row>
    <row r="692" spans="4:4" s="1893" customFormat="1" x14ac:dyDescent="0.2">
      <c r="D692" s="1283"/>
    </row>
    <row r="693" spans="4:4" s="1893" customFormat="1" x14ac:dyDescent="0.2">
      <c r="D693" s="1283"/>
    </row>
    <row r="694" spans="4:4" s="1893" customFormat="1" x14ac:dyDescent="0.2">
      <c r="D694" s="1283"/>
    </row>
    <row r="695" spans="4:4" s="1893" customFormat="1" x14ac:dyDescent="0.2">
      <c r="D695" s="1283"/>
    </row>
    <row r="696" spans="4:4" s="1893" customFormat="1" x14ac:dyDescent="0.2">
      <c r="D696" s="1283"/>
    </row>
    <row r="697" spans="4:4" s="1893" customFormat="1" x14ac:dyDescent="0.2">
      <c r="D697" s="1283"/>
    </row>
    <row r="698" spans="4:4" s="1893" customFormat="1" x14ac:dyDescent="0.2">
      <c r="D698" s="1283"/>
    </row>
    <row r="699" spans="4:4" s="1893" customFormat="1" x14ac:dyDescent="0.2">
      <c r="D699" s="1283"/>
    </row>
    <row r="700" spans="4:4" s="1893" customFormat="1" x14ac:dyDescent="0.2">
      <c r="D700" s="1283"/>
    </row>
    <row r="701" spans="4:4" s="1893" customFormat="1" x14ac:dyDescent="0.2">
      <c r="D701" s="1283"/>
    </row>
    <row r="702" spans="4:4" s="1893" customFormat="1" x14ac:dyDescent="0.2">
      <c r="D702" s="1283"/>
    </row>
    <row r="703" spans="4:4" s="1893" customFormat="1" x14ac:dyDescent="0.2">
      <c r="D703" s="1283"/>
    </row>
    <row r="704" spans="4:4" s="1893" customFormat="1" x14ac:dyDescent="0.2">
      <c r="D704" s="1283"/>
    </row>
    <row r="705" spans="4:4" s="1893" customFormat="1" x14ac:dyDescent="0.2">
      <c r="D705" s="1283"/>
    </row>
    <row r="706" spans="4:4" s="1893" customFormat="1" x14ac:dyDescent="0.2">
      <c r="D706" s="1283"/>
    </row>
    <row r="707" spans="4:4" s="1893" customFormat="1" x14ac:dyDescent="0.2">
      <c r="D707" s="1283"/>
    </row>
    <row r="708" spans="4:4" s="1893" customFormat="1" x14ac:dyDescent="0.2">
      <c r="D708" s="1283"/>
    </row>
    <row r="709" spans="4:4" s="1893" customFormat="1" x14ac:dyDescent="0.2">
      <c r="D709" s="1283"/>
    </row>
    <row r="710" spans="4:4" s="1893" customFormat="1" x14ac:dyDescent="0.2">
      <c r="D710" s="1283"/>
    </row>
    <row r="711" spans="4:4" s="1893" customFormat="1" x14ac:dyDescent="0.2">
      <c r="D711" s="1283"/>
    </row>
    <row r="712" spans="4:4" s="1893" customFormat="1" x14ac:dyDescent="0.2">
      <c r="D712" s="1283"/>
    </row>
    <row r="713" spans="4:4" s="1893" customFormat="1" x14ac:dyDescent="0.2">
      <c r="D713" s="1283"/>
    </row>
    <row r="714" spans="4:4" s="1893" customFormat="1" x14ac:dyDescent="0.2">
      <c r="D714" s="1283"/>
    </row>
    <row r="715" spans="4:4" s="1893" customFormat="1" x14ac:dyDescent="0.2">
      <c r="D715" s="1283"/>
    </row>
    <row r="716" spans="4:4" s="1893" customFormat="1" x14ac:dyDescent="0.2">
      <c r="D716" s="1283"/>
    </row>
    <row r="717" spans="4:4" s="1893" customFormat="1" x14ac:dyDescent="0.2">
      <c r="D717" s="1283"/>
    </row>
    <row r="718" spans="4:4" s="1893" customFormat="1" x14ac:dyDescent="0.2">
      <c r="D718" s="1283"/>
    </row>
    <row r="719" spans="4:4" s="1893" customFormat="1" x14ac:dyDescent="0.2">
      <c r="D719" s="1283"/>
    </row>
    <row r="720" spans="4:4" s="1893" customFormat="1" x14ac:dyDescent="0.2">
      <c r="D720" s="1283"/>
    </row>
    <row r="721" spans="4:4" s="1893" customFormat="1" x14ac:dyDescent="0.2">
      <c r="D721" s="1283"/>
    </row>
    <row r="722" spans="4:4" s="1893" customFormat="1" x14ac:dyDescent="0.2">
      <c r="D722" s="1283"/>
    </row>
    <row r="723" spans="4:4" s="1893" customFormat="1" x14ac:dyDescent="0.2">
      <c r="D723" s="1283"/>
    </row>
    <row r="724" spans="4:4" s="1893" customFormat="1" x14ac:dyDescent="0.2">
      <c r="D724" s="1283"/>
    </row>
    <row r="725" spans="4:4" s="1893" customFormat="1" x14ac:dyDescent="0.2">
      <c r="D725" s="1283"/>
    </row>
    <row r="726" spans="4:4" s="1893" customFormat="1" x14ac:dyDescent="0.2">
      <c r="D726" s="1283"/>
    </row>
    <row r="727" spans="4:4" s="1893" customFormat="1" x14ac:dyDescent="0.2">
      <c r="D727" s="1283"/>
    </row>
    <row r="728" spans="4:4" s="1893" customFormat="1" x14ac:dyDescent="0.2">
      <c r="D728" s="1283"/>
    </row>
    <row r="729" spans="4:4" s="1893" customFormat="1" x14ac:dyDescent="0.2">
      <c r="D729" s="1283"/>
    </row>
    <row r="730" spans="4:4" s="1893" customFormat="1" x14ac:dyDescent="0.2">
      <c r="D730" s="1283"/>
    </row>
    <row r="731" spans="4:4" s="1893" customFormat="1" x14ac:dyDescent="0.2">
      <c r="D731" s="1283"/>
    </row>
    <row r="732" spans="4:4" s="1893" customFormat="1" x14ac:dyDescent="0.2">
      <c r="D732" s="1283"/>
    </row>
    <row r="733" spans="4:4" s="1893" customFormat="1" x14ac:dyDescent="0.2">
      <c r="D733" s="1283"/>
    </row>
    <row r="734" spans="4:4" s="1893" customFormat="1" x14ac:dyDescent="0.2">
      <c r="D734" s="1283"/>
    </row>
    <row r="735" spans="4:4" s="1893" customFormat="1" x14ac:dyDescent="0.2">
      <c r="D735" s="1283"/>
    </row>
    <row r="736" spans="4:4" s="1893" customFormat="1" x14ac:dyDescent="0.2">
      <c r="D736" s="1283"/>
    </row>
    <row r="737" spans="4:4" s="1893" customFormat="1" x14ac:dyDescent="0.2">
      <c r="D737" s="1283"/>
    </row>
    <row r="738" spans="4:4" s="1893" customFormat="1" x14ac:dyDescent="0.2">
      <c r="D738" s="1283"/>
    </row>
    <row r="739" spans="4:4" s="1893" customFormat="1" x14ac:dyDescent="0.2">
      <c r="D739" s="1283"/>
    </row>
    <row r="740" spans="4:4" s="1893" customFormat="1" x14ac:dyDescent="0.2">
      <c r="D740" s="1283"/>
    </row>
    <row r="741" spans="4:4" s="1893" customFormat="1" x14ac:dyDescent="0.2">
      <c r="D741" s="1283"/>
    </row>
    <row r="742" spans="4:4" s="1893" customFormat="1" x14ac:dyDescent="0.2">
      <c r="D742" s="1283"/>
    </row>
    <row r="743" spans="4:4" s="1893" customFormat="1" x14ac:dyDescent="0.2">
      <c r="D743" s="1283"/>
    </row>
    <row r="744" spans="4:4" s="1893" customFormat="1" x14ac:dyDescent="0.2">
      <c r="D744" s="1283"/>
    </row>
    <row r="745" spans="4:4" s="1893" customFormat="1" x14ac:dyDescent="0.2">
      <c r="D745" s="1283"/>
    </row>
    <row r="746" spans="4:4" s="1893" customFormat="1" x14ac:dyDescent="0.2">
      <c r="D746" s="1283"/>
    </row>
    <row r="747" spans="4:4" s="1893" customFormat="1" x14ac:dyDescent="0.2">
      <c r="D747" s="1283"/>
    </row>
    <row r="748" spans="4:4" s="1893" customFormat="1" x14ac:dyDescent="0.2">
      <c r="D748" s="1283"/>
    </row>
    <row r="749" spans="4:4" s="1893" customFormat="1" x14ac:dyDescent="0.2">
      <c r="D749" s="1283"/>
    </row>
    <row r="750" spans="4:4" s="1893" customFormat="1" x14ac:dyDescent="0.2">
      <c r="D750" s="1283"/>
    </row>
    <row r="751" spans="4:4" s="1893" customFormat="1" x14ac:dyDescent="0.2">
      <c r="D751" s="1283"/>
    </row>
    <row r="752" spans="4:4" s="1893" customFormat="1" x14ac:dyDescent="0.2">
      <c r="D752" s="1283"/>
    </row>
    <row r="753" spans="4:4" s="1893" customFormat="1" x14ac:dyDescent="0.2">
      <c r="D753" s="1283"/>
    </row>
    <row r="754" spans="4:4" s="1893" customFormat="1" x14ac:dyDescent="0.2">
      <c r="D754" s="1283"/>
    </row>
    <row r="755" spans="4:4" s="1893" customFormat="1" x14ac:dyDescent="0.2">
      <c r="D755" s="1283"/>
    </row>
    <row r="756" spans="4:4" s="1893" customFormat="1" x14ac:dyDescent="0.2">
      <c r="D756" s="1283"/>
    </row>
    <row r="757" spans="4:4" s="1893" customFormat="1" x14ac:dyDescent="0.2">
      <c r="D757" s="1283"/>
    </row>
    <row r="758" spans="4:4" s="1893" customFormat="1" x14ac:dyDescent="0.2">
      <c r="D758" s="1283"/>
    </row>
    <row r="759" spans="4:4" s="1893" customFormat="1" x14ac:dyDescent="0.2">
      <c r="D759" s="1283"/>
    </row>
    <row r="760" spans="4:4" s="1893" customFormat="1" x14ac:dyDescent="0.2">
      <c r="D760" s="1283"/>
    </row>
    <row r="761" spans="4:4" s="1893" customFormat="1" x14ac:dyDescent="0.2">
      <c r="D761" s="1283"/>
    </row>
    <row r="762" spans="4:4" s="1893" customFormat="1" x14ac:dyDescent="0.2">
      <c r="D762" s="1283"/>
    </row>
    <row r="763" spans="4:4" s="1893" customFormat="1" x14ac:dyDescent="0.2">
      <c r="D763" s="1283"/>
    </row>
    <row r="764" spans="4:4" s="1893" customFormat="1" x14ac:dyDescent="0.2">
      <c r="D764" s="1283"/>
    </row>
    <row r="765" spans="4:4" s="1893" customFormat="1" x14ac:dyDescent="0.2">
      <c r="D765" s="1283"/>
    </row>
    <row r="766" spans="4:4" s="1893" customFormat="1" x14ac:dyDescent="0.2">
      <c r="D766" s="1283"/>
    </row>
    <row r="767" spans="4:4" s="1893" customFormat="1" x14ac:dyDescent="0.2">
      <c r="D767" s="1283"/>
    </row>
    <row r="768" spans="4:4" s="1893" customFormat="1" x14ac:dyDescent="0.2">
      <c r="D768" s="1283"/>
    </row>
    <row r="769" spans="4:4" s="1893" customFormat="1" x14ac:dyDescent="0.2">
      <c r="D769" s="1283"/>
    </row>
    <row r="770" spans="4:4" s="1893" customFormat="1" x14ac:dyDescent="0.2">
      <c r="D770" s="1283"/>
    </row>
    <row r="771" spans="4:4" s="1893" customFormat="1" x14ac:dyDescent="0.2">
      <c r="D771" s="1283"/>
    </row>
    <row r="772" spans="4:4" s="1893" customFormat="1" x14ac:dyDescent="0.2">
      <c r="D772" s="1283"/>
    </row>
    <row r="773" spans="4:4" s="1893" customFormat="1" x14ac:dyDescent="0.2">
      <c r="D773" s="1283"/>
    </row>
    <row r="774" spans="4:4" s="1893" customFormat="1" x14ac:dyDescent="0.2">
      <c r="D774" s="1283"/>
    </row>
    <row r="775" spans="4:4" s="1893" customFormat="1" x14ac:dyDescent="0.2">
      <c r="D775" s="1283"/>
    </row>
    <row r="776" spans="4:4" s="1893" customFormat="1" x14ac:dyDescent="0.2">
      <c r="D776" s="1283"/>
    </row>
    <row r="777" spans="4:4" s="1893" customFormat="1" x14ac:dyDescent="0.2">
      <c r="D777" s="1283"/>
    </row>
    <row r="778" spans="4:4" s="1893" customFormat="1" x14ac:dyDescent="0.2">
      <c r="D778" s="1283"/>
    </row>
    <row r="779" spans="4:4" s="1893" customFormat="1" x14ac:dyDescent="0.2">
      <c r="D779" s="1283"/>
    </row>
    <row r="780" spans="4:4" s="1893" customFormat="1" x14ac:dyDescent="0.2">
      <c r="D780" s="1283"/>
    </row>
    <row r="781" spans="4:4" s="1893" customFormat="1" x14ac:dyDescent="0.2">
      <c r="D781" s="1283"/>
    </row>
    <row r="782" spans="4:4" s="1893" customFormat="1" x14ac:dyDescent="0.2">
      <c r="D782" s="1283"/>
    </row>
    <row r="783" spans="4:4" s="1893" customFormat="1" x14ac:dyDescent="0.2">
      <c r="D783" s="1283"/>
    </row>
    <row r="784" spans="4:4" s="1893" customFormat="1" x14ac:dyDescent="0.2">
      <c r="D784" s="1283"/>
    </row>
    <row r="785" spans="4:4" s="1893" customFormat="1" x14ac:dyDescent="0.2">
      <c r="D785" s="1283"/>
    </row>
    <row r="786" spans="4:4" s="1893" customFormat="1" x14ac:dyDescent="0.2">
      <c r="D786" s="1283"/>
    </row>
    <row r="787" spans="4:4" s="1893" customFormat="1" x14ac:dyDescent="0.2">
      <c r="D787" s="1283"/>
    </row>
    <row r="788" spans="4:4" s="1893" customFormat="1" x14ac:dyDescent="0.2">
      <c r="D788" s="1283"/>
    </row>
    <row r="789" spans="4:4" s="1893" customFormat="1" x14ac:dyDescent="0.2">
      <c r="D789" s="1283"/>
    </row>
    <row r="790" spans="4:4" s="1893" customFormat="1" x14ac:dyDescent="0.2">
      <c r="D790" s="1283"/>
    </row>
    <row r="791" spans="4:4" s="1893" customFormat="1" x14ac:dyDescent="0.2">
      <c r="D791" s="1283"/>
    </row>
    <row r="792" spans="4:4" s="1893" customFormat="1" x14ac:dyDescent="0.2">
      <c r="D792" s="1283"/>
    </row>
    <row r="793" spans="4:4" s="1893" customFormat="1" x14ac:dyDescent="0.2">
      <c r="D793" s="1283"/>
    </row>
    <row r="794" spans="4:4" s="1893" customFormat="1" x14ac:dyDescent="0.2">
      <c r="D794" s="1283"/>
    </row>
    <row r="795" spans="4:4" s="1893" customFormat="1" x14ac:dyDescent="0.2">
      <c r="D795" s="1283"/>
    </row>
    <row r="796" spans="4:4" s="1893" customFormat="1" x14ac:dyDescent="0.2">
      <c r="D796" s="1283"/>
    </row>
    <row r="797" spans="4:4" s="1893" customFormat="1" x14ac:dyDescent="0.2">
      <c r="D797" s="1283"/>
    </row>
    <row r="798" spans="4:4" s="1893" customFormat="1" x14ac:dyDescent="0.2">
      <c r="D798" s="1283"/>
    </row>
    <row r="799" spans="4:4" s="1893" customFormat="1" x14ac:dyDescent="0.2">
      <c r="D799" s="1283"/>
    </row>
    <row r="800" spans="4:4" s="1893" customFormat="1" x14ac:dyDescent="0.2">
      <c r="D800" s="1283"/>
    </row>
    <row r="801" spans="4:4" s="1893" customFormat="1" x14ac:dyDescent="0.2">
      <c r="D801" s="1283"/>
    </row>
    <row r="802" spans="4:4" s="1893" customFormat="1" x14ac:dyDescent="0.2">
      <c r="D802" s="1283"/>
    </row>
    <row r="803" spans="4:4" s="1893" customFormat="1" x14ac:dyDescent="0.2">
      <c r="D803" s="1283"/>
    </row>
    <row r="804" spans="4:4" s="1893" customFormat="1" x14ac:dyDescent="0.2">
      <c r="D804" s="1283"/>
    </row>
    <row r="805" spans="4:4" s="1893" customFormat="1" x14ac:dyDescent="0.2">
      <c r="D805" s="1283"/>
    </row>
    <row r="806" spans="4:4" s="1893" customFormat="1" x14ac:dyDescent="0.2">
      <c r="D806" s="1283"/>
    </row>
    <row r="807" spans="4:4" s="1893" customFormat="1" x14ac:dyDescent="0.2">
      <c r="D807" s="1283"/>
    </row>
    <row r="808" spans="4:4" s="1893" customFormat="1" x14ac:dyDescent="0.2">
      <c r="D808" s="1283"/>
    </row>
    <row r="809" spans="4:4" s="1893" customFormat="1" x14ac:dyDescent="0.2">
      <c r="D809" s="1283"/>
    </row>
    <row r="810" spans="4:4" s="1893" customFormat="1" x14ac:dyDescent="0.2">
      <c r="D810" s="1283"/>
    </row>
    <row r="811" spans="4:4" s="1893" customFormat="1" x14ac:dyDescent="0.2">
      <c r="D811" s="1283"/>
    </row>
    <row r="812" spans="4:4" s="1893" customFormat="1" x14ac:dyDescent="0.2">
      <c r="D812" s="1283"/>
    </row>
    <row r="813" spans="4:4" s="1893" customFormat="1" x14ac:dyDescent="0.2">
      <c r="D813" s="1283"/>
    </row>
    <row r="814" spans="4:4" s="1893" customFormat="1" x14ac:dyDescent="0.2">
      <c r="D814" s="1283"/>
    </row>
    <row r="815" spans="4:4" s="1893" customFormat="1" x14ac:dyDescent="0.2">
      <c r="D815" s="1283"/>
    </row>
    <row r="816" spans="4:4" s="1893" customFormat="1" x14ac:dyDescent="0.2">
      <c r="D816" s="1283"/>
    </row>
    <row r="817" spans="4:4" s="1893" customFormat="1" x14ac:dyDescent="0.2">
      <c r="D817" s="1283"/>
    </row>
    <row r="818" spans="4:4" s="1893" customFormat="1" x14ac:dyDescent="0.2">
      <c r="D818" s="1283"/>
    </row>
    <row r="819" spans="4:4" s="1893" customFormat="1" x14ac:dyDescent="0.2">
      <c r="D819" s="1283"/>
    </row>
    <row r="820" spans="4:4" s="1893" customFormat="1" x14ac:dyDescent="0.2">
      <c r="D820" s="1283"/>
    </row>
    <row r="821" spans="4:4" s="1893" customFormat="1" x14ac:dyDescent="0.2">
      <c r="D821" s="1283"/>
    </row>
    <row r="822" spans="4:4" s="1893" customFormat="1" x14ac:dyDescent="0.2">
      <c r="D822" s="1283"/>
    </row>
    <row r="823" spans="4:4" s="1893" customFormat="1" x14ac:dyDescent="0.2">
      <c r="D823" s="1283"/>
    </row>
    <row r="824" spans="4:4" s="1893" customFormat="1" x14ac:dyDescent="0.2">
      <c r="D824" s="1283"/>
    </row>
    <row r="825" spans="4:4" s="1893" customFormat="1" x14ac:dyDescent="0.2">
      <c r="D825" s="1283"/>
    </row>
    <row r="826" spans="4:4" s="1893" customFormat="1" x14ac:dyDescent="0.2">
      <c r="D826" s="1283"/>
    </row>
    <row r="827" spans="4:4" s="1893" customFormat="1" x14ac:dyDescent="0.2">
      <c r="D827" s="1283"/>
    </row>
    <row r="828" spans="4:4" s="1893" customFormat="1" x14ac:dyDescent="0.2">
      <c r="D828" s="1283"/>
    </row>
    <row r="829" spans="4:4" s="1893" customFormat="1" x14ac:dyDescent="0.2">
      <c r="D829" s="1283"/>
    </row>
    <row r="830" spans="4:4" s="1893" customFormat="1" x14ac:dyDescent="0.2">
      <c r="D830" s="1283"/>
    </row>
    <row r="831" spans="4:4" s="1893" customFormat="1" x14ac:dyDescent="0.2">
      <c r="D831" s="1283"/>
    </row>
    <row r="832" spans="4:4" s="1893" customFormat="1" x14ac:dyDescent="0.2">
      <c r="D832" s="1283"/>
    </row>
    <row r="833" spans="4:4" s="1893" customFormat="1" x14ac:dyDescent="0.2">
      <c r="D833" s="1283"/>
    </row>
    <row r="834" spans="4:4" s="1893" customFormat="1" x14ac:dyDescent="0.2">
      <c r="D834" s="1283"/>
    </row>
    <row r="835" spans="4:4" s="1893" customFormat="1" x14ac:dyDescent="0.2">
      <c r="D835" s="1283"/>
    </row>
    <row r="836" spans="4:4" s="1893" customFormat="1" x14ac:dyDescent="0.2">
      <c r="D836" s="1283"/>
    </row>
    <row r="837" spans="4:4" s="1893" customFormat="1" x14ac:dyDescent="0.2">
      <c r="D837" s="1283"/>
    </row>
    <row r="838" spans="4:4" s="1893" customFormat="1" x14ac:dyDescent="0.2">
      <c r="D838" s="1283"/>
    </row>
    <row r="839" spans="4:4" s="1893" customFormat="1" x14ac:dyDescent="0.2">
      <c r="D839" s="1283"/>
    </row>
    <row r="840" spans="4:4" s="1893" customFormat="1" x14ac:dyDescent="0.2">
      <c r="D840" s="1283"/>
    </row>
    <row r="841" spans="4:4" s="1893" customFormat="1" x14ac:dyDescent="0.2">
      <c r="D841" s="1283"/>
    </row>
    <row r="842" spans="4:4" s="1893" customFormat="1" x14ac:dyDescent="0.2">
      <c r="D842" s="1283"/>
    </row>
    <row r="843" spans="4:4" s="1893" customFormat="1" x14ac:dyDescent="0.2">
      <c r="D843" s="1283"/>
    </row>
    <row r="844" spans="4:4" s="1893" customFormat="1" x14ac:dyDescent="0.2">
      <c r="D844" s="1283"/>
    </row>
    <row r="845" spans="4:4" s="1893" customFormat="1" x14ac:dyDescent="0.2">
      <c r="D845" s="1283"/>
    </row>
    <row r="846" spans="4:4" s="1893" customFormat="1" x14ac:dyDescent="0.2">
      <c r="D846" s="1283"/>
    </row>
    <row r="847" spans="4:4" s="1893" customFormat="1" x14ac:dyDescent="0.2">
      <c r="D847" s="1283"/>
    </row>
    <row r="848" spans="4:4" s="1893" customFormat="1" x14ac:dyDescent="0.2">
      <c r="D848" s="1283"/>
    </row>
    <row r="849" spans="4:4" s="1893" customFormat="1" x14ac:dyDescent="0.2">
      <c r="D849" s="1283"/>
    </row>
    <row r="850" spans="4:4" s="1893" customFormat="1" x14ac:dyDescent="0.2">
      <c r="D850" s="1283"/>
    </row>
    <row r="851" spans="4:4" s="1893" customFormat="1" x14ac:dyDescent="0.2">
      <c r="D851" s="1283"/>
    </row>
    <row r="852" spans="4:4" s="1893" customFormat="1" x14ac:dyDescent="0.2">
      <c r="D852" s="1283"/>
    </row>
    <row r="853" spans="4:4" s="1893" customFormat="1" x14ac:dyDescent="0.2">
      <c r="D853" s="1283"/>
    </row>
    <row r="854" spans="4:4" s="1893" customFormat="1" x14ac:dyDescent="0.2">
      <c r="D854" s="1283"/>
    </row>
    <row r="855" spans="4:4" s="1893" customFormat="1" x14ac:dyDescent="0.2">
      <c r="D855" s="1283"/>
    </row>
    <row r="856" spans="4:4" s="1893" customFormat="1" x14ac:dyDescent="0.2">
      <c r="D856" s="1283"/>
    </row>
    <row r="857" spans="4:4" s="1893" customFormat="1" x14ac:dyDescent="0.2">
      <c r="D857" s="1283"/>
    </row>
    <row r="858" spans="4:4" s="1893" customFormat="1" x14ac:dyDescent="0.2">
      <c r="D858" s="1283"/>
    </row>
    <row r="859" spans="4:4" s="1893" customFormat="1" x14ac:dyDescent="0.2">
      <c r="D859" s="1283"/>
    </row>
    <row r="860" spans="4:4" s="1893" customFormat="1" x14ac:dyDescent="0.2">
      <c r="D860" s="1283"/>
    </row>
    <row r="861" spans="4:4" s="1893" customFormat="1" x14ac:dyDescent="0.2">
      <c r="D861" s="1283"/>
    </row>
    <row r="862" spans="4:4" s="1893" customFormat="1" x14ac:dyDescent="0.2">
      <c r="D862" s="1283"/>
    </row>
    <row r="863" spans="4:4" s="1893" customFormat="1" x14ac:dyDescent="0.2">
      <c r="D863" s="1283"/>
    </row>
    <row r="864" spans="4:4" s="1893" customFormat="1" x14ac:dyDescent="0.2">
      <c r="D864" s="1283"/>
    </row>
    <row r="865" spans="4:4" s="1893" customFormat="1" x14ac:dyDescent="0.2">
      <c r="D865" s="1283"/>
    </row>
    <row r="866" spans="4:4" s="1893" customFormat="1" x14ac:dyDescent="0.2">
      <c r="D866" s="1283"/>
    </row>
    <row r="867" spans="4:4" s="1893" customFormat="1" x14ac:dyDescent="0.2">
      <c r="D867" s="1283"/>
    </row>
    <row r="868" spans="4:4" s="1893" customFormat="1" x14ac:dyDescent="0.2">
      <c r="D868" s="1283"/>
    </row>
    <row r="869" spans="4:4" s="1893" customFormat="1" x14ac:dyDescent="0.2">
      <c r="D869" s="1283"/>
    </row>
    <row r="870" spans="4:4" s="1893" customFormat="1" x14ac:dyDescent="0.2">
      <c r="D870" s="1283"/>
    </row>
    <row r="871" spans="4:4" s="1893" customFormat="1" x14ac:dyDescent="0.2">
      <c r="D871" s="1283"/>
    </row>
    <row r="872" spans="4:4" s="1893" customFormat="1" x14ac:dyDescent="0.2">
      <c r="D872" s="1283"/>
    </row>
    <row r="873" spans="4:4" s="1893" customFormat="1" x14ac:dyDescent="0.2">
      <c r="D873" s="1283"/>
    </row>
    <row r="874" spans="4:4" s="1893" customFormat="1" x14ac:dyDescent="0.2">
      <c r="D874" s="1283"/>
    </row>
    <row r="875" spans="4:4" s="1893" customFormat="1" x14ac:dyDescent="0.2">
      <c r="D875" s="1283"/>
    </row>
    <row r="876" spans="4:4" s="1893" customFormat="1" x14ac:dyDescent="0.2">
      <c r="D876" s="1283"/>
    </row>
    <row r="877" spans="4:4" s="1893" customFormat="1" x14ac:dyDescent="0.2">
      <c r="D877" s="1283"/>
    </row>
    <row r="878" spans="4:4" s="1893" customFormat="1" x14ac:dyDescent="0.2">
      <c r="D878" s="1283"/>
    </row>
    <row r="879" spans="4:4" s="1893" customFormat="1" x14ac:dyDescent="0.2">
      <c r="D879" s="1283"/>
    </row>
    <row r="880" spans="4:4" s="1893" customFormat="1" x14ac:dyDescent="0.2">
      <c r="D880" s="1283"/>
    </row>
    <row r="881" spans="4:4" s="1893" customFormat="1" x14ac:dyDescent="0.2">
      <c r="D881" s="1283"/>
    </row>
    <row r="882" spans="4:4" s="1893" customFormat="1" x14ac:dyDescent="0.2">
      <c r="D882" s="1283"/>
    </row>
    <row r="883" spans="4:4" s="1893" customFormat="1" x14ac:dyDescent="0.2">
      <c r="D883" s="1283"/>
    </row>
    <row r="884" spans="4:4" s="1893" customFormat="1" x14ac:dyDescent="0.2">
      <c r="D884" s="1283"/>
    </row>
    <row r="885" spans="4:4" s="1893" customFormat="1" x14ac:dyDescent="0.2">
      <c r="D885" s="1283"/>
    </row>
    <row r="886" spans="4:4" s="1893" customFormat="1" x14ac:dyDescent="0.2">
      <c r="D886" s="1283"/>
    </row>
    <row r="887" spans="4:4" s="1893" customFormat="1" x14ac:dyDescent="0.2">
      <c r="D887" s="1283"/>
    </row>
    <row r="888" spans="4:4" s="1893" customFormat="1" x14ac:dyDescent="0.2">
      <c r="D888" s="1283"/>
    </row>
    <row r="889" spans="4:4" s="1893" customFormat="1" x14ac:dyDescent="0.2">
      <c r="D889" s="1283"/>
    </row>
    <row r="890" spans="4:4" s="1893" customFormat="1" x14ac:dyDescent="0.2">
      <c r="D890" s="1283"/>
    </row>
    <row r="891" spans="4:4" s="1893" customFormat="1" x14ac:dyDescent="0.2">
      <c r="D891" s="1283"/>
    </row>
    <row r="892" spans="4:4" s="1893" customFormat="1" x14ac:dyDescent="0.2">
      <c r="D892" s="1283"/>
    </row>
    <row r="893" spans="4:4" s="1893" customFormat="1" x14ac:dyDescent="0.2">
      <c r="D893" s="1283"/>
    </row>
    <row r="894" spans="4:4" s="1893" customFormat="1" x14ac:dyDescent="0.2">
      <c r="D894" s="1283"/>
    </row>
    <row r="895" spans="4:4" s="1893" customFormat="1" x14ac:dyDescent="0.2">
      <c r="D895" s="1283"/>
    </row>
    <row r="896" spans="4:4" s="1893" customFormat="1" x14ac:dyDescent="0.2">
      <c r="D896" s="1283"/>
    </row>
    <row r="897" spans="4:4" s="1893" customFormat="1" x14ac:dyDescent="0.2">
      <c r="D897" s="1283"/>
    </row>
    <row r="898" spans="4:4" s="1893" customFormat="1" x14ac:dyDescent="0.2">
      <c r="D898" s="1283"/>
    </row>
    <row r="899" spans="4:4" s="1893" customFormat="1" x14ac:dyDescent="0.2">
      <c r="D899" s="1283"/>
    </row>
    <row r="900" spans="4:4" s="1893" customFormat="1" x14ac:dyDescent="0.2">
      <c r="D900" s="1283"/>
    </row>
    <row r="901" spans="4:4" s="1893" customFormat="1" x14ac:dyDescent="0.2">
      <c r="D901" s="1283"/>
    </row>
    <row r="902" spans="4:4" s="1893" customFormat="1" x14ac:dyDescent="0.2">
      <c r="D902" s="1283"/>
    </row>
    <row r="903" spans="4:4" s="1893" customFormat="1" x14ac:dyDescent="0.2">
      <c r="D903" s="1283"/>
    </row>
    <row r="904" spans="4:4" s="1893" customFormat="1" x14ac:dyDescent="0.2">
      <c r="D904" s="1283"/>
    </row>
    <row r="905" spans="4:4" s="1893" customFormat="1" x14ac:dyDescent="0.2">
      <c r="D905" s="1283"/>
    </row>
    <row r="906" spans="4:4" s="1893" customFormat="1" x14ac:dyDescent="0.2">
      <c r="D906" s="1283"/>
    </row>
    <row r="907" spans="4:4" s="1893" customFormat="1" x14ac:dyDescent="0.2">
      <c r="D907" s="1283"/>
    </row>
    <row r="908" spans="4:4" s="1893" customFormat="1" x14ac:dyDescent="0.2">
      <c r="D908" s="1283"/>
    </row>
    <row r="909" spans="4:4" s="1893" customFormat="1" x14ac:dyDescent="0.2">
      <c r="D909" s="1283"/>
    </row>
    <row r="910" spans="4:4" s="1893" customFormat="1" x14ac:dyDescent="0.2">
      <c r="D910" s="1283"/>
    </row>
    <row r="911" spans="4:4" s="1893" customFormat="1" x14ac:dyDescent="0.2">
      <c r="D911" s="1283"/>
    </row>
    <row r="912" spans="4:4" s="1893" customFormat="1" x14ac:dyDescent="0.2">
      <c r="D912" s="1283"/>
    </row>
    <row r="913" spans="4:4" s="1893" customFormat="1" x14ac:dyDescent="0.2">
      <c r="D913" s="1283"/>
    </row>
    <row r="914" spans="4:4" s="1893" customFormat="1" x14ac:dyDescent="0.2">
      <c r="D914" s="1283"/>
    </row>
    <row r="915" spans="4:4" s="1893" customFormat="1" x14ac:dyDescent="0.2">
      <c r="D915" s="1283"/>
    </row>
    <row r="916" spans="4:4" s="1893" customFormat="1" x14ac:dyDescent="0.2">
      <c r="D916" s="1283"/>
    </row>
    <row r="917" spans="4:4" s="1893" customFormat="1" x14ac:dyDescent="0.2">
      <c r="D917" s="1283"/>
    </row>
    <row r="918" spans="4:4" s="1893" customFormat="1" x14ac:dyDescent="0.2">
      <c r="D918" s="1283"/>
    </row>
    <row r="919" spans="4:4" s="1893" customFormat="1" x14ac:dyDescent="0.2">
      <c r="D919" s="1283"/>
    </row>
    <row r="920" spans="4:4" s="1893" customFormat="1" x14ac:dyDescent="0.2">
      <c r="D920" s="1283"/>
    </row>
    <row r="921" spans="4:4" s="1893" customFormat="1" x14ac:dyDescent="0.2">
      <c r="D921" s="1283"/>
    </row>
    <row r="922" spans="4:4" s="1893" customFormat="1" x14ac:dyDescent="0.2">
      <c r="D922" s="1283"/>
    </row>
    <row r="923" spans="4:4" s="1893" customFormat="1" x14ac:dyDescent="0.2">
      <c r="D923" s="1283"/>
    </row>
    <row r="924" spans="4:4" s="1893" customFormat="1" x14ac:dyDescent="0.2">
      <c r="D924" s="1283"/>
    </row>
    <row r="925" spans="4:4" s="1893" customFormat="1" x14ac:dyDescent="0.2">
      <c r="D925" s="1283"/>
    </row>
    <row r="926" spans="4:4" s="1893" customFormat="1" x14ac:dyDescent="0.2">
      <c r="D926" s="1283"/>
    </row>
    <row r="927" spans="4:4" s="1893" customFormat="1" x14ac:dyDescent="0.2">
      <c r="D927" s="1283"/>
    </row>
    <row r="928" spans="4:4" s="1893" customFormat="1" x14ac:dyDescent="0.2">
      <c r="D928" s="1283"/>
    </row>
    <row r="929" spans="4:4" s="1893" customFormat="1" x14ac:dyDescent="0.2">
      <c r="D929" s="1283"/>
    </row>
    <row r="930" spans="4:4" s="1893" customFormat="1" x14ac:dyDescent="0.2">
      <c r="D930" s="1283"/>
    </row>
    <row r="931" spans="4:4" s="1893" customFormat="1" x14ac:dyDescent="0.2">
      <c r="D931" s="1283"/>
    </row>
    <row r="932" spans="4:4" s="1893" customFormat="1" x14ac:dyDescent="0.2">
      <c r="D932" s="1283"/>
    </row>
    <row r="933" spans="4:4" s="1893" customFormat="1" x14ac:dyDescent="0.2">
      <c r="D933" s="1283"/>
    </row>
    <row r="934" spans="4:4" s="1893" customFormat="1" x14ac:dyDescent="0.2">
      <c r="D934" s="1283"/>
    </row>
    <row r="935" spans="4:4" s="1893" customFormat="1" x14ac:dyDescent="0.2">
      <c r="D935" s="1283"/>
    </row>
    <row r="936" spans="4:4" s="1893" customFormat="1" x14ac:dyDescent="0.2">
      <c r="D936" s="1283"/>
    </row>
    <row r="937" spans="4:4" s="1893" customFormat="1" x14ac:dyDescent="0.2">
      <c r="D937" s="1283"/>
    </row>
    <row r="938" spans="4:4" s="1893" customFormat="1" x14ac:dyDescent="0.2">
      <c r="D938" s="1283"/>
    </row>
    <row r="939" spans="4:4" s="1893" customFormat="1" x14ac:dyDescent="0.2">
      <c r="D939" s="1283"/>
    </row>
    <row r="940" spans="4:4" s="1893" customFormat="1" x14ac:dyDescent="0.2">
      <c r="D940" s="1283"/>
    </row>
    <row r="941" spans="4:4" s="1893" customFormat="1" x14ac:dyDescent="0.2">
      <c r="D941" s="1283"/>
    </row>
    <row r="942" spans="4:4" s="1893" customFormat="1" x14ac:dyDescent="0.2">
      <c r="D942" s="1283"/>
    </row>
    <row r="943" spans="4:4" s="1893" customFormat="1" x14ac:dyDescent="0.2">
      <c r="D943" s="1283"/>
    </row>
    <row r="944" spans="4:4" s="1893" customFormat="1" x14ac:dyDescent="0.2">
      <c r="D944" s="1283"/>
    </row>
    <row r="945" spans="4:4" s="1893" customFormat="1" x14ac:dyDescent="0.2">
      <c r="D945" s="1283"/>
    </row>
    <row r="946" spans="4:4" s="1893" customFormat="1" x14ac:dyDescent="0.2">
      <c r="D946" s="1283"/>
    </row>
    <row r="947" spans="4:4" s="1893" customFormat="1" x14ac:dyDescent="0.2">
      <c r="D947" s="1283"/>
    </row>
    <row r="948" spans="4:4" s="1893" customFormat="1" x14ac:dyDescent="0.2">
      <c r="D948" s="1283"/>
    </row>
    <row r="949" spans="4:4" s="1893" customFormat="1" x14ac:dyDescent="0.2">
      <c r="D949" s="1283"/>
    </row>
    <row r="950" spans="4:4" s="1893" customFormat="1" x14ac:dyDescent="0.2">
      <c r="D950" s="1283"/>
    </row>
    <row r="951" spans="4:4" s="1893" customFormat="1" x14ac:dyDescent="0.2">
      <c r="D951" s="1283"/>
    </row>
    <row r="952" spans="4:4" s="1893" customFormat="1" x14ac:dyDescent="0.2">
      <c r="D952" s="1283"/>
    </row>
    <row r="953" spans="4:4" s="1893" customFormat="1" x14ac:dyDescent="0.2">
      <c r="D953" s="1283"/>
    </row>
    <row r="954" spans="4:4" s="1893" customFormat="1" x14ac:dyDescent="0.2">
      <c r="D954" s="1283"/>
    </row>
    <row r="955" spans="4:4" s="1893" customFormat="1" x14ac:dyDescent="0.2">
      <c r="D955" s="1283"/>
    </row>
    <row r="956" spans="4:4" s="1893" customFormat="1" x14ac:dyDescent="0.2">
      <c r="D956" s="1283"/>
    </row>
    <row r="957" spans="4:4" s="1893" customFormat="1" x14ac:dyDescent="0.2">
      <c r="D957" s="1283"/>
    </row>
    <row r="958" spans="4:4" s="1893" customFormat="1" x14ac:dyDescent="0.2">
      <c r="D958" s="1283"/>
    </row>
    <row r="959" spans="4:4" s="1893" customFormat="1" x14ac:dyDescent="0.2">
      <c r="D959" s="1283"/>
    </row>
    <row r="960" spans="4:4" s="1893" customFormat="1" x14ac:dyDescent="0.2">
      <c r="D960" s="1283"/>
    </row>
    <row r="961" spans="4:4" s="1893" customFormat="1" x14ac:dyDescent="0.2">
      <c r="D961" s="1283"/>
    </row>
    <row r="962" spans="4:4" s="1893" customFormat="1" x14ac:dyDescent="0.2">
      <c r="D962" s="1283"/>
    </row>
    <row r="963" spans="4:4" s="1893" customFormat="1" x14ac:dyDescent="0.2">
      <c r="D963" s="1283"/>
    </row>
    <row r="964" spans="4:4" s="1893" customFormat="1" x14ac:dyDescent="0.2">
      <c r="D964" s="1283"/>
    </row>
    <row r="965" spans="4:4" s="1893" customFormat="1" x14ac:dyDescent="0.2">
      <c r="D965" s="1283"/>
    </row>
    <row r="966" spans="4:4" s="1893" customFormat="1" x14ac:dyDescent="0.2">
      <c r="D966" s="1283"/>
    </row>
    <row r="967" spans="4:4" s="1893" customFormat="1" x14ac:dyDescent="0.2">
      <c r="D967" s="1283"/>
    </row>
    <row r="968" spans="4:4" s="1893" customFormat="1" x14ac:dyDescent="0.2">
      <c r="D968" s="1283"/>
    </row>
    <row r="969" spans="4:4" s="1893" customFormat="1" x14ac:dyDescent="0.2">
      <c r="D969" s="1283"/>
    </row>
    <row r="970" spans="4:4" s="1893" customFormat="1" x14ac:dyDescent="0.2">
      <c r="D970" s="1283"/>
    </row>
    <row r="971" spans="4:4" s="1893" customFormat="1" x14ac:dyDescent="0.2">
      <c r="D971" s="1283"/>
    </row>
    <row r="972" spans="4:4" s="1893" customFormat="1" x14ac:dyDescent="0.2">
      <c r="D972" s="1283"/>
    </row>
    <row r="973" spans="4:4" s="1893" customFormat="1" x14ac:dyDescent="0.2">
      <c r="D973" s="1283"/>
    </row>
    <row r="974" spans="4:4" s="1893" customFormat="1" x14ac:dyDescent="0.2">
      <c r="D974" s="1283"/>
    </row>
    <row r="975" spans="4:4" s="1893" customFormat="1" x14ac:dyDescent="0.2">
      <c r="D975" s="1283"/>
    </row>
    <row r="976" spans="4:4" s="1893" customFormat="1" x14ac:dyDescent="0.2">
      <c r="D976" s="1283"/>
    </row>
    <row r="977" spans="4:4" s="1893" customFormat="1" x14ac:dyDescent="0.2">
      <c r="D977" s="1283"/>
    </row>
    <row r="978" spans="4:4" s="1893" customFormat="1" x14ac:dyDescent="0.2">
      <c r="D978" s="1283"/>
    </row>
    <row r="979" spans="4:4" s="1893" customFormat="1" x14ac:dyDescent="0.2">
      <c r="D979" s="1283"/>
    </row>
    <row r="980" spans="4:4" s="1893" customFormat="1" x14ac:dyDescent="0.2">
      <c r="D980" s="1283"/>
    </row>
    <row r="981" spans="4:4" s="1893" customFormat="1" x14ac:dyDescent="0.2">
      <c r="D981" s="1283"/>
    </row>
    <row r="982" spans="4:4" s="1893" customFormat="1" x14ac:dyDescent="0.2">
      <c r="D982" s="1283"/>
    </row>
    <row r="983" spans="4:4" s="1893" customFormat="1" x14ac:dyDescent="0.2">
      <c r="D983" s="1283"/>
    </row>
    <row r="984" spans="4:4" s="1893" customFormat="1" x14ac:dyDescent="0.2">
      <c r="D984" s="1283"/>
    </row>
    <row r="985" spans="4:4" s="1893" customFormat="1" x14ac:dyDescent="0.2">
      <c r="D985" s="1283"/>
    </row>
    <row r="986" spans="4:4" s="1893" customFormat="1" x14ac:dyDescent="0.2">
      <c r="D986" s="1283"/>
    </row>
    <row r="987" spans="4:4" s="1893" customFormat="1" x14ac:dyDescent="0.2">
      <c r="D987" s="1283"/>
    </row>
    <row r="988" spans="4:4" s="1893" customFormat="1" x14ac:dyDescent="0.2">
      <c r="D988" s="1283"/>
    </row>
    <row r="989" spans="4:4" s="1893" customFormat="1" x14ac:dyDescent="0.2">
      <c r="D989" s="1283"/>
    </row>
    <row r="990" spans="4:4" s="1893" customFormat="1" x14ac:dyDescent="0.2">
      <c r="D990" s="1283"/>
    </row>
    <row r="991" spans="4:4" s="1893" customFormat="1" x14ac:dyDescent="0.2">
      <c r="D991" s="1283"/>
    </row>
    <row r="992" spans="4:4" s="1893" customFormat="1" x14ac:dyDescent="0.2">
      <c r="D992" s="1283"/>
    </row>
    <row r="993" spans="4:4" s="1893" customFormat="1" x14ac:dyDescent="0.2">
      <c r="D993" s="1283"/>
    </row>
    <row r="994" spans="4:4" s="1893" customFormat="1" x14ac:dyDescent="0.2">
      <c r="D994" s="1283"/>
    </row>
    <row r="995" spans="4:4" s="1893" customFormat="1" x14ac:dyDescent="0.2">
      <c r="D995" s="1283"/>
    </row>
    <row r="996" spans="4:4" s="1893" customFormat="1" x14ac:dyDescent="0.2">
      <c r="D996" s="1283"/>
    </row>
    <row r="997" spans="4:4" s="1893" customFormat="1" x14ac:dyDescent="0.2">
      <c r="D997" s="1283"/>
    </row>
    <row r="998" spans="4:4" s="1893" customFormat="1" x14ac:dyDescent="0.2">
      <c r="D998" s="1283"/>
    </row>
    <row r="999" spans="4:4" s="1893" customFormat="1" x14ac:dyDescent="0.2">
      <c r="D999" s="1283"/>
    </row>
    <row r="1000" spans="4:4" s="1893" customFormat="1" x14ac:dyDescent="0.2">
      <c r="D1000" s="1283"/>
    </row>
    <row r="1001" spans="4:4" s="1893" customFormat="1" x14ac:dyDescent="0.2">
      <c r="D1001" s="1283"/>
    </row>
    <row r="1002" spans="4:4" s="1893" customFormat="1" x14ac:dyDescent="0.2">
      <c r="D1002" s="1283"/>
    </row>
    <row r="1003" spans="4:4" s="1893" customFormat="1" x14ac:dyDescent="0.2">
      <c r="D1003" s="1283"/>
    </row>
    <row r="1004" spans="4:4" s="1893" customFormat="1" x14ac:dyDescent="0.2">
      <c r="D1004" s="1283"/>
    </row>
    <row r="1005" spans="4:4" s="1893" customFormat="1" x14ac:dyDescent="0.2">
      <c r="D1005" s="1283"/>
    </row>
    <row r="1006" spans="4:4" s="1893" customFormat="1" x14ac:dyDescent="0.2">
      <c r="D1006" s="1283"/>
    </row>
    <row r="1007" spans="4:4" s="1893" customFormat="1" x14ac:dyDescent="0.2">
      <c r="D1007" s="1283"/>
    </row>
    <row r="1008" spans="4:4" s="1893" customFormat="1" x14ac:dyDescent="0.2">
      <c r="D1008" s="1283"/>
    </row>
    <row r="1009" spans="4:4" s="1893" customFormat="1" x14ac:dyDescent="0.2">
      <c r="D1009" s="1283"/>
    </row>
    <row r="1010" spans="4:4" s="1893" customFormat="1" x14ac:dyDescent="0.2">
      <c r="D1010" s="1283"/>
    </row>
    <row r="1011" spans="4:4" s="1893" customFormat="1" x14ac:dyDescent="0.2">
      <c r="D1011" s="1283"/>
    </row>
    <row r="1012" spans="4:4" s="1893" customFormat="1" x14ac:dyDescent="0.2">
      <c r="D1012" s="1283"/>
    </row>
    <row r="1013" spans="4:4" s="1893" customFormat="1" x14ac:dyDescent="0.2">
      <c r="D1013" s="1283"/>
    </row>
    <row r="1014" spans="4:4" s="1893" customFormat="1" x14ac:dyDescent="0.2">
      <c r="D1014" s="1283"/>
    </row>
    <row r="1015" spans="4:4" s="1893" customFormat="1" x14ac:dyDescent="0.2">
      <c r="D1015" s="1283"/>
    </row>
    <row r="1016" spans="4:4" s="1893" customFormat="1" x14ac:dyDescent="0.2">
      <c r="D1016" s="1283"/>
    </row>
    <row r="1017" spans="4:4" s="1893" customFormat="1" x14ac:dyDescent="0.2">
      <c r="D1017" s="1283"/>
    </row>
    <row r="1018" spans="4:4" s="1893" customFormat="1" x14ac:dyDescent="0.2">
      <c r="D1018" s="1283"/>
    </row>
    <row r="1019" spans="4:4" s="1893" customFormat="1" x14ac:dyDescent="0.2">
      <c r="D1019" s="1283"/>
    </row>
    <row r="1020" spans="4:4" s="1893" customFormat="1" x14ac:dyDescent="0.2">
      <c r="D1020" s="1283"/>
    </row>
    <row r="1021" spans="4:4" s="1893" customFormat="1" x14ac:dyDescent="0.2">
      <c r="D1021" s="1283"/>
    </row>
    <row r="1022" spans="4:4" s="1893" customFormat="1" x14ac:dyDescent="0.2">
      <c r="D1022" s="1283"/>
    </row>
    <row r="1023" spans="4:4" s="1893" customFormat="1" x14ac:dyDescent="0.2">
      <c r="D1023" s="1283"/>
    </row>
    <row r="1024" spans="4:4" s="1893" customFormat="1" x14ac:dyDescent="0.2">
      <c r="D1024" s="1283"/>
    </row>
    <row r="1025" spans="4:4" s="1893" customFormat="1" x14ac:dyDescent="0.2">
      <c r="D1025" s="1283"/>
    </row>
    <row r="1026" spans="4:4" s="1893" customFormat="1" x14ac:dyDescent="0.2">
      <c r="D1026" s="1283"/>
    </row>
    <row r="1027" spans="4:4" s="1893" customFormat="1" x14ac:dyDescent="0.2">
      <c r="D1027" s="1283"/>
    </row>
    <row r="1028" spans="4:4" s="1893" customFormat="1" x14ac:dyDescent="0.2">
      <c r="D1028" s="1283"/>
    </row>
    <row r="1029" spans="4:4" s="1893" customFormat="1" x14ac:dyDescent="0.2">
      <c r="D1029" s="1283"/>
    </row>
    <row r="1030" spans="4:4" s="1893" customFormat="1" x14ac:dyDescent="0.2">
      <c r="D1030" s="1283"/>
    </row>
    <row r="1031" spans="4:4" s="1893" customFormat="1" x14ac:dyDescent="0.2">
      <c r="D1031" s="1283"/>
    </row>
    <row r="1032" spans="4:4" s="1893" customFormat="1" x14ac:dyDescent="0.2">
      <c r="D1032" s="1283"/>
    </row>
    <row r="1033" spans="4:4" s="1893" customFormat="1" x14ac:dyDescent="0.2">
      <c r="D1033" s="1283"/>
    </row>
    <row r="1034" spans="4:4" s="1893" customFormat="1" x14ac:dyDescent="0.2">
      <c r="D1034" s="1283"/>
    </row>
    <row r="1035" spans="4:4" s="1893" customFormat="1" x14ac:dyDescent="0.2">
      <c r="D1035" s="1283"/>
    </row>
    <row r="1036" spans="4:4" s="1893" customFormat="1" x14ac:dyDescent="0.2">
      <c r="D1036" s="1283"/>
    </row>
    <row r="1037" spans="4:4" s="1893" customFormat="1" x14ac:dyDescent="0.2">
      <c r="D1037" s="1283"/>
    </row>
    <row r="1038" spans="4:4" s="1893" customFormat="1" x14ac:dyDescent="0.2">
      <c r="D1038" s="1283"/>
    </row>
    <row r="1039" spans="4:4" s="1893" customFormat="1" x14ac:dyDescent="0.2">
      <c r="D1039" s="1283"/>
    </row>
    <row r="1040" spans="4:4" s="1893" customFormat="1" x14ac:dyDescent="0.2">
      <c r="D1040" s="1283"/>
    </row>
    <row r="1041" spans="4:4" s="1893" customFormat="1" x14ac:dyDescent="0.2">
      <c r="D1041" s="1283"/>
    </row>
    <row r="1042" spans="4:4" s="1893" customFormat="1" x14ac:dyDescent="0.2">
      <c r="D1042" s="1283"/>
    </row>
    <row r="1043" spans="4:4" s="1893" customFormat="1" x14ac:dyDescent="0.2">
      <c r="D1043" s="1283"/>
    </row>
    <row r="1044" spans="4:4" s="1893" customFormat="1" x14ac:dyDescent="0.2">
      <c r="D1044" s="1283"/>
    </row>
    <row r="1045" spans="4:4" s="1893" customFormat="1" x14ac:dyDescent="0.2">
      <c r="D1045" s="1283"/>
    </row>
    <row r="1046" spans="4:4" s="1893" customFormat="1" x14ac:dyDescent="0.2">
      <c r="D1046" s="1283"/>
    </row>
    <row r="1047" spans="4:4" s="1893" customFormat="1" x14ac:dyDescent="0.2">
      <c r="D1047" s="1283"/>
    </row>
    <row r="1048" spans="4:4" s="1893" customFormat="1" x14ac:dyDescent="0.2">
      <c r="D1048" s="1283"/>
    </row>
    <row r="1049" spans="4:4" s="1893" customFormat="1" x14ac:dyDescent="0.2">
      <c r="D1049" s="1283"/>
    </row>
    <row r="1050" spans="4:4" s="1893" customFormat="1" x14ac:dyDescent="0.2">
      <c r="D1050" s="1283"/>
    </row>
    <row r="1051" spans="4:4" s="1893" customFormat="1" x14ac:dyDescent="0.2">
      <c r="D1051" s="1283"/>
    </row>
    <row r="1052" spans="4:4" s="1893" customFormat="1" x14ac:dyDescent="0.2">
      <c r="D1052" s="1283"/>
    </row>
    <row r="1053" spans="4:4" s="1893" customFormat="1" x14ac:dyDescent="0.2">
      <c r="D1053" s="1283"/>
    </row>
    <row r="1054" spans="4:4" s="1893" customFormat="1" x14ac:dyDescent="0.2">
      <c r="D1054" s="1283"/>
    </row>
    <row r="1055" spans="4:4" s="1893" customFormat="1" x14ac:dyDescent="0.2">
      <c r="D1055" s="1283"/>
    </row>
    <row r="1056" spans="4:4" s="1893" customFormat="1" x14ac:dyDescent="0.2">
      <c r="D1056" s="1283"/>
    </row>
    <row r="1057" spans="4:4" s="1893" customFormat="1" x14ac:dyDescent="0.2">
      <c r="D1057" s="1283"/>
    </row>
    <row r="1058" spans="4:4" s="1893" customFormat="1" x14ac:dyDescent="0.2">
      <c r="D1058" s="1283"/>
    </row>
    <row r="1059" spans="4:4" s="1893" customFormat="1" x14ac:dyDescent="0.2">
      <c r="D1059" s="1283"/>
    </row>
    <row r="1060" spans="4:4" s="1893" customFormat="1" x14ac:dyDescent="0.2">
      <c r="D1060" s="1283"/>
    </row>
    <row r="1061" spans="4:4" s="1893" customFormat="1" x14ac:dyDescent="0.2">
      <c r="D1061" s="1283"/>
    </row>
    <row r="1062" spans="4:4" s="1893" customFormat="1" x14ac:dyDescent="0.2">
      <c r="D1062" s="1283"/>
    </row>
    <row r="1063" spans="4:4" s="1893" customFormat="1" x14ac:dyDescent="0.2">
      <c r="D1063" s="1283"/>
    </row>
    <row r="1064" spans="4:4" s="1893" customFormat="1" x14ac:dyDescent="0.2">
      <c r="D1064" s="1283"/>
    </row>
    <row r="1065" spans="4:4" s="1893" customFormat="1" x14ac:dyDescent="0.2">
      <c r="D1065" s="1283"/>
    </row>
    <row r="1066" spans="4:4" s="1893" customFormat="1" x14ac:dyDescent="0.2">
      <c r="D1066" s="1283"/>
    </row>
    <row r="1067" spans="4:4" s="1893" customFormat="1" x14ac:dyDescent="0.2">
      <c r="D1067" s="1283"/>
    </row>
    <row r="1068" spans="4:4" s="1893" customFormat="1" x14ac:dyDescent="0.2">
      <c r="D1068" s="1283"/>
    </row>
    <row r="1069" spans="4:4" s="1893" customFormat="1" x14ac:dyDescent="0.2">
      <c r="D1069" s="1283"/>
    </row>
    <row r="1070" spans="4:4" s="1893" customFormat="1" x14ac:dyDescent="0.2">
      <c r="D1070" s="1283"/>
    </row>
    <row r="1071" spans="4:4" s="1893" customFormat="1" x14ac:dyDescent="0.2">
      <c r="D1071" s="1283"/>
    </row>
    <row r="1072" spans="4:4" s="1893" customFormat="1" x14ac:dyDescent="0.2">
      <c r="D1072" s="1283"/>
    </row>
    <row r="1073" spans="4:4" s="1893" customFormat="1" x14ac:dyDescent="0.2">
      <c r="D1073" s="1283"/>
    </row>
    <row r="1074" spans="4:4" s="1893" customFormat="1" x14ac:dyDescent="0.2">
      <c r="D1074" s="1283"/>
    </row>
    <row r="1075" spans="4:4" s="1893" customFormat="1" x14ac:dyDescent="0.2">
      <c r="D1075" s="1283"/>
    </row>
    <row r="1076" spans="4:4" s="1893" customFormat="1" x14ac:dyDescent="0.2">
      <c r="D1076" s="1283"/>
    </row>
    <row r="1077" spans="4:4" s="1893" customFormat="1" x14ac:dyDescent="0.2">
      <c r="D1077" s="1283"/>
    </row>
    <row r="1078" spans="4:4" s="1893" customFormat="1" x14ac:dyDescent="0.2">
      <c r="D1078" s="1283"/>
    </row>
    <row r="1079" spans="4:4" s="1893" customFormat="1" x14ac:dyDescent="0.2">
      <c r="D1079" s="1283"/>
    </row>
    <row r="1080" spans="4:4" s="1893" customFormat="1" x14ac:dyDescent="0.2">
      <c r="D1080" s="1283"/>
    </row>
    <row r="1081" spans="4:4" s="1893" customFormat="1" x14ac:dyDescent="0.2">
      <c r="D1081" s="1283"/>
    </row>
    <row r="1082" spans="4:4" s="1893" customFormat="1" x14ac:dyDescent="0.2">
      <c r="D1082" s="1283"/>
    </row>
    <row r="1083" spans="4:4" s="1893" customFormat="1" x14ac:dyDescent="0.2">
      <c r="D1083" s="1283"/>
    </row>
    <row r="1084" spans="4:4" s="1893" customFormat="1" x14ac:dyDescent="0.2">
      <c r="D1084" s="1283"/>
    </row>
    <row r="1085" spans="4:4" s="1893" customFormat="1" x14ac:dyDescent="0.2">
      <c r="D1085" s="1283"/>
    </row>
    <row r="1086" spans="4:4" s="1893" customFormat="1" x14ac:dyDescent="0.2">
      <c r="D1086" s="1283"/>
    </row>
    <row r="1087" spans="4:4" s="1893" customFormat="1" x14ac:dyDescent="0.2">
      <c r="D1087" s="1283"/>
    </row>
    <row r="1088" spans="4:4" s="1893" customFormat="1" x14ac:dyDescent="0.2">
      <c r="D1088" s="1283"/>
    </row>
    <row r="1089" spans="4:4" s="1893" customFormat="1" x14ac:dyDescent="0.2">
      <c r="D1089" s="1283"/>
    </row>
    <row r="1090" spans="4:4" s="1893" customFormat="1" x14ac:dyDescent="0.2">
      <c r="D1090" s="1283"/>
    </row>
    <row r="1091" spans="4:4" s="1893" customFormat="1" x14ac:dyDescent="0.2">
      <c r="D1091" s="1283"/>
    </row>
    <row r="1092" spans="4:4" s="1893" customFormat="1" x14ac:dyDescent="0.2">
      <c r="D1092" s="1283"/>
    </row>
    <row r="1093" spans="4:4" s="1893" customFormat="1" x14ac:dyDescent="0.2">
      <c r="D1093" s="1283"/>
    </row>
    <row r="1094" spans="4:4" s="1893" customFormat="1" x14ac:dyDescent="0.2">
      <c r="D1094" s="1283"/>
    </row>
    <row r="1095" spans="4:4" s="1893" customFormat="1" x14ac:dyDescent="0.2">
      <c r="D1095" s="1283"/>
    </row>
    <row r="1096" spans="4:4" s="1893" customFormat="1" x14ac:dyDescent="0.2">
      <c r="D1096" s="1283"/>
    </row>
    <row r="1097" spans="4:4" s="1893" customFormat="1" x14ac:dyDescent="0.2">
      <c r="D1097" s="1283"/>
    </row>
    <row r="1098" spans="4:4" s="1893" customFormat="1" x14ac:dyDescent="0.2">
      <c r="D1098" s="1283"/>
    </row>
    <row r="1099" spans="4:4" s="1893" customFormat="1" x14ac:dyDescent="0.2">
      <c r="D1099" s="1283"/>
    </row>
    <row r="1100" spans="4:4" s="1893" customFormat="1" x14ac:dyDescent="0.2">
      <c r="D1100" s="1283"/>
    </row>
    <row r="1101" spans="4:4" s="1893" customFormat="1" x14ac:dyDescent="0.2">
      <c r="D1101" s="1283"/>
    </row>
    <row r="1102" spans="4:4" s="1893" customFormat="1" x14ac:dyDescent="0.2">
      <c r="D1102" s="1283"/>
    </row>
    <row r="1103" spans="4:4" s="1893" customFormat="1" x14ac:dyDescent="0.2">
      <c r="D1103" s="1283"/>
    </row>
    <row r="1104" spans="4:4" s="1893" customFormat="1" x14ac:dyDescent="0.2">
      <c r="D1104" s="1283"/>
    </row>
    <row r="1105" spans="4:4" s="1893" customFormat="1" x14ac:dyDescent="0.2">
      <c r="D1105" s="1283"/>
    </row>
    <row r="1106" spans="4:4" s="1893" customFormat="1" x14ac:dyDescent="0.2">
      <c r="D1106" s="1283"/>
    </row>
    <row r="1107" spans="4:4" s="1893" customFormat="1" x14ac:dyDescent="0.2">
      <c r="D1107" s="1283"/>
    </row>
    <row r="1108" spans="4:4" s="1893" customFormat="1" x14ac:dyDescent="0.2">
      <c r="D1108" s="1283"/>
    </row>
    <row r="1109" spans="4:4" s="1893" customFormat="1" x14ac:dyDescent="0.2">
      <c r="D1109" s="1283"/>
    </row>
    <row r="1110" spans="4:4" s="1893" customFormat="1" x14ac:dyDescent="0.2">
      <c r="D1110" s="1283"/>
    </row>
    <row r="1111" spans="4:4" s="1893" customFormat="1" x14ac:dyDescent="0.2">
      <c r="D1111" s="1283"/>
    </row>
    <row r="1112" spans="4:4" s="1893" customFormat="1" x14ac:dyDescent="0.2">
      <c r="D1112" s="1283"/>
    </row>
    <row r="1113" spans="4:4" s="1893" customFormat="1" x14ac:dyDescent="0.2">
      <c r="D1113" s="1283"/>
    </row>
    <row r="1114" spans="4:4" s="1893" customFormat="1" x14ac:dyDescent="0.2">
      <c r="D1114" s="1283"/>
    </row>
    <row r="1115" spans="4:4" s="1893" customFormat="1" x14ac:dyDescent="0.2">
      <c r="D1115" s="1283"/>
    </row>
    <row r="1116" spans="4:4" s="1893" customFormat="1" x14ac:dyDescent="0.2">
      <c r="D1116" s="1283"/>
    </row>
    <row r="1117" spans="4:4" s="1893" customFormat="1" x14ac:dyDescent="0.2">
      <c r="D1117" s="1283"/>
    </row>
    <row r="1118" spans="4:4" s="1893" customFormat="1" x14ac:dyDescent="0.2">
      <c r="D1118" s="1283"/>
    </row>
    <row r="1119" spans="4:4" s="1893" customFormat="1" x14ac:dyDescent="0.2">
      <c r="D1119" s="1283"/>
    </row>
    <row r="1120" spans="4:4" s="1893" customFormat="1" x14ac:dyDescent="0.2">
      <c r="D1120" s="1283"/>
    </row>
    <row r="1121" spans="4:4" s="1893" customFormat="1" x14ac:dyDescent="0.2">
      <c r="D1121" s="1283"/>
    </row>
    <row r="1122" spans="4:4" s="1893" customFormat="1" x14ac:dyDescent="0.2">
      <c r="D1122" s="1283"/>
    </row>
    <row r="1123" spans="4:4" s="1893" customFormat="1" x14ac:dyDescent="0.2">
      <c r="D1123" s="1283"/>
    </row>
    <row r="1124" spans="4:4" s="1893" customFormat="1" x14ac:dyDescent="0.2">
      <c r="D1124" s="1283"/>
    </row>
    <row r="1125" spans="4:4" s="1893" customFormat="1" x14ac:dyDescent="0.2">
      <c r="D1125" s="1283"/>
    </row>
    <row r="1126" spans="4:4" s="1893" customFormat="1" x14ac:dyDescent="0.2">
      <c r="D1126" s="1283"/>
    </row>
    <row r="1127" spans="4:4" s="1893" customFormat="1" x14ac:dyDescent="0.2">
      <c r="D1127" s="1283"/>
    </row>
    <row r="1128" spans="4:4" s="1893" customFormat="1" x14ac:dyDescent="0.2">
      <c r="D1128" s="1283"/>
    </row>
    <row r="1129" spans="4:4" s="1893" customFormat="1" x14ac:dyDescent="0.2">
      <c r="D1129" s="1283"/>
    </row>
    <row r="1130" spans="4:4" s="1893" customFormat="1" x14ac:dyDescent="0.2">
      <c r="D1130" s="1283"/>
    </row>
    <row r="1131" spans="4:4" s="1893" customFormat="1" x14ac:dyDescent="0.2">
      <c r="D1131" s="1283"/>
    </row>
    <row r="1132" spans="4:4" s="1893" customFormat="1" x14ac:dyDescent="0.2">
      <c r="D1132" s="1283"/>
    </row>
    <row r="1133" spans="4:4" s="1893" customFormat="1" x14ac:dyDescent="0.2">
      <c r="D1133" s="1283"/>
    </row>
    <row r="1134" spans="4:4" s="1893" customFormat="1" x14ac:dyDescent="0.2">
      <c r="D1134" s="1283"/>
    </row>
    <row r="1135" spans="4:4" s="1893" customFormat="1" x14ac:dyDescent="0.2">
      <c r="D1135" s="1283"/>
    </row>
    <row r="1136" spans="4:4" s="1893" customFormat="1" x14ac:dyDescent="0.2">
      <c r="D1136" s="1283"/>
    </row>
    <row r="1137" spans="4:4" s="1893" customFormat="1" x14ac:dyDescent="0.2">
      <c r="D1137" s="1283"/>
    </row>
    <row r="1138" spans="4:4" s="1893" customFormat="1" x14ac:dyDescent="0.2">
      <c r="D1138" s="1283"/>
    </row>
    <row r="1139" spans="4:4" s="1893" customFormat="1" x14ac:dyDescent="0.2">
      <c r="D1139" s="1283"/>
    </row>
    <row r="1140" spans="4:4" s="1893" customFormat="1" x14ac:dyDescent="0.2">
      <c r="D1140" s="1283"/>
    </row>
    <row r="1141" spans="4:4" s="1893" customFormat="1" x14ac:dyDescent="0.2">
      <c r="D1141" s="1283"/>
    </row>
    <row r="1142" spans="4:4" s="1893" customFormat="1" x14ac:dyDescent="0.2">
      <c r="D1142" s="1283"/>
    </row>
    <row r="1143" spans="4:4" s="1893" customFormat="1" x14ac:dyDescent="0.2">
      <c r="D1143" s="1283"/>
    </row>
    <row r="1144" spans="4:4" s="1893" customFormat="1" x14ac:dyDescent="0.2">
      <c r="D1144" s="1283"/>
    </row>
    <row r="1145" spans="4:4" s="1893" customFormat="1" x14ac:dyDescent="0.2">
      <c r="D1145" s="1283"/>
    </row>
    <row r="1146" spans="4:4" s="1893" customFormat="1" x14ac:dyDescent="0.2">
      <c r="D1146" s="1283"/>
    </row>
    <row r="1147" spans="4:4" s="1893" customFormat="1" x14ac:dyDescent="0.2">
      <c r="D1147" s="1283"/>
    </row>
    <row r="1148" spans="4:4" s="1893" customFormat="1" x14ac:dyDescent="0.2">
      <c r="D1148" s="1283"/>
    </row>
    <row r="1149" spans="4:4" s="1893" customFormat="1" x14ac:dyDescent="0.2">
      <c r="D1149" s="1283"/>
    </row>
    <row r="1150" spans="4:4" s="1893" customFormat="1" x14ac:dyDescent="0.2">
      <c r="D1150" s="1283"/>
    </row>
    <row r="1151" spans="4:4" s="1893" customFormat="1" x14ac:dyDescent="0.2">
      <c r="D1151" s="1283"/>
    </row>
    <row r="1152" spans="4:4" s="1893" customFormat="1" x14ac:dyDescent="0.2">
      <c r="D1152" s="1283"/>
    </row>
    <row r="1153" spans="4:4" s="1893" customFormat="1" x14ac:dyDescent="0.2">
      <c r="D1153" s="1283"/>
    </row>
    <row r="1154" spans="4:4" s="1893" customFormat="1" x14ac:dyDescent="0.2">
      <c r="D1154" s="1283"/>
    </row>
    <row r="1155" spans="4:4" s="1893" customFormat="1" x14ac:dyDescent="0.2">
      <c r="D1155" s="1283"/>
    </row>
    <row r="1156" spans="4:4" s="1893" customFormat="1" x14ac:dyDescent="0.2">
      <c r="D1156" s="1283"/>
    </row>
    <row r="1157" spans="4:4" s="1893" customFormat="1" x14ac:dyDescent="0.2">
      <c r="D1157" s="1283"/>
    </row>
    <row r="1158" spans="4:4" s="1893" customFormat="1" x14ac:dyDescent="0.2">
      <c r="D1158" s="1283"/>
    </row>
    <row r="1159" spans="4:4" s="1893" customFormat="1" x14ac:dyDescent="0.2">
      <c r="D1159" s="1283"/>
    </row>
    <row r="1160" spans="4:4" s="1893" customFormat="1" x14ac:dyDescent="0.2">
      <c r="D1160" s="1283"/>
    </row>
    <row r="1161" spans="4:4" s="1893" customFormat="1" x14ac:dyDescent="0.2">
      <c r="D1161" s="1283"/>
    </row>
    <row r="1162" spans="4:4" s="1893" customFormat="1" x14ac:dyDescent="0.2">
      <c r="D1162" s="1283"/>
    </row>
    <row r="1163" spans="4:4" s="1893" customFormat="1" x14ac:dyDescent="0.2">
      <c r="D1163" s="1283"/>
    </row>
    <row r="1164" spans="4:4" s="1893" customFormat="1" x14ac:dyDescent="0.2">
      <c r="D1164" s="1283"/>
    </row>
    <row r="1165" spans="4:4" s="1893" customFormat="1" x14ac:dyDescent="0.2">
      <c r="D1165" s="1283"/>
    </row>
    <row r="1166" spans="4:4" s="1893" customFormat="1" x14ac:dyDescent="0.2">
      <c r="D1166" s="1283"/>
    </row>
    <row r="1167" spans="4:4" s="1893" customFormat="1" x14ac:dyDescent="0.2">
      <c r="D1167" s="1283"/>
    </row>
    <row r="1168" spans="4:4" s="1893" customFormat="1" x14ac:dyDescent="0.2">
      <c r="D1168" s="1283"/>
    </row>
    <row r="1169" spans="4:4" s="1893" customFormat="1" x14ac:dyDescent="0.2">
      <c r="D1169" s="1283"/>
    </row>
    <row r="1170" spans="4:4" s="1893" customFormat="1" x14ac:dyDescent="0.2">
      <c r="D1170" s="1283"/>
    </row>
    <row r="1171" spans="4:4" s="1893" customFormat="1" x14ac:dyDescent="0.2">
      <c r="D1171" s="1283"/>
    </row>
    <row r="1172" spans="4:4" s="1893" customFormat="1" x14ac:dyDescent="0.2">
      <c r="D1172" s="1283"/>
    </row>
    <row r="1173" spans="4:4" s="1893" customFormat="1" x14ac:dyDescent="0.2">
      <c r="D1173" s="1283"/>
    </row>
    <row r="1174" spans="4:4" s="1893" customFormat="1" x14ac:dyDescent="0.2">
      <c r="D1174" s="1283"/>
    </row>
    <row r="1175" spans="4:4" s="1893" customFormat="1" x14ac:dyDescent="0.2">
      <c r="D1175" s="1283"/>
    </row>
    <row r="1176" spans="4:4" s="1893" customFormat="1" x14ac:dyDescent="0.2">
      <c r="D1176" s="1283"/>
    </row>
    <row r="1177" spans="4:4" s="1893" customFormat="1" x14ac:dyDescent="0.2">
      <c r="D1177" s="1283"/>
    </row>
    <row r="1178" spans="4:4" s="1893" customFormat="1" x14ac:dyDescent="0.2">
      <c r="D1178" s="1283"/>
    </row>
    <row r="1179" spans="4:4" s="1893" customFormat="1" x14ac:dyDescent="0.2">
      <c r="D1179" s="1283"/>
    </row>
    <row r="1180" spans="4:4" s="1893" customFormat="1" x14ac:dyDescent="0.2">
      <c r="D1180" s="1283"/>
    </row>
    <row r="1181" spans="4:4" s="1893" customFormat="1" x14ac:dyDescent="0.2">
      <c r="D1181" s="1283"/>
    </row>
    <row r="1182" spans="4:4" s="1893" customFormat="1" x14ac:dyDescent="0.2">
      <c r="D1182" s="1283"/>
    </row>
    <row r="1183" spans="4:4" s="1893" customFormat="1" x14ac:dyDescent="0.2">
      <c r="D1183" s="1283"/>
    </row>
    <row r="1184" spans="4:4" s="1893" customFormat="1" x14ac:dyDescent="0.2">
      <c r="D1184" s="1283"/>
    </row>
    <row r="1185" spans="4:4" s="1893" customFormat="1" x14ac:dyDescent="0.2">
      <c r="D1185" s="1283"/>
    </row>
    <row r="1186" spans="4:4" s="1893" customFormat="1" x14ac:dyDescent="0.2">
      <c r="D1186" s="1283"/>
    </row>
    <row r="1187" spans="4:4" s="1893" customFormat="1" x14ac:dyDescent="0.2">
      <c r="D1187" s="1283"/>
    </row>
    <row r="1188" spans="4:4" s="1893" customFormat="1" x14ac:dyDescent="0.2">
      <c r="D1188" s="1283"/>
    </row>
    <row r="1189" spans="4:4" s="1893" customFormat="1" x14ac:dyDescent="0.2">
      <c r="D1189" s="1283"/>
    </row>
    <row r="1190" spans="4:4" s="1893" customFormat="1" x14ac:dyDescent="0.2">
      <c r="D1190" s="1283"/>
    </row>
    <row r="1191" spans="4:4" s="1893" customFormat="1" x14ac:dyDescent="0.2">
      <c r="D1191" s="1283"/>
    </row>
    <row r="1192" spans="4:4" s="1893" customFormat="1" x14ac:dyDescent="0.2">
      <c r="D1192" s="1283"/>
    </row>
    <row r="1193" spans="4:4" s="1893" customFormat="1" x14ac:dyDescent="0.2">
      <c r="D1193" s="1283"/>
    </row>
    <row r="1194" spans="4:4" s="1893" customFormat="1" x14ac:dyDescent="0.2">
      <c r="D1194" s="1283"/>
    </row>
    <row r="1195" spans="4:4" s="1893" customFormat="1" x14ac:dyDescent="0.2">
      <c r="D1195" s="1283"/>
    </row>
    <row r="1196" spans="4:4" s="1893" customFormat="1" x14ac:dyDescent="0.2">
      <c r="D1196" s="1283"/>
    </row>
    <row r="1197" spans="4:4" s="1893" customFormat="1" x14ac:dyDescent="0.2">
      <c r="D1197" s="1283"/>
    </row>
    <row r="1198" spans="4:4" s="1893" customFormat="1" x14ac:dyDescent="0.2">
      <c r="D1198" s="1283"/>
    </row>
    <row r="1199" spans="4:4" s="1893" customFormat="1" x14ac:dyDescent="0.2">
      <c r="D1199" s="1283"/>
    </row>
    <row r="1200" spans="4:4" s="1893" customFormat="1" x14ac:dyDescent="0.2">
      <c r="D1200" s="1283"/>
    </row>
    <row r="1201" spans="4:4" s="1893" customFormat="1" x14ac:dyDescent="0.2">
      <c r="D1201" s="1283"/>
    </row>
    <row r="1202" spans="4:4" s="1893" customFormat="1" x14ac:dyDescent="0.2">
      <c r="D1202" s="1283"/>
    </row>
    <row r="1203" spans="4:4" s="1893" customFormat="1" x14ac:dyDescent="0.2">
      <c r="D1203" s="1283"/>
    </row>
    <row r="1204" spans="4:4" s="1893" customFormat="1" x14ac:dyDescent="0.2">
      <c r="D1204" s="1283"/>
    </row>
    <row r="1205" spans="4:4" s="1893" customFormat="1" x14ac:dyDescent="0.2">
      <c r="D1205" s="1283"/>
    </row>
    <row r="1206" spans="4:4" s="1893" customFormat="1" x14ac:dyDescent="0.2">
      <c r="D1206" s="1283"/>
    </row>
    <row r="1207" spans="4:4" s="1893" customFormat="1" x14ac:dyDescent="0.2">
      <c r="D1207" s="1283"/>
    </row>
    <row r="1208" spans="4:4" s="1893" customFormat="1" x14ac:dyDescent="0.2">
      <c r="D1208" s="1283"/>
    </row>
    <row r="1209" spans="4:4" s="1893" customFormat="1" x14ac:dyDescent="0.2">
      <c r="D1209" s="1283"/>
    </row>
    <row r="1210" spans="4:4" s="1893" customFormat="1" x14ac:dyDescent="0.2">
      <c r="D1210" s="1283"/>
    </row>
    <row r="1211" spans="4:4" s="1893" customFormat="1" x14ac:dyDescent="0.2">
      <c r="D1211" s="1283"/>
    </row>
    <row r="1212" spans="4:4" s="1893" customFormat="1" x14ac:dyDescent="0.2">
      <c r="D1212" s="1283"/>
    </row>
    <row r="1213" spans="4:4" s="1893" customFormat="1" x14ac:dyDescent="0.2">
      <c r="D1213" s="1283"/>
    </row>
    <row r="1214" spans="4:4" s="1893" customFormat="1" x14ac:dyDescent="0.2">
      <c r="D1214" s="1283"/>
    </row>
    <row r="1215" spans="4:4" s="1893" customFormat="1" x14ac:dyDescent="0.2">
      <c r="D1215" s="1283"/>
    </row>
    <row r="1216" spans="4:4" s="1893" customFormat="1" x14ac:dyDescent="0.2">
      <c r="D1216" s="1283"/>
    </row>
    <row r="1217" spans="4:4" s="1893" customFormat="1" x14ac:dyDescent="0.2">
      <c r="D1217" s="1283"/>
    </row>
    <row r="1218" spans="4:4" s="1893" customFormat="1" x14ac:dyDescent="0.2">
      <c r="D1218" s="1283"/>
    </row>
    <row r="1219" spans="4:4" s="1893" customFormat="1" x14ac:dyDescent="0.2">
      <c r="D1219" s="1283"/>
    </row>
    <row r="1220" spans="4:4" s="1893" customFormat="1" x14ac:dyDescent="0.2">
      <c r="D1220" s="1283"/>
    </row>
    <row r="1221" spans="4:4" s="1893" customFormat="1" x14ac:dyDescent="0.2">
      <c r="D1221" s="1283"/>
    </row>
    <row r="1222" spans="4:4" s="1893" customFormat="1" x14ac:dyDescent="0.2">
      <c r="D1222" s="1283"/>
    </row>
    <row r="1223" spans="4:4" s="1893" customFormat="1" x14ac:dyDescent="0.2">
      <c r="D1223" s="1283"/>
    </row>
    <row r="1224" spans="4:4" s="1893" customFormat="1" x14ac:dyDescent="0.2">
      <c r="D1224" s="1283"/>
    </row>
    <row r="1225" spans="4:4" s="1893" customFormat="1" x14ac:dyDescent="0.2">
      <c r="D1225" s="1283"/>
    </row>
    <row r="1226" spans="4:4" s="1893" customFormat="1" x14ac:dyDescent="0.2">
      <c r="D1226" s="1283"/>
    </row>
    <row r="1227" spans="4:4" s="1893" customFormat="1" x14ac:dyDescent="0.2">
      <c r="D1227" s="1283"/>
    </row>
    <row r="1228" spans="4:4" s="1893" customFormat="1" x14ac:dyDescent="0.2">
      <c r="D1228" s="1283"/>
    </row>
    <row r="1229" spans="4:4" s="1893" customFormat="1" x14ac:dyDescent="0.2">
      <c r="D1229" s="1283"/>
    </row>
    <row r="1230" spans="4:4" s="1893" customFormat="1" x14ac:dyDescent="0.2">
      <c r="D1230" s="1283"/>
    </row>
    <row r="1231" spans="4:4" s="1893" customFormat="1" x14ac:dyDescent="0.2">
      <c r="D1231" s="1283"/>
    </row>
    <row r="1232" spans="4:4" s="1893" customFormat="1" x14ac:dyDescent="0.2">
      <c r="D1232" s="1283"/>
    </row>
    <row r="1233" spans="4:4" s="1893" customFormat="1" x14ac:dyDescent="0.2">
      <c r="D1233" s="1283"/>
    </row>
    <row r="1234" spans="4:4" s="1893" customFormat="1" x14ac:dyDescent="0.2">
      <c r="D1234" s="1283"/>
    </row>
    <row r="1235" spans="4:4" s="1893" customFormat="1" x14ac:dyDescent="0.2">
      <c r="D1235" s="1283"/>
    </row>
    <row r="1236" spans="4:4" s="1893" customFormat="1" x14ac:dyDescent="0.2">
      <c r="D1236" s="1283"/>
    </row>
    <row r="1237" spans="4:4" s="1893" customFormat="1" x14ac:dyDescent="0.2">
      <c r="D1237" s="1283"/>
    </row>
    <row r="1238" spans="4:4" s="1893" customFormat="1" x14ac:dyDescent="0.2">
      <c r="D1238" s="1283"/>
    </row>
    <row r="1239" spans="4:4" s="1893" customFormat="1" x14ac:dyDescent="0.2">
      <c r="D1239" s="1283"/>
    </row>
    <row r="1240" spans="4:4" s="1893" customFormat="1" x14ac:dyDescent="0.2">
      <c r="D1240" s="1283"/>
    </row>
    <row r="1241" spans="4:4" s="1893" customFormat="1" x14ac:dyDescent="0.2">
      <c r="D1241" s="1283"/>
    </row>
    <row r="1242" spans="4:4" s="1893" customFormat="1" x14ac:dyDescent="0.2">
      <c r="D1242" s="1283"/>
    </row>
    <row r="1243" spans="4:4" s="1893" customFormat="1" x14ac:dyDescent="0.2">
      <c r="D1243" s="1283"/>
    </row>
    <row r="1244" spans="4:4" s="1893" customFormat="1" x14ac:dyDescent="0.2">
      <c r="D1244" s="1283"/>
    </row>
    <row r="1245" spans="4:4" s="1893" customFormat="1" x14ac:dyDescent="0.2">
      <c r="D1245" s="1283"/>
    </row>
    <row r="1246" spans="4:4" s="1893" customFormat="1" x14ac:dyDescent="0.2">
      <c r="D1246" s="1283"/>
    </row>
    <row r="1247" spans="4:4" s="1893" customFormat="1" x14ac:dyDescent="0.2">
      <c r="D1247" s="1283"/>
    </row>
    <row r="1248" spans="4:4" s="1893" customFormat="1" x14ac:dyDescent="0.2">
      <c r="D1248" s="1283"/>
    </row>
    <row r="1249" spans="4:4" s="1893" customFormat="1" x14ac:dyDescent="0.2">
      <c r="D1249" s="1283"/>
    </row>
    <row r="1250" spans="4:4" s="1893" customFormat="1" x14ac:dyDescent="0.2">
      <c r="D1250" s="1283"/>
    </row>
    <row r="1251" spans="4:4" s="1893" customFormat="1" x14ac:dyDescent="0.2">
      <c r="D1251" s="1283"/>
    </row>
    <row r="1252" spans="4:4" s="1893" customFormat="1" x14ac:dyDescent="0.2">
      <c r="D1252" s="1283"/>
    </row>
    <row r="1253" spans="4:4" s="1893" customFormat="1" x14ac:dyDescent="0.2">
      <c r="D1253" s="1283"/>
    </row>
    <row r="1254" spans="4:4" s="1893" customFormat="1" x14ac:dyDescent="0.2">
      <c r="D1254" s="1283"/>
    </row>
    <row r="1255" spans="4:4" s="1893" customFormat="1" x14ac:dyDescent="0.2">
      <c r="D1255" s="1283"/>
    </row>
    <row r="1256" spans="4:4" s="1893" customFormat="1" x14ac:dyDescent="0.2">
      <c r="D1256" s="1283"/>
    </row>
    <row r="1257" spans="4:4" s="1893" customFormat="1" x14ac:dyDescent="0.2">
      <c r="D1257" s="1283"/>
    </row>
    <row r="1258" spans="4:4" s="1893" customFormat="1" x14ac:dyDescent="0.2">
      <c r="D1258" s="1283"/>
    </row>
    <row r="1259" spans="4:4" s="1893" customFormat="1" x14ac:dyDescent="0.2">
      <c r="D1259" s="1283"/>
    </row>
    <row r="1260" spans="4:4" s="1893" customFormat="1" x14ac:dyDescent="0.2">
      <c r="D1260" s="1283"/>
    </row>
    <row r="1261" spans="4:4" s="1893" customFormat="1" x14ac:dyDescent="0.2">
      <c r="D1261" s="1283"/>
    </row>
    <row r="1262" spans="4:4" s="1893" customFormat="1" x14ac:dyDescent="0.2">
      <c r="D1262" s="1283"/>
    </row>
    <row r="1263" spans="4:4" s="1893" customFormat="1" x14ac:dyDescent="0.2">
      <c r="D1263" s="1283"/>
    </row>
    <row r="1264" spans="4:4" s="1893" customFormat="1" x14ac:dyDescent="0.2">
      <c r="D1264" s="1283"/>
    </row>
    <row r="1265" spans="4:4" s="1893" customFormat="1" x14ac:dyDescent="0.2">
      <c r="D1265" s="1283"/>
    </row>
    <row r="1266" spans="4:4" s="1893" customFormat="1" x14ac:dyDescent="0.2">
      <c r="D1266" s="1283"/>
    </row>
    <row r="1267" spans="4:4" s="1893" customFormat="1" x14ac:dyDescent="0.2">
      <c r="D1267" s="1283"/>
    </row>
    <row r="1268" spans="4:4" s="1893" customFormat="1" x14ac:dyDescent="0.2">
      <c r="D1268" s="1283"/>
    </row>
    <row r="1269" spans="4:4" s="1893" customFormat="1" x14ac:dyDescent="0.2">
      <c r="D1269" s="1283"/>
    </row>
    <row r="1270" spans="4:4" s="1893" customFormat="1" x14ac:dyDescent="0.2">
      <c r="D1270" s="1283"/>
    </row>
    <row r="1271" spans="4:4" s="1893" customFormat="1" x14ac:dyDescent="0.2">
      <c r="D1271" s="1283"/>
    </row>
    <row r="1272" spans="4:4" s="1893" customFormat="1" x14ac:dyDescent="0.2">
      <c r="D1272" s="1283"/>
    </row>
    <row r="1273" spans="4:4" s="1893" customFormat="1" x14ac:dyDescent="0.2">
      <c r="D1273" s="1283"/>
    </row>
    <row r="1274" spans="4:4" s="1893" customFormat="1" x14ac:dyDescent="0.2">
      <c r="D1274" s="1283"/>
    </row>
    <row r="1275" spans="4:4" s="1893" customFormat="1" x14ac:dyDescent="0.2">
      <c r="D1275" s="1283"/>
    </row>
    <row r="1276" spans="4:4" s="1893" customFormat="1" x14ac:dyDescent="0.2">
      <c r="D1276" s="1283"/>
    </row>
    <row r="1277" spans="4:4" s="1893" customFormat="1" x14ac:dyDescent="0.2">
      <c r="D1277" s="1283"/>
    </row>
    <row r="1278" spans="4:4" s="1893" customFormat="1" x14ac:dyDescent="0.2">
      <c r="D1278" s="1283"/>
    </row>
    <row r="1279" spans="4:4" s="1893" customFormat="1" x14ac:dyDescent="0.2">
      <c r="D1279" s="1283"/>
    </row>
    <row r="1280" spans="4:4" s="1893" customFormat="1" x14ac:dyDescent="0.2">
      <c r="D1280" s="1283"/>
    </row>
    <row r="1281" spans="4:4" s="1893" customFormat="1" x14ac:dyDescent="0.2">
      <c r="D1281" s="1283"/>
    </row>
    <row r="1282" spans="4:4" s="1893" customFormat="1" x14ac:dyDescent="0.2">
      <c r="D1282" s="1283"/>
    </row>
    <row r="1283" spans="4:4" s="1893" customFormat="1" x14ac:dyDescent="0.2">
      <c r="D1283" s="1283"/>
    </row>
    <row r="1284" spans="4:4" s="1893" customFormat="1" x14ac:dyDescent="0.2">
      <c r="D1284" s="1283"/>
    </row>
    <row r="1285" spans="4:4" s="1893" customFormat="1" x14ac:dyDescent="0.2">
      <c r="D1285" s="1283"/>
    </row>
    <row r="1286" spans="4:4" s="1893" customFormat="1" x14ac:dyDescent="0.2">
      <c r="D1286" s="1283"/>
    </row>
    <row r="1287" spans="4:4" s="1893" customFormat="1" x14ac:dyDescent="0.2">
      <c r="D1287" s="1283"/>
    </row>
    <row r="1288" spans="4:4" s="1893" customFormat="1" x14ac:dyDescent="0.2">
      <c r="D1288" s="1283"/>
    </row>
    <row r="1289" spans="4:4" s="1893" customFormat="1" x14ac:dyDescent="0.2">
      <c r="D1289" s="1283"/>
    </row>
    <row r="1290" spans="4:4" s="1893" customFormat="1" x14ac:dyDescent="0.2">
      <c r="D1290" s="1283"/>
    </row>
    <row r="1291" spans="4:4" s="1893" customFormat="1" x14ac:dyDescent="0.2">
      <c r="D1291" s="1283"/>
    </row>
    <row r="1292" spans="4:4" s="1893" customFormat="1" x14ac:dyDescent="0.2">
      <c r="D1292" s="1283"/>
    </row>
    <row r="1293" spans="4:4" s="1893" customFormat="1" x14ac:dyDescent="0.2">
      <c r="D1293" s="1283"/>
    </row>
    <row r="1294" spans="4:4" s="1893" customFormat="1" x14ac:dyDescent="0.2">
      <c r="D1294" s="1283"/>
    </row>
    <row r="1295" spans="4:4" s="1893" customFormat="1" x14ac:dyDescent="0.2">
      <c r="D1295" s="1283"/>
    </row>
    <row r="1296" spans="4:4" s="1893" customFormat="1" x14ac:dyDescent="0.2">
      <c r="D1296" s="1283"/>
    </row>
    <row r="1297" spans="4:4" s="1893" customFormat="1" x14ac:dyDescent="0.2">
      <c r="D1297" s="1283"/>
    </row>
    <row r="1298" spans="4:4" s="1893" customFormat="1" x14ac:dyDescent="0.2">
      <c r="D1298" s="1283"/>
    </row>
    <row r="1299" spans="4:4" s="1893" customFormat="1" x14ac:dyDescent="0.2">
      <c r="D1299" s="1283"/>
    </row>
    <row r="1300" spans="4:4" s="1893" customFormat="1" x14ac:dyDescent="0.2">
      <c r="D1300" s="1283"/>
    </row>
    <row r="1301" spans="4:4" s="1893" customFormat="1" x14ac:dyDescent="0.2">
      <c r="D1301" s="1283"/>
    </row>
    <row r="1302" spans="4:4" s="1893" customFormat="1" x14ac:dyDescent="0.2">
      <c r="D1302" s="1283"/>
    </row>
    <row r="1303" spans="4:4" s="1893" customFormat="1" x14ac:dyDescent="0.2">
      <c r="D1303" s="1283"/>
    </row>
    <row r="1304" spans="4:4" s="1893" customFormat="1" x14ac:dyDescent="0.2">
      <c r="D1304" s="1283"/>
    </row>
    <row r="1305" spans="4:4" s="1893" customFormat="1" x14ac:dyDescent="0.2">
      <c r="D1305" s="1283"/>
    </row>
    <row r="1306" spans="4:4" s="1893" customFormat="1" x14ac:dyDescent="0.2">
      <c r="D1306" s="1283"/>
    </row>
    <row r="1307" spans="4:4" s="1893" customFormat="1" x14ac:dyDescent="0.2">
      <c r="D1307" s="1283"/>
    </row>
    <row r="1308" spans="4:4" s="1893" customFormat="1" x14ac:dyDescent="0.2">
      <c r="D1308" s="1283"/>
    </row>
    <row r="1309" spans="4:4" s="1893" customFormat="1" x14ac:dyDescent="0.2">
      <c r="D1309" s="1283"/>
    </row>
    <row r="1310" spans="4:4" s="1893" customFormat="1" x14ac:dyDescent="0.2">
      <c r="D1310" s="1283"/>
    </row>
    <row r="1311" spans="4:4" s="1893" customFormat="1" x14ac:dyDescent="0.2">
      <c r="D1311" s="1283"/>
    </row>
    <row r="1312" spans="4:4" s="1893" customFormat="1" x14ac:dyDescent="0.2">
      <c r="D1312" s="1283"/>
    </row>
    <row r="1313" spans="4:4" s="1893" customFormat="1" x14ac:dyDescent="0.2">
      <c r="D1313" s="1283"/>
    </row>
    <row r="1314" spans="4:4" s="1893" customFormat="1" x14ac:dyDescent="0.2">
      <c r="D1314" s="1283"/>
    </row>
    <row r="1315" spans="4:4" s="1893" customFormat="1" x14ac:dyDescent="0.2">
      <c r="D1315" s="1283"/>
    </row>
    <row r="1316" spans="4:4" s="1893" customFormat="1" x14ac:dyDescent="0.2">
      <c r="D1316" s="1283"/>
    </row>
    <row r="1317" spans="4:4" s="1893" customFormat="1" x14ac:dyDescent="0.2">
      <c r="D1317" s="1283"/>
    </row>
    <row r="1318" spans="4:4" s="1893" customFormat="1" x14ac:dyDescent="0.2">
      <c r="D1318" s="1283"/>
    </row>
    <row r="1319" spans="4:4" s="1893" customFormat="1" x14ac:dyDescent="0.2">
      <c r="D1319" s="1283"/>
    </row>
    <row r="1320" spans="4:4" s="1893" customFormat="1" x14ac:dyDescent="0.2">
      <c r="D1320" s="1283"/>
    </row>
    <row r="1321" spans="4:4" s="1893" customFormat="1" x14ac:dyDescent="0.2">
      <c r="D1321" s="1283"/>
    </row>
    <row r="1322" spans="4:4" s="1893" customFormat="1" x14ac:dyDescent="0.2">
      <c r="D1322" s="1283"/>
    </row>
    <row r="1323" spans="4:4" s="1893" customFormat="1" x14ac:dyDescent="0.2">
      <c r="D1323" s="1283"/>
    </row>
    <row r="1324" spans="4:4" s="1893" customFormat="1" x14ac:dyDescent="0.2">
      <c r="D1324" s="1283"/>
    </row>
    <row r="1325" spans="4:4" s="1893" customFormat="1" x14ac:dyDescent="0.2">
      <c r="D1325" s="1283"/>
    </row>
    <row r="1326" spans="4:4" s="1893" customFormat="1" x14ac:dyDescent="0.2">
      <c r="D1326" s="1283"/>
    </row>
    <row r="1327" spans="4:4" s="1893" customFormat="1" x14ac:dyDescent="0.2">
      <c r="D1327" s="1283"/>
    </row>
    <row r="1328" spans="4:4" s="1893" customFormat="1" x14ac:dyDescent="0.2">
      <c r="D1328" s="1283"/>
    </row>
    <row r="1329" spans="4:4" s="1893" customFormat="1" x14ac:dyDescent="0.2">
      <c r="D1329" s="1283"/>
    </row>
    <row r="1330" spans="4:4" s="1893" customFormat="1" x14ac:dyDescent="0.2">
      <c r="D1330" s="1283"/>
    </row>
    <row r="1331" spans="4:4" s="1893" customFormat="1" x14ac:dyDescent="0.2">
      <c r="D1331" s="1283"/>
    </row>
    <row r="1332" spans="4:4" s="1893" customFormat="1" x14ac:dyDescent="0.2">
      <c r="D1332" s="1283"/>
    </row>
    <row r="1333" spans="4:4" s="1893" customFormat="1" x14ac:dyDescent="0.2">
      <c r="D1333" s="1283"/>
    </row>
    <row r="1334" spans="4:4" s="1893" customFormat="1" x14ac:dyDescent="0.2">
      <c r="D1334" s="1283"/>
    </row>
    <row r="1335" spans="4:4" s="1893" customFormat="1" x14ac:dyDescent="0.2">
      <c r="D1335" s="1283"/>
    </row>
    <row r="1336" spans="4:4" s="1893" customFormat="1" x14ac:dyDescent="0.2">
      <c r="D1336" s="1283"/>
    </row>
    <row r="1337" spans="4:4" s="1893" customFormat="1" x14ac:dyDescent="0.2">
      <c r="D1337" s="1283"/>
    </row>
    <row r="1338" spans="4:4" s="1893" customFormat="1" x14ac:dyDescent="0.2">
      <c r="D1338" s="1283"/>
    </row>
    <row r="1339" spans="4:4" s="1893" customFormat="1" x14ac:dyDescent="0.2">
      <c r="D1339" s="1283"/>
    </row>
    <row r="1340" spans="4:4" s="1893" customFormat="1" x14ac:dyDescent="0.2">
      <c r="D1340" s="1283"/>
    </row>
    <row r="1341" spans="4:4" s="1893" customFormat="1" x14ac:dyDescent="0.2">
      <c r="D1341" s="1283"/>
    </row>
    <row r="1342" spans="4:4" s="1893" customFormat="1" x14ac:dyDescent="0.2">
      <c r="D1342" s="1283"/>
    </row>
    <row r="1343" spans="4:4" s="1893" customFormat="1" x14ac:dyDescent="0.2">
      <c r="D1343" s="1283"/>
    </row>
    <row r="1344" spans="4:4" s="1893" customFormat="1" x14ac:dyDescent="0.2">
      <c r="D1344" s="1283"/>
    </row>
    <row r="1345" spans="4:4" s="1893" customFormat="1" x14ac:dyDescent="0.2">
      <c r="D1345" s="1283"/>
    </row>
    <row r="1346" spans="4:4" s="1893" customFormat="1" x14ac:dyDescent="0.2">
      <c r="D1346" s="1283"/>
    </row>
    <row r="1347" spans="4:4" s="1893" customFormat="1" x14ac:dyDescent="0.2">
      <c r="D1347" s="1283"/>
    </row>
    <row r="1348" spans="4:4" s="1893" customFormat="1" x14ac:dyDescent="0.2">
      <c r="D1348" s="1283"/>
    </row>
    <row r="1349" spans="4:4" s="1893" customFormat="1" x14ac:dyDescent="0.2">
      <c r="D1349" s="1283"/>
    </row>
    <row r="1350" spans="4:4" s="1893" customFormat="1" x14ac:dyDescent="0.2">
      <c r="D1350" s="1283"/>
    </row>
    <row r="1351" spans="4:4" s="1893" customFormat="1" x14ac:dyDescent="0.2">
      <c r="D1351" s="1283"/>
    </row>
    <row r="1352" spans="4:4" s="1893" customFormat="1" x14ac:dyDescent="0.2">
      <c r="D1352" s="1283"/>
    </row>
    <row r="1353" spans="4:4" s="1893" customFormat="1" x14ac:dyDescent="0.2">
      <c r="D1353" s="1283"/>
    </row>
    <row r="1354" spans="4:4" s="1893" customFormat="1" x14ac:dyDescent="0.2">
      <c r="D1354" s="1283"/>
    </row>
    <row r="1355" spans="4:4" s="1893" customFormat="1" x14ac:dyDescent="0.2">
      <c r="D1355" s="1283"/>
    </row>
    <row r="1356" spans="4:4" s="1893" customFormat="1" x14ac:dyDescent="0.2">
      <c r="D1356" s="1283"/>
    </row>
    <row r="1357" spans="4:4" s="1893" customFormat="1" x14ac:dyDescent="0.2">
      <c r="D1357" s="1283"/>
    </row>
    <row r="1358" spans="4:4" s="1893" customFormat="1" x14ac:dyDescent="0.2">
      <c r="D1358" s="1283"/>
    </row>
    <row r="1359" spans="4:4" s="1893" customFormat="1" x14ac:dyDescent="0.2">
      <c r="D1359" s="1283"/>
    </row>
    <row r="1360" spans="4:4" s="1893" customFormat="1" x14ac:dyDescent="0.2">
      <c r="D1360" s="1283"/>
    </row>
    <row r="1361" spans="4:4" s="1893" customFormat="1" x14ac:dyDescent="0.2">
      <c r="D1361" s="1283"/>
    </row>
    <row r="1362" spans="4:4" s="1893" customFormat="1" x14ac:dyDescent="0.2">
      <c r="D1362" s="1283"/>
    </row>
    <row r="1363" spans="4:4" s="1893" customFormat="1" x14ac:dyDescent="0.2">
      <c r="D1363" s="1283"/>
    </row>
    <row r="1364" spans="4:4" s="1893" customFormat="1" x14ac:dyDescent="0.2">
      <c r="D1364" s="1283"/>
    </row>
    <row r="1365" spans="4:4" s="1893" customFormat="1" x14ac:dyDescent="0.2">
      <c r="D1365" s="1283"/>
    </row>
    <row r="1366" spans="4:4" s="1893" customFormat="1" x14ac:dyDescent="0.2">
      <c r="D1366" s="1283"/>
    </row>
    <row r="1367" spans="4:4" s="1893" customFormat="1" x14ac:dyDescent="0.2">
      <c r="D1367" s="1283"/>
    </row>
    <row r="1368" spans="4:4" s="1893" customFormat="1" x14ac:dyDescent="0.2">
      <c r="D1368" s="1283"/>
    </row>
    <row r="1369" spans="4:4" s="1893" customFormat="1" x14ac:dyDescent="0.2">
      <c r="D1369" s="1283"/>
    </row>
    <row r="1370" spans="4:4" s="1893" customFormat="1" x14ac:dyDescent="0.2">
      <c r="D1370" s="1283"/>
    </row>
    <row r="1371" spans="4:4" s="1893" customFormat="1" x14ac:dyDescent="0.2">
      <c r="D1371" s="1283"/>
    </row>
    <row r="1372" spans="4:4" s="1893" customFormat="1" x14ac:dyDescent="0.2">
      <c r="D1372" s="1283"/>
    </row>
    <row r="1373" spans="4:4" s="1893" customFormat="1" x14ac:dyDescent="0.2">
      <c r="D1373" s="1283"/>
    </row>
    <row r="1374" spans="4:4" s="1893" customFormat="1" x14ac:dyDescent="0.2">
      <c r="D1374" s="1283"/>
    </row>
    <row r="1375" spans="4:4" s="1893" customFormat="1" x14ac:dyDescent="0.2">
      <c r="D1375" s="1283"/>
    </row>
    <row r="1376" spans="4:4" s="1893" customFormat="1" x14ac:dyDescent="0.2">
      <c r="D1376" s="1283"/>
    </row>
    <row r="1377" spans="1:5" s="1893" customFormat="1" x14ac:dyDescent="0.2">
      <c r="D1377" s="1283"/>
    </row>
    <row r="1378" spans="1:5" s="1893" customFormat="1" x14ac:dyDescent="0.2">
      <c r="D1378" s="1283"/>
    </row>
    <row r="1379" spans="1:5" s="1893" customFormat="1" x14ac:dyDescent="0.2">
      <c r="D1379" s="1283"/>
    </row>
    <row r="1380" spans="1:5" s="1893" customFormat="1" x14ac:dyDescent="0.2">
      <c r="D1380" s="1283"/>
    </row>
    <row r="1381" spans="1:5" s="1893" customFormat="1" x14ac:dyDescent="0.2">
      <c r="D1381" s="1283"/>
    </row>
    <row r="1382" spans="1:5" s="1893" customFormat="1" x14ac:dyDescent="0.2">
      <c r="D1382" s="1283"/>
    </row>
    <row r="1383" spans="1:5" s="1893" customFormat="1" x14ac:dyDescent="0.2">
      <c r="D1383" s="1283"/>
    </row>
    <row r="1384" spans="1:5" s="1893" customFormat="1" x14ac:dyDescent="0.2">
      <c r="A1384" s="52"/>
      <c r="B1384" s="52"/>
      <c r="C1384" s="52"/>
      <c r="D1384" s="1275"/>
      <c r="E1384" s="52"/>
    </row>
  </sheetData>
  <mergeCells count="13">
    <mergeCell ref="I27:I28"/>
    <mergeCell ref="K10:S10"/>
    <mergeCell ref="A11:I11"/>
    <mergeCell ref="K11:S11"/>
    <mergeCell ref="C13:E13"/>
    <mergeCell ref="C14:E14"/>
    <mergeCell ref="C15:E15"/>
    <mergeCell ref="K15:S16"/>
    <mergeCell ref="K17:S17"/>
    <mergeCell ref="K18:S18"/>
    <mergeCell ref="K19:S19"/>
    <mergeCell ref="K20:S21"/>
    <mergeCell ref="K22:S22"/>
  </mergeCells>
  <pageMargins left="0.78740157499999996" right="0.78740157499999996" top="0.984251969" bottom="0.984251969" header="0.4921259845" footer="0.4921259845"/>
  <pageSetup paperSize="9" orientation="landscape" r:id="rId1"/>
  <headerFooter alignWithMargins="0"/>
  <colBreaks count="1" manualBreakCount="1">
    <brk id="9" min="5" max="3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3">
    <tabColor indexed="10"/>
  </sheetPr>
  <dimension ref="A1:G42"/>
  <sheetViews>
    <sheetView workbookViewId="0">
      <selection activeCell="C18" sqref="C18"/>
    </sheetView>
  </sheetViews>
  <sheetFormatPr baseColWidth="10" defaultRowHeight="12.75" x14ac:dyDescent="0.2"/>
  <cols>
    <col min="1" max="1" width="11.42578125" style="524"/>
  </cols>
  <sheetData>
    <row r="1" spans="1:7" ht="13.5" thickBot="1" x14ac:dyDescent="0.25">
      <c r="A1" s="555" t="s">
        <v>1671</v>
      </c>
      <c r="B1" s="2263" t="str">
        <f>CLIENT</f>
        <v>SPECIMEN ECF</v>
      </c>
      <c r="C1" s="2263"/>
      <c r="D1" s="355"/>
      <c r="E1" s="355"/>
      <c r="F1" s="355"/>
      <c r="G1" s="356"/>
    </row>
    <row r="2" spans="1:7" ht="13.5" thickBot="1" x14ac:dyDescent="0.25">
      <c r="A2" s="556"/>
      <c r="B2" s="218"/>
      <c r="C2" s="218"/>
      <c r="D2" s="186"/>
      <c r="E2" s="346"/>
      <c r="F2" s="224" t="s">
        <v>657</v>
      </c>
      <c r="G2" s="357"/>
    </row>
    <row r="3" spans="1:7" ht="13.5" thickBot="1" x14ac:dyDescent="0.25">
      <c r="A3" s="556"/>
      <c r="B3" s="186" t="s">
        <v>724</v>
      </c>
      <c r="C3" s="2264">
        <f>+GA!O3</f>
        <v>41639</v>
      </c>
      <c r="D3" s="2264"/>
      <c r="E3" s="2264"/>
      <c r="F3" s="224" t="s">
        <v>711</v>
      </c>
      <c r="G3" s="358"/>
    </row>
    <row r="4" spans="1:7" ht="13.5" thickBot="1" x14ac:dyDescent="0.25">
      <c r="A4" s="557" t="s">
        <v>1457</v>
      </c>
      <c r="B4" s="279"/>
      <c r="C4" s="278" t="s">
        <v>725</v>
      </c>
      <c r="D4" s="280"/>
      <c r="E4" s="277"/>
      <c r="F4" s="277"/>
      <c r="G4" s="359"/>
    </row>
    <row r="5" spans="1:7" ht="15.75" customHeight="1" x14ac:dyDescent="0.2">
      <c r="A5" s="2780" t="s">
        <v>1611</v>
      </c>
      <c r="B5" s="2781"/>
      <c r="C5" s="2781"/>
      <c r="D5" s="2781"/>
      <c r="E5" s="2781"/>
      <c r="F5" s="2781"/>
      <c r="G5" s="2782"/>
    </row>
    <row r="6" spans="1:7" ht="15.75" customHeight="1" x14ac:dyDescent="0.2">
      <c r="A6" s="2783"/>
      <c r="B6" s="2784"/>
      <c r="C6" s="2784"/>
      <c r="D6" s="2784"/>
      <c r="E6" s="2784"/>
      <c r="F6" s="2784"/>
      <c r="G6" s="2785"/>
    </row>
    <row r="7" spans="1:7" x14ac:dyDescent="0.2">
      <c r="A7" s="1016"/>
      <c r="B7" s="507"/>
      <c r="C7" s="508"/>
      <c r="D7" s="508"/>
      <c r="E7" s="507"/>
      <c r="F7" s="507"/>
      <c r="G7" s="904"/>
    </row>
    <row r="8" spans="1:7" x14ac:dyDescent="0.2">
      <c r="A8" s="1017"/>
      <c r="B8" s="521"/>
      <c r="C8" s="2976"/>
      <c r="D8" s="2605"/>
      <c r="E8" s="522"/>
      <c r="F8" s="522"/>
      <c r="G8" s="942"/>
    </row>
    <row r="9" spans="1:7" x14ac:dyDescent="0.2">
      <c r="A9" s="1017"/>
      <c r="B9" s="521"/>
      <c r="C9" s="613">
        <f>+C3</f>
        <v>41639</v>
      </c>
      <c r="D9" s="607"/>
      <c r="E9" s="613">
        <f>+C9-365</f>
        <v>41274</v>
      </c>
      <c r="F9" s="522"/>
      <c r="G9" s="942"/>
    </row>
    <row r="10" spans="1:7" x14ac:dyDescent="0.2">
      <c r="A10" s="1017">
        <v>641100</v>
      </c>
      <c r="B10" s="521"/>
      <c r="C10" s="612"/>
      <c r="D10" s="608"/>
      <c r="E10" s="612"/>
      <c r="F10" s="522"/>
      <c r="G10" s="942"/>
    </row>
    <row r="11" spans="1:7" x14ac:dyDescent="0.2">
      <c r="A11" s="1017">
        <v>641120</v>
      </c>
      <c r="B11" s="521"/>
      <c r="C11" s="612"/>
      <c r="D11" s="608"/>
      <c r="E11" s="612"/>
      <c r="F11" s="522"/>
      <c r="G11" s="942"/>
    </row>
    <row r="12" spans="1:7" x14ac:dyDescent="0.2">
      <c r="A12" s="1017">
        <v>641200</v>
      </c>
      <c r="B12" s="521"/>
      <c r="C12" s="612"/>
      <c r="D12" s="608"/>
      <c r="E12" s="612"/>
      <c r="F12" s="522"/>
      <c r="G12" s="942"/>
    </row>
    <row r="13" spans="1:7" x14ac:dyDescent="0.2">
      <c r="A13" s="1017">
        <v>641400</v>
      </c>
      <c r="B13" s="521"/>
      <c r="C13" s="612"/>
      <c r="D13" s="608"/>
      <c r="E13" s="612"/>
      <c r="F13" s="522"/>
      <c r="G13" s="942"/>
    </row>
    <row r="14" spans="1:7" ht="13.5" x14ac:dyDescent="0.25">
      <c r="A14" s="1017"/>
      <c r="B14" s="521"/>
      <c r="C14" s="614">
        <f>SUM(C10:C13)</f>
        <v>0</v>
      </c>
      <c r="D14" s="609"/>
      <c r="E14" s="614">
        <f>SUM(E10:E13)</f>
        <v>0</v>
      </c>
      <c r="F14" s="522"/>
      <c r="G14" s="942"/>
    </row>
    <row r="15" spans="1:7" x14ac:dyDescent="0.2">
      <c r="A15" s="1017"/>
      <c r="B15" s="521"/>
      <c r="C15" s="521"/>
      <c r="D15" s="218"/>
      <c r="E15" s="522"/>
      <c r="F15" s="522"/>
      <c r="G15" s="942"/>
    </row>
    <row r="16" spans="1:7" x14ac:dyDescent="0.2">
      <c r="A16" s="1017"/>
      <c r="B16" s="521"/>
      <c r="C16" s="521"/>
      <c r="D16" s="218"/>
      <c r="E16" s="522"/>
      <c r="F16" s="522"/>
      <c r="G16" s="942"/>
    </row>
    <row r="17" spans="1:7" x14ac:dyDescent="0.2">
      <c r="A17" s="1017">
        <v>645100</v>
      </c>
      <c r="B17" s="521"/>
      <c r="C17" s="612"/>
      <c r="D17" s="608"/>
      <c r="E17" s="612"/>
      <c r="F17" s="522"/>
      <c r="G17" s="942"/>
    </row>
    <row r="18" spans="1:7" x14ac:dyDescent="0.2">
      <c r="A18" s="1017">
        <v>645110</v>
      </c>
      <c r="B18" s="521"/>
      <c r="C18" s="612"/>
      <c r="D18" s="608"/>
      <c r="E18" s="612"/>
      <c r="F18" s="522"/>
      <c r="G18" s="942"/>
    </row>
    <row r="19" spans="1:7" x14ac:dyDescent="0.2">
      <c r="A19" s="1017">
        <v>645120</v>
      </c>
      <c r="B19" s="521"/>
      <c r="C19" s="612"/>
      <c r="D19" s="608"/>
      <c r="E19" s="612"/>
      <c r="F19" s="522"/>
      <c r="G19" s="942"/>
    </row>
    <row r="20" spans="1:7" x14ac:dyDescent="0.2">
      <c r="A20" s="1017">
        <v>645140</v>
      </c>
      <c r="B20" s="521"/>
      <c r="C20" s="612"/>
      <c r="D20" s="608"/>
      <c r="E20" s="612"/>
      <c r="F20" s="522"/>
      <c r="G20" s="942"/>
    </row>
    <row r="21" spans="1:7" x14ac:dyDescent="0.2">
      <c r="A21" s="1017">
        <v>645150</v>
      </c>
      <c r="B21" s="521"/>
      <c r="C21" s="612"/>
      <c r="D21" s="608"/>
      <c r="E21" s="612"/>
      <c r="F21" s="522"/>
      <c r="G21" s="942"/>
    </row>
    <row r="22" spans="1:7" x14ac:dyDescent="0.2">
      <c r="A22" s="1017">
        <v>645500</v>
      </c>
      <c r="B22" s="521"/>
      <c r="C22" s="612"/>
      <c r="D22" s="608"/>
      <c r="E22" s="612"/>
      <c r="F22" s="522"/>
      <c r="G22" s="942"/>
    </row>
    <row r="23" spans="1:7" ht="13.5" x14ac:dyDescent="0.25">
      <c r="A23" s="1017"/>
      <c r="B23" s="521"/>
      <c r="C23" s="689">
        <f>SUM(C17:C22)</f>
        <v>0</v>
      </c>
      <c r="D23" s="635"/>
      <c r="E23" s="689">
        <f>SUM(E17:E22)</f>
        <v>0</v>
      </c>
      <c r="F23" s="522"/>
      <c r="G23" s="942"/>
    </row>
    <row r="24" spans="1:7" x14ac:dyDescent="0.2">
      <c r="A24" s="1017"/>
      <c r="B24" s="521"/>
      <c r="C24" s="521"/>
      <c r="D24" s="218"/>
      <c r="E24" s="522"/>
      <c r="F24" s="522"/>
      <c r="G24" s="942"/>
    </row>
    <row r="25" spans="1:7" x14ac:dyDescent="0.2">
      <c r="A25" s="1017"/>
      <c r="B25" s="521"/>
      <c r="C25" s="521"/>
      <c r="D25" s="521"/>
      <c r="E25" s="522"/>
      <c r="F25" s="522"/>
      <c r="G25" s="942"/>
    </row>
    <row r="26" spans="1:7" ht="15.75" x14ac:dyDescent="0.25">
      <c r="A26" s="1017"/>
      <c r="B26" s="521" t="s">
        <v>1612</v>
      </c>
      <c r="C26" s="690" t="e">
        <f>C23/C14</f>
        <v>#DIV/0!</v>
      </c>
      <c r="D26" s="636"/>
      <c r="E26" s="690" t="e">
        <f>E23/E14</f>
        <v>#DIV/0!</v>
      </c>
      <c r="F26" s="522"/>
      <c r="G26" s="942"/>
    </row>
    <row r="27" spans="1:7" x14ac:dyDescent="0.2">
      <c r="A27" s="1017"/>
      <c r="B27" s="521"/>
      <c r="C27" s="521"/>
      <c r="D27" s="218"/>
      <c r="E27" s="522"/>
      <c r="F27" s="522"/>
      <c r="G27" s="942"/>
    </row>
    <row r="28" spans="1:7" x14ac:dyDescent="0.2">
      <c r="A28" s="1017"/>
      <c r="B28" s="521"/>
      <c r="C28" s="2976"/>
      <c r="D28" s="2605"/>
      <c r="E28" s="522"/>
      <c r="F28" s="522"/>
      <c r="G28" s="942"/>
    </row>
    <row r="29" spans="1:7" x14ac:dyDescent="0.2">
      <c r="A29" s="945" t="s">
        <v>1582</v>
      </c>
      <c r="B29" s="521"/>
      <c r="C29" s="2976"/>
      <c r="D29" s="2605"/>
      <c r="E29" s="522"/>
      <c r="F29" s="522"/>
      <c r="G29" s="942"/>
    </row>
    <row r="30" spans="1:7" x14ac:dyDescent="0.2">
      <c r="A30" s="1018"/>
      <c r="B30" s="610"/>
      <c r="C30" s="610"/>
      <c r="D30" s="637"/>
      <c r="E30" s="610"/>
      <c r="F30" s="522"/>
      <c r="G30" s="942"/>
    </row>
    <row r="31" spans="1:7" x14ac:dyDescent="0.2">
      <c r="A31" s="946"/>
      <c r="B31" s="523"/>
      <c r="C31" s="523"/>
      <c r="D31" s="568"/>
      <c r="E31" s="523"/>
      <c r="F31" s="520"/>
      <c r="G31" s="947"/>
    </row>
    <row r="32" spans="1:7" x14ac:dyDescent="0.2">
      <c r="A32" s="2982"/>
      <c r="B32" s="2983"/>
      <c r="C32" s="2983"/>
      <c r="D32" s="2983"/>
      <c r="E32" s="2983"/>
      <c r="F32" s="2983"/>
      <c r="G32" s="2984"/>
    </row>
    <row r="33" spans="1:7" x14ac:dyDescent="0.2">
      <c r="A33" s="2982"/>
      <c r="B33" s="2983"/>
      <c r="C33" s="2983"/>
      <c r="D33" s="2983"/>
      <c r="E33" s="2983"/>
      <c r="F33" s="2983"/>
      <c r="G33" s="2984"/>
    </row>
    <row r="34" spans="1:7" x14ac:dyDescent="0.2">
      <c r="A34" s="2982"/>
      <c r="B34" s="2983"/>
      <c r="C34" s="2983"/>
      <c r="D34" s="2983"/>
      <c r="E34" s="2983"/>
      <c r="F34" s="2983"/>
      <c r="G34" s="2984"/>
    </row>
    <row r="35" spans="1:7" x14ac:dyDescent="0.2">
      <c r="A35" s="2982"/>
      <c r="B35" s="2983"/>
      <c r="C35" s="2983"/>
      <c r="D35" s="2983"/>
      <c r="E35" s="2983"/>
      <c r="F35" s="2983"/>
      <c r="G35" s="2984"/>
    </row>
    <row r="36" spans="1:7" x14ac:dyDescent="0.2">
      <c r="A36" s="2982"/>
      <c r="B36" s="2983"/>
      <c r="C36" s="2983"/>
      <c r="D36" s="2983"/>
      <c r="E36" s="2983"/>
      <c r="F36" s="2983"/>
      <c r="G36" s="2984"/>
    </row>
    <row r="37" spans="1:7" x14ac:dyDescent="0.2">
      <c r="A37" s="556"/>
      <c r="B37" s="186"/>
      <c r="C37" s="186"/>
      <c r="D37" s="186"/>
      <c r="E37" s="186"/>
      <c r="F37" s="186"/>
      <c r="G37" s="358"/>
    </row>
    <row r="38" spans="1:7" x14ac:dyDescent="0.2">
      <c r="A38" s="556"/>
      <c r="B38" s="186"/>
      <c r="C38" s="186"/>
      <c r="D38" s="186"/>
      <c r="E38" s="186"/>
      <c r="F38" s="186"/>
      <c r="G38" s="358"/>
    </row>
    <row r="39" spans="1:7" x14ac:dyDescent="0.2">
      <c r="A39" s="556"/>
      <c r="B39" s="186"/>
      <c r="C39" s="186"/>
      <c r="D39" s="186"/>
      <c r="E39" s="186"/>
      <c r="F39" s="186"/>
      <c r="G39" s="358"/>
    </row>
    <row r="40" spans="1:7" x14ac:dyDescent="0.2">
      <c r="A40" s="556"/>
      <c r="B40" s="186"/>
      <c r="C40" s="186"/>
      <c r="D40" s="186"/>
      <c r="E40" s="186"/>
      <c r="F40" s="186"/>
      <c r="G40" s="358"/>
    </row>
    <row r="41" spans="1:7" x14ac:dyDescent="0.2">
      <c r="A41" s="556"/>
      <c r="B41" s="186"/>
      <c r="C41" s="186"/>
      <c r="D41" s="186"/>
      <c r="E41" s="186"/>
      <c r="F41" s="186"/>
      <c r="G41" s="358"/>
    </row>
    <row r="42" spans="1:7" ht="13.5" thickBot="1" x14ac:dyDescent="0.25">
      <c r="A42" s="557"/>
      <c r="B42" s="277"/>
      <c r="C42" s="277"/>
      <c r="D42" s="277"/>
      <c r="E42" s="277"/>
      <c r="F42" s="277"/>
      <c r="G42" s="359"/>
    </row>
  </sheetData>
  <mergeCells count="11">
    <mergeCell ref="B1:C1"/>
    <mergeCell ref="C3:E3"/>
    <mergeCell ref="A5:G6"/>
    <mergeCell ref="C8:D8"/>
    <mergeCell ref="C28:D28"/>
    <mergeCell ref="A35:G35"/>
    <mergeCell ref="A36:G36"/>
    <mergeCell ref="C29:D29"/>
    <mergeCell ref="A32:G32"/>
    <mergeCell ref="A33:G33"/>
    <mergeCell ref="A34:G34"/>
  </mergeCells>
  <phoneticPr fontId="51" type="noConversion"/>
  <pageMargins left="0.78740157499999996" right="0.78740157499999996" top="0.984251969" bottom="0.984251969" header="0.4921259845" footer="0.4921259845"/>
  <pageSetup paperSize="9" orientation="portrait"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8">
    <tabColor indexed="10"/>
  </sheetPr>
  <dimension ref="A1:G48"/>
  <sheetViews>
    <sheetView topLeftCell="A4" workbookViewId="0">
      <selection activeCell="C18" sqref="C18"/>
    </sheetView>
  </sheetViews>
  <sheetFormatPr baseColWidth="10" defaultRowHeight="12.75" x14ac:dyDescent="0.2"/>
  <cols>
    <col min="1" max="1" width="14.5703125" customWidth="1"/>
    <col min="2" max="2" width="15" customWidth="1"/>
    <col min="3" max="3" width="3.42578125" customWidth="1"/>
    <col min="4" max="4" width="14.7109375" customWidth="1"/>
    <col min="5" max="5" width="18.28515625" customWidth="1"/>
    <col min="7" max="7" width="7.140625" customWidth="1"/>
  </cols>
  <sheetData>
    <row r="1" spans="1:7" ht="13.5" thickBot="1" x14ac:dyDescent="0.25">
      <c r="A1" s="209" t="s">
        <v>1671</v>
      </c>
      <c r="B1" s="2263" t="str">
        <f>+'taux moyen charge sociale'!B1</f>
        <v>SPECIMEN ECF</v>
      </c>
      <c r="C1" s="2263"/>
      <c r="D1" s="2263"/>
      <c r="E1" s="355"/>
      <c r="F1" s="355"/>
      <c r="G1" s="1091"/>
    </row>
    <row r="2" spans="1:7" ht="13.5" thickBot="1" x14ac:dyDescent="0.25">
      <c r="A2" s="208"/>
      <c r="B2" s="218"/>
      <c r="C2" s="218"/>
      <c r="D2" s="218"/>
      <c r="E2" s="186"/>
      <c r="F2" s="224" t="s">
        <v>1513</v>
      </c>
      <c r="G2" s="1092"/>
    </row>
    <row r="3" spans="1:7" ht="13.5" thickBot="1" x14ac:dyDescent="0.25">
      <c r="A3" s="208"/>
      <c r="B3" s="186" t="s">
        <v>724</v>
      </c>
      <c r="C3" s="186"/>
      <c r="D3" s="2264">
        <f>+'taux moyen charge sociale'!C3</f>
        <v>41639</v>
      </c>
      <c r="E3" s="2264"/>
      <c r="F3" s="224" t="s">
        <v>711</v>
      </c>
      <c r="G3" s="1093"/>
    </row>
    <row r="4" spans="1:7" ht="13.5" thickBot="1" x14ac:dyDescent="0.25">
      <c r="A4" s="276" t="s">
        <v>1457</v>
      </c>
      <c r="B4" s="279"/>
      <c r="C4" s="279"/>
      <c r="D4" s="278" t="s">
        <v>725</v>
      </c>
      <c r="E4" s="280"/>
      <c r="F4" s="277"/>
      <c r="G4" s="359"/>
    </row>
    <row r="5" spans="1:7" x14ac:dyDescent="0.2">
      <c r="A5" s="3157" t="s">
        <v>1287</v>
      </c>
      <c r="B5" s="3158"/>
      <c r="C5" s="3158"/>
      <c r="D5" s="3158"/>
      <c r="E5" s="3158"/>
      <c r="F5" s="3158"/>
      <c r="G5" s="3159"/>
    </row>
    <row r="6" spans="1:7" x14ac:dyDescent="0.2">
      <c r="A6" s="3160"/>
      <c r="B6" s="3161"/>
      <c r="C6" s="3161"/>
      <c r="D6" s="3161"/>
      <c r="E6" s="3161"/>
      <c r="F6" s="3161"/>
      <c r="G6" s="3162"/>
    </row>
    <row r="7" spans="1:7" x14ac:dyDescent="0.2">
      <c r="A7" s="208"/>
      <c r="B7" s="186"/>
      <c r="C7" s="186"/>
      <c r="D7" s="186"/>
      <c r="E7" s="186"/>
      <c r="F7" s="186"/>
      <c r="G7" s="358"/>
    </row>
    <row r="8" spans="1:7" x14ac:dyDescent="0.2">
      <c r="A8" s="3163" t="s">
        <v>687</v>
      </c>
      <c r="B8" s="3164"/>
      <c r="C8" s="3164"/>
      <c r="D8" s="3164"/>
      <c r="E8" s="3164"/>
      <c r="F8" s="3164"/>
      <c r="G8" s="3165"/>
    </row>
    <row r="9" spans="1:7" ht="12.75" customHeight="1" x14ac:dyDescent="0.25">
      <c r="A9" s="3172"/>
      <c r="B9" s="3173"/>
      <c r="C9" s="3173"/>
      <c r="D9" s="3173"/>
      <c r="E9" s="3173"/>
      <c r="F9" s="3173"/>
      <c r="G9" s="3174"/>
    </row>
    <row r="10" spans="1:7" ht="19.5" customHeight="1" x14ac:dyDescent="0.3">
      <c r="A10" s="3175" t="s">
        <v>1288</v>
      </c>
      <c r="B10" s="3176"/>
      <c r="C10" s="3176"/>
      <c r="D10" s="3176"/>
      <c r="E10" s="3176"/>
      <c r="F10" s="3176"/>
      <c r="G10" s="3177"/>
    </row>
    <row r="11" spans="1:7" ht="15.75" customHeight="1" x14ac:dyDescent="0.25">
      <c r="A11" s="3172"/>
      <c r="B11" s="3173"/>
      <c r="C11" s="3173"/>
      <c r="D11" s="3173"/>
      <c r="E11" s="3173"/>
      <c r="F11" s="3173"/>
      <c r="G11" s="3174"/>
    </row>
    <row r="12" spans="1:7" ht="15.75" customHeight="1" x14ac:dyDescent="0.3">
      <c r="A12" s="3178" t="s">
        <v>1289</v>
      </c>
      <c r="B12" s="3179"/>
      <c r="C12" s="3156" t="s">
        <v>1516</v>
      </c>
      <c r="D12" s="3156"/>
      <c r="E12" s="1244">
        <f>+D13-D14+D15-D16-D17</f>
        <v>0</v>
      </c>
      <c r="F12" s="1245"/>
      <c r="G12" s="1246"/>
    </row>
    <row r="13" spans="1:7" ht="15.75" customHeight="1" x14ac:dyDescent="0.25">
      <c r="A13" s="3166" t="s">
        <v>1290</v>
      </c>
      <c r="B13" s="3167"/>
      <c r="C13" s="1274" t="s">
        <v>1517</v>
      </c>
      <c r="D13" s="1256">
        <v>0</v>
      </c>
      <c r="E13" s="1247"/>
      <c r="F13" s="1245"/>
      <c r="G13" s="1246"/>
    </row>
    <row r="14" spans="1:7" ht="15.75" customHeight="1" x14ac:dyDescent="0.25">
      <c r="A14" s="1273" t="s">
        <v>1509</v>
      </c>
      <c r="B14" s="1245"/>
      <c r="C14" s="1274" t="s">
        <v>1518</v>
      </c>
      <c r="D14" s="1256"/>
      <c r="E14" s="1247"/>
      <c r="F14" s="1245"/>
      <c r="G14" s="1246"/>
    </row>
    <row r="15" spans="1:7" ht="15.75" customHeight="1" x14ac:dyDescent="0.25">
      <c r="A15" s="1273" t="s">
        <v>1510</v>
      </c>
      <c r="B15" s="1245"/>
      <c r="C15" s="1274" t="s">
        <v>1519</v>
      </c>
      <c r="D15" s="1256"/>
      <c r="E15" s="1247"/>
      <c r="F15" s="1245"/>
      <c r="G15" s="1246"/>
    </row>
    <row r="16" spans="1:7" ht="15.75" customHeight="1" x14ac:dyDescent="0.25">
      <c r="A16" s="3166" t="s">
        <v>1515</v>
      </c>
      <c r="B16" s="3167"/>
      <c r="C16" s="1274" t="s">
        <v>1520</v>
      </c>
      <c r="D16" s="1256"/>
      <c r="E16" s="1247"/>
      <c r="F16" s="1245"/>
      <c r="G16" s="1246"/>
    </row>
    <row r="17" spans="1:7" ht="15.75" x14ac:dyDescent="0.25">
      <c r="A17" s="3154" t="s">
        <v>1291</v>
      </c>
      <c r="B17" s="3155"/>
      <c r="C17" s="1253"/>
      <c r="D17" s="1249">
        <f>+(D13-D14+D15-D16)*0.3333</f>
        <v>0</v>
      </c>
      <c r="E17" s="1250"/>
      <c r="F17" s="1243"/>
      <c r="G17" s="1251"/>
    </row>
    <row r="18" spans="1:7" ht="15.75" x14ac:dyDescent="0.25">
      <c r="A18" s="1248"/>
      <c r="B18" s="1243"/>
      <c r="C18" s="1243"/>
      <c r="D18" s="1243"/>
      <c r="E18" s="1250"/>
      <c r="F18" s="1243"/>
      <c r="G18" s="1251"/>
    </row>
    <row r="19" spans="1:7" ht="18.75" x14ac:dyDescent="0.3">
      <c r="A19" s="1252" t="s">
        <v>1292</v>
      </c>
      <c r="B19" s="1243"/>
      <c r="C19" s="1243"/>
      <c r="D19" s="1243"/>
      <c r="E19" s="1244">
        <f>SUM(D20:D23)</f>
        <v>0</v>
      </c>
      <c r="F19" s="1243"/>
      <c r="G19" s="1251"/>
    </row>
    <row r="20" spans="1:7" ht="15.75" x14ac:dyDescent="0.25">
      <c r="A20" s="3154" t="s">
        <v>400</v>
      </c>
      <c r="B20" s="3155"/>
      <c r="C20" s="1253"/>
      <c r="D20" s="1256"/>
      <c r="E20" s="1243"/>
      <c r="F20" s="1243"/>
      <c r="G20" s="1251"/>
    </row>
    <row r="21" spans="1:7" ht="15.75" x14ac:dyDescent="0.25">
      <c r="A21" s="3154" t="s">
        <v>401</v>
      </c>
      <c r="B21" s="3155"/>
      <c r="C21" s="1253"/>
      <c r="D21" s="1256"/>
      <c r="E21" s="1243"/>
      <c r="F21" s="1243"/>
      <c r="G21" s="1251"/>
    </row>
    <row r="22" spans="1:7" ht="15.75" x14ac:dyDescent="0.25">
      <c r="A22" s="3154" t="s">
        <v>402</v>
      </c>
      <c r="B22" s="3155"/>
      <c r="C22" s="1253"/>
      <c r="D22" s="1256"/>
      <c r="E22" s="1243"/>
      <c r="F22" s="1243"/>
      <c r="G22" s="1251"/>
    </row>
    <row r="23" spans="1:7" ht="15.75" x14ac:dyDescent="0.25">
      <c r="A23" s="3154" t="s">
        <v>403</v>
      </c>
      <c r="B23" s="3155"/>
      <c r="C23" s="1253"/>
      <c r="D23" s="1256"/>
      <c r="E23" s="1243"/>
      <c r="F23" s="1243"/>
      <c r="G23" s="1251"/>
    </row>
    <row r="24" spans="1:7" ht="15.75" x14ac:dyDescent="0.25">
      <c r="A24" s="3154"/>
      <c r="B24" s="3155"/>
      <c r="C24" s="1243"/>
      <c r="D24" s="1243"/>
      <c r="E24" s="1243"/>
      <c r="F24" s="1243"/>
      <c r="G24" s="1251"/>
    </row>
    <row r="25" spans="1:7" ht="15.75" customHeight="1" x14ac:dyDescent="0.3">
      <c r="A25" s="3178" t="s">
        <v>1293</v>
      </c>
      <c r="B25" s="3179"/>
      <c r="C25" s="3156">
        <v>2052</v>
      </c>
      <c r="D25" s="3156"/>
      <c r="E25" s="1244">
        <f>SUM(D26:D33)</f>
        <v>0</v>
      </c>
      <c r="F25" s="1245"/>
      <c r="G25" s="1246"/>
    </row>
    <row r="26" spans="1:7" ht="15.75" customHeight="1" x14ac:dyDescent="0.25">
      <c r="A26" s="3154" t="s">
        <v>1294</v>
      </c>
      <c r="B26" s="3155"/>
      <c r="C26" s="1253" t="s">
        <v>1295</v>
      </c>
      <c r="D26" s="1256"/>
      <c r="E26" s="1245"/>
      <c r="F26" s="1245"/>
      <c r="G26" s="1246"/>
    </row>
    <row r="27" spans="1:7" ht="15.75" customHeight="1" x14ac:dyDescent="0.25">
      <c r="A27" s="3154" t="s">
        <v>1296</v>
      </c>
      <c r="B27" s="3155"/>
      <c r="C27" s="1253" t="s">
        <v>1297</v>
      </c>
      <c r="D27" s="1256"/>
      <c r="E27" s="1245"/>
      <c r="F27" s="1245"/>
      <c r="G27" s="1246"/>
    </row>
    <row r="28" spans="1:7" ht="15.75" x14ac:dyDescent="0.25">
      <c r="A28" s="3154" t="s">
        <v>1298</v>
      </c>
      <c r="B28" s="3155"/>
      <c r="C28" s="1253" t="s">
        <v>1299</v>
      </c>
      <c r="D28" s="1256"/>
      <c r="E28" s="1243"/>
      <c r="F28" s="1243"/>
      <c r="G28" s="1251"/>
    </row>
    <row r="29" spans="1:7" ht="15.75" x14ac:dyDescent="0.25">
      <c r="A29" s="3154" t="s">
        <v>409</v>
      </c>
      <c r="B29" s="3155"/>
      <c r="C29" s="1253" t="s">
        <v>408</v>
      </c>
      <c r="D29" s="1256"/>
      <c r="E29" s="1243"/>
      <c r="F29" s="1243"/>
      <c r="G29" s="1251"/>
    </row>
    <row r="30" spans="1:7" ht="15.75" customHeight="1" x14ac:dyDescent="0.25">
      <c r="A30" s="3154" t="s">
        <v>1300</v>
      </c>
      <c r="B30" s="3155"/>
      <c r="C30" s="1253" t="s">
        <v>693</v>
      </c>
      <c r="D30" s="1256"/>
      <c r="E30" s="1245"/>
      <c r="F30" s="1245"/>
      <c r="G30" s="1246"/>
    </row>
    <row r="31" spans="1:7" ht="15.75" customHeight="1" x14ac:dyDescent="0.25">
      <c r="A31" s="3154" t="s">
        <v>1301</v>
      </c>
      <c r="B31" s="3155"/>
      <c r="C31" s="1253" t="s">
        <v>1302</v>
      </c>
      <c r="D31" s="1256"/>
      <c r="E31" s="1245"/>
      <c r="F31" s="1245"/>
      <c r="G31" s="1246"/>
    </row>
    <row r="32" spans="1:7" ht="15.75" x14ac:dyDescent="0.25">
      <c r="A32" s="3154" t="s">
        <v>1301</v>
      </c>
      <c r="B32" s="3155"/>
      <c r="C32" s="1253" t="s">
        <v>1303</v>
      </c>
      <c r="D32" s="1256"/>
      <c r="E32" s="1243"/>
      <c r="F32" s="1243"/>
      <c r="G32" s="1251"/>
    </row>
    <row r="33" spans="1:7" ht="15.75" x14ac:dyDescent="0.25">
      <c r="A33" s="3154" t="s">
        <v>1304</v>
      </c>
      <c r="B33" s="3155"/>
      <c r="C33" s="1253" t="s">
        <v>1305</v>
      </c>
      <c r="D33" s="1256"/>
      <c r="E33" s="1243"/>
      <c r="F33" s="1243"/>
      <c r="G33" s="1251"/>
    </row>
    <row r="34" spans="1:7" ht="12.75" customHeight="1" x14ac:dyDescent="0.25">
      <c r="A34" s="3154"/>
      <c r="B34" s="3155"/>
      <c r="C34" s="1243"/>
      <c r="D34" s="1245"/>
      <c r="E34" s="1245"/>
      <c r="F34" s="1245"/>
      <c r="G34" s="1246"/>
    </row>
    <row r="35" spans="1:7" ht="18.75" x14ac:dyDescent="0.3">
      <c r="A35" s="1252" t="s">
        <v>1306</v>
      </c>
      <c r="B35" s="1243"/>
      <c r="C35" s="1243"/>
      <c r="D35" s="1243"/>
      <c r="E35" s="1244">
        <f>+D36+D37+D39-D38</f>
        <v>0</v>
      </c>
      <c r="F35" s="1243"/>
      <c r="G35" s="1251"/>
    </row>
    <row r="36" spans="1:7" ht="15.75" x14ac:dyDescent="0.25">
      <c r="A36" s="3154" t="s">
        <v>404</v>
      </c>
      <c r="B36" s="3155"/>
      <c r="C36" s="1253"/>
      <c r="D36" s="1256"/>
      <c r="E36" s="1243"/>
      <c r="F36" s="1243"/>
      <c r="G36" s="1251"/>
    </row>
    <row r="37" spans="1:7" ht="15.75" x14ac:dyDescent="0.25">
      <c r="A37" s="3154" t="s">
        <v>405</v>
      </c>
      <c r="B37" s="3155"/>
      <c r="C37" s="1253"/>
      <c r="D37" s="1256"/>
      <c r="E37" s="1243"/>
      <c r="F37" s="1243"/>
      <c r="G37" s="1251"/>
    </row>
    <row r="38" spans="1:7" ht="15.75" x14ac:dyDescent="0.25">
      <c r="A38" s="3154" t="s">
        <v>406</v>
      </c>
      <c r="B38" s="3155"/>
      <c r="C38" s="1253"/>
      <c r="D38" s="1256"/>
      <c r="E38" s="1243"/>
      <c r="F38" s="1243"/>
      <c r="G38" s="1251"/>
    </row>
    <row r="39" spans="1:7" ht="15.75" x14ac:dyDescent="0.25">
      <c r="A39" s="3154" t="s">
        <v>407</v>
      </c>
      <c r="B39" s="3155"/>
      <c r="C39" s="1253"/>
      <c r="D39" s="1256"/>
      <c r="E39" s="1243"/>
      <c r="F39" s="1243"/>
      <c r="G39" s="1251"/>
    </row>
    <row r="40" spans="1:7" ht="15.75" customHeight="1" x14ac:dyDescent="0.25">
      <c r="A40" s="3166"/>
      <c r="B40" s="3167"/>
      <c r="C40" s="3167"/>
      <c r="D40" s="3167"/>
      <c r="E40" s="3167"/>
      <c r="F40" s="3167"/>
      <c r="G40" s="3171"/>
    </row>
    <row r="41" spans="1:7" ht="18.75" x14ac:dyDescent="0.3">
      <c r="A41" s="3183" t="s">
        <v>1307</v>
      </c>
      <c r="B41" s="3184"/>
      <c r="C41" s="3184"/>
      <c r="D41" s="3184"/>
      <c r="E41" s="1244" t="e">
        <f>0.5*(E12-0.05*E19)*(E35/E25)</f>
        <v>#DIV/0!</v>
      </c>
      <c r="F41" s="1254"/>
      <c r="G41" s="1255"/>
    </row>
    <row r="42" spans="1:7" x14ac:dyDescent="0.2">
      <c r="A42" s="3186"/>
      <c r="B42" s="3187"/>
      <c r="C42" s="3187"/>
      <c r="D42" s="3187"/>
      <c r="E42" s="3187"/>
      <c r="F42" s="3187"/>
      <c r="G42" s="3188"/>
    </row>
    <row r="43" spans="1:7" x14ac:dyDescent="0.2">
      <c r="A43" s="3189"/>
      <c r="B43" s="2977"/>
      <c r="C43" s="2977"/>
      <c r="D43" s="2977"/>
      <c r="E43" s="2977"/>
      <c r="F43" s="2977"/>
      <c r="G43" s="3190"/>
    </row>
    <row r="44" spans="1:7" ht="18.75" x14ac:dyDescent="0.3">
      <c r="A44" s="3168" t="s">
        <v>1582</v>
      </c>
      <c r="B44" s="3169"/>
      <c r="C44" s="3169"/>
      <c r="D44" s="3169"/>
      <c r="E44" s="3169"/>
      <c r="F44" s="3169"/>
      <c r="G44" s="3170"/>
    </row>
    <row r="45" spans="1:7" x14ac:dyDescent="0.2">
      <c r="A45" s="3186"/>
      <c r="B45" s="3187"/>
      <c r="C45" s="3187"/>
      <c r="D45" s="3187"/>
      <c r="E45" s="3187"/>
      <c r="F45" s="3187"/>
      <c r="G45" s="3188"/>
    </row>
    <row r="46" spans="1:7" ht="15.75" x14ac:dyDescent="0.25">
      <c r="A46" s="3154"/>
      <c r="B46" s="3155"/>
      <c r="C46" s="3155"/>
      <c r="D46" s="3155"/>
      <c r="E46" s="3155"/>
      <c r="F46" s="3155"/>
      <c r="G46" s="3185"/>
    </row>
    <row r="47" spans="1:7" ht="15.75" x14ac:dyDescent="0.25">
      <c r="A47" s="3154"/>
      <c r="B47" s="3155"/>
      <c r="C47" s="3155"/>
      <c r="D47" s="3155"/>
      <c r="E47" s="3155"/>
      <c r="F47" s="3155"/>
      <c r="G47" s="3185"/>
    </row>
    <row r="48" spans="1:7" ht="13.5" thickBot="1" x14ac:dyDescent="0.25">
      <c r="A48" s="3180"/>
      <c r="B48" s="3181"/>
      <c r="C48" s="3181"/>
      <c r="D48" s="3181"/>
      <c r="E48" s="3181"/>
      <c r="F48" s="3181"/>
      <c r="G48" s="3182"/>
    </row>
  </sheetData>
  <mergeCells count="41">
    <mergeCell ref="A32:B32"/>
    <mergeCell ref="A33:B33"/>
    <mergeCell ref="A25:B25"/>
    <mergeCell ref="A48:G48"/>
    <mergeCell ref="A24:B24"/>
    <mergeCell ref="A36:B36"/>
    <mergeCell ref="A37:B37"/>
    <mergeCell ref="A38:B38"/>
    <mergeCell ref="A41:D41"/>
    <mergeCell ref="A46:G46"/>
    <mergeCell ref="A47:G47"/>
    <mergeCell ref="A34:B34"/>
    <mergeCell ref="A39:B39"/>
    <mergeCell ref="A45:G45"/>
    <mergeCell ref="A42:G42"/>
    <mergeCell ref="A43:G43"/>
    <mergeCell ref="A44:G44"/>
    <mergeCell ref="A40:G40"/>
    <mergeCell ref="A17:B17"/>
    <mergeCell ref="A9:G9"/>
    <mergeCell ref="A10:G10"/>
    <mergeCell ref="A11:G11"/>
    <mergeCell ref="A16:B16"/>
    <mergeCell ref="A12:B12"/>
    <mergeCell ref="C12:D12"/>
    <mergeCell ref="A31:B31"/>
    <mergeCell ref="A26:B26"/>
    <mergeCell ref="A27:B27"/>
    <mergeCell ref="A28:B28"/>
    <mergeCell ref="A29:B29"/>
    <mergeCell ref="A30:B30"/>
    <mergeCell ref="A21:B21"/>
    <mergeCell ref="A22:B22"/>
    <mergeCell ref="A23:B23"/>
    <mergeCell ref="A20:B20"/>
    <mergeCell ref="C25:D25"/>
    <mergeCell ref="B1:D1"/>
    <mergeCell ref="D3:E3"/>
    <mergeCell ref="A5:G6"/>
    <mergeCell ref="A8:G8"/>
    <mergeCell ref="A13:B13"/>
  </mergeCells>
  <phoneticPr fontId="51" type="noConversion"/>
  <pageMargins left="0.78740157499999996" right="0.78740157499999996" top="0.984251969" bottom="0.984251969" header="0.4921259845" footer="0.4921259845"/>
  <pageSetup paperSize="9" scale="90" orientation="portrait"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4">
    <tabColor indexed="10"/>
  </sheetPr>
  <dimension ref="A1:H66"/>
  <sheetViews>
    <sheetView workbookViewId="0">
      <selection activeCell="B11" sqref="B11"/>
    </sheetView>
  </sheetViews>
  <sheetFormatPr baseColWidth="10" defaultRowHeight="12.75" x14ac:dyDescent="0.2"/>
  <cols>
    <col min="1" max="1" width="11.5703125" bestFit="1" customWidth="1"/>
    <col min="8" max="8" width="15.7109375" bestFit="1" customWidth="1"/>
  </cols>
  <sheetData>
    <row r="1" spans="1:8" ht="16.5" thickBot="1" x14ac:dyDescent="0.25">
      <c r="A1" s="331" t="s">
        <v>220</v>
      </c>
      <c r="B1" s="2449" t="s">
        <v>1671</v>
      </c>
      <c r="C1" s="2450"/>
      <c r="D1" s="2451" t="s">
        <v>221</v>
      </c>
      <c r="E1" s="2452"/>
      <c r="F1" s="2452"/>
      <c r="G1" s="2450"/>
      <c r="H1" s="332" t="s">
        <v>671</v>
      </c>
    </row>
    <row r="2" spans="1:8" ht="19.5" thickBot="1" x14ac:dyDescent="0.25">
      <c r="A2" s="816">
        <f>Q!P5</f>
        <v>2014001</v>
      </c>
      <c r="B2" s="2455" t="str">
        <f>CLIENT</f>
        <v>SPECIMEN ECF</v>
      </c>
      <c r="C2" s="2456"/>
      <c r="D2" s="2457" t="s">
        <v>215</v>
      </c>
      <c r="E2" s="2458"/>
      <c r="F2" s="2458"/>
      <c r="G2" s="2459"/>
      <c r="H2" s="333" t="s">
        <v>214</v>
      </c>
    </row>
    <row r="3" spans="1:8" ht="16.5" thickBot="1" x14ac:dyDescent="0.25">
      <c r="A3" s="334" t="s">
        <v>725</v>
      </c>
      <c r="B3" s="2449" t="s">
        <v>674</v>
      </c>
      <c r="C3" s="2450"/>
      <c r="D3" s="2451" t="s">
        <v>222</v>
      </c>
      <c r="E3" s="2452"/>
      <c r="F3" s="2452"/>
      <c r="G3" s="2450"/>
      <c r="H3" s="335" t="s">
        <v>1450</v>
      </c>
    </row>
    <row r="4" spans="1:8" ht="21" thickBot="1" x14ac:dyDescent="0.35">
      <c r="A4" s="817"/>
      <c r="B4" s="2466"/>
      <c r="C4" s="2467"/>
      <c r="D4" s="2453"/>
      <c r="E4" s="2454"/>
      <c r="F4" s="337"/>
      <c r="G4" s="337"/>
      <c r="H4" s="580">
        <f>+GA!O3</f>
        <v>41639</v>
      </c>
    </row>
    <row r="5" spans="1:8" x14ac:dyDescent="0.2">
      <c r="A5" s="2460" t="s">
        <v>1163</v>
      </c>
      <c r="B5" s="2461"/>
      <c r="C5" s="2461"/>
      <c r="D5" s="2461"/>
      <c r="E5" s="2461"/>
      <c r="F5" s="2461"/>
      <c r="G5" s="2461"/>
      <c r="H5" s="2462"/>
    </row>
    <row r="6" spans="1:8" x14ac:dyDescent="0.2">
      <c r="A6" s="2463"/>
      <c r="B6" s="2464"/>
      <c r="C6" s="2464"/>
      <c r="D6" s="2464"/>
      <c r="E6" s="2464"/>
      <c r="F6" s="2464"/>
      <c r="G6" s="2464"/>
      <c r="H6" s="2465"/>
    </row>
    <row r="7" spans="1:8" x14ac:dyDescent="0.2">
      <c r="A7" s="818"/>
      <c r="B7" s="2472"/>
      <c r="C7" s="2471"/>
      <c r="D7" s="2471"/>
      <c r="E7" s="2471"/>
      <c r="F7" s="2471"/>
      <c r="G7" s="2471"/>
      <c r="H7" s="819"/>
    </row>
    <row r="8" spans="1:8" s="1924" customFormat="1" x14ac:dyDescent="0.2">
      <c r="A8" s="818"/>
      <c r="B8" s="1925"/>
      <c r="C8" s="2152"/>
      <c r="D8" s="2152"/>
      <c r="E8" s="2152"/>
      <c r="F8" s="2152"/>
      <c r="G8" s="2152"/>
      <c r="H8" s="819"/>
    </row>
    <row r="9" spans="1:8" s="1924" customFormat="1" x14ac:dyDescent="0.2">
      <c r="A9" s="818"/>
      <c r="B9" s="1925"/>
      <c r="C9" s="2152"/>
      <c r="D9" s="2152"/>
      <c r="E9" s="2152"/>
      <c r="F9" s="2152"/>
      <c r="G9" s="2152"/>
      <c r="H9" s="819"/>
    </row>
    <row r="10" spans="1:8" s="1924" customFormat="1" x14ac:dyDescent="0.2">
      <c r="A10" s="818"/>
      <c r="B10" s="1925">
        <f>+'Plan de mission'!M88</f>
        <v>0</v>
      </c>
      <c r="C10" s="2152"/>
      <c r="D10" s="2152"/>
      <c r="E10" s="2152"/>
      <c r="F10" s="2152"/>
      <c r="G10" s="2152"/>
      <c r="H10" s="819"/>
    </row>
    <row r="11" spans="1:8" s="1924" customFormat="1" x14ac:dyDescent="0.2">
      <c r="A11" s="818"/>
      <c r="B11" s="1925"/>
      <c r="C11" s="2152"/>
      <c r="D11" s="2152"/>
      <c r="E11" s="2152"/>
      <c r="F11" s="2152"/>
      <c r="G11" s="2152"/>
      <c r="H11" s="819"/>
    </row>
    <row r="12" spans="1:8" s="1924" customFormat="1" x14ac:dyDescent="0.2">
      <c r="A12" s="818"/>
      <c r="B12" s="1925"/>
      <c r="C12" s="2152"/>
      <c r="D12" s="2152"/>
      <c r="E12" s="2152"/>
      <c r="F12" s="2152"/>
      <c r="G12" s="2152"/>
      <c r="H12" s="819"/>
    </row>
    <row r="13" spans="1:8" x14ac:dyDescent="0.2">
      <c r="A13" s="818"/>
      <c r="B13" s="2472"/>
      <c r="C13" s="2471"/>
      <c r="D13" s="2471"/>
      <c r="E13" s="2471"/>
      <c r="F13" s="2471"/>
      <c r="G13" s="2471"/>
      <c r="H13" s="820"/>
    </row>
    <row r="14" spans="1:8" x14ac:dyDescent="0.2">
      <c r="A14" s="821"/>
      <c r="B14" s="2472"/>
      <c r="C14" s="2471"/>
      <c r="D14" s="2471"/>
      <c r="E14" s="2471"/>
      <c r="F14" s="2471"/>
      <c r="G14" s="2471"/>
      <c r="H14" s="819"/>
    </row>
    <row r="15" spans="1:8" ht="12.75" customHeight="1" x14ac:dyDescent="0.2">
      <c r="A15" s="821"/>
      <c r="B15" s="2468" t="s">
        <v>1775</v>
      </c>
      <c r="C15" s="2469"/>
      <c r="D15" s="2469"/>
      <c r="E15" s="2469"/>
      <c r="F15" s="2469"/>
      <c r="G15" s="2469"/>
      <c r="H15" s="820"/>
    </row>
    <row r="16" spans="1:8" x14ac:dyDescent="0.2">
      <c r="A16" s="821"/>
      <c r="B16" s="2472"/>
      <c r="C16" s="2471"/>
      <c r="D16" s="2471"/>
      <c r="E16" s="2471"/>
      <c r="F16" s="2471"/>
      <c r="G16" s="2471"/>
      <c r="H16" s="819"/>
    </row>
    <row r="17" spans="1:8" x14ac:dyDescent="0.2">
      <c r="A17" s="821"/>
      <c r="B17" s="2472"/>
      <c r="C17" s="2471"/>
      <c r="D17" s="2471"/>
      <c r="E17" s="2471"/>
      <c r="F17" s="2471"/>
      <c r="G17" s="2471"/>
      <c r="H17" s="819"/>
    </row>
    <row r="18" spans="1:8" x14ac:dyDescent="0.2">
      <c r="A18" s="821"/>
      <c r="B18" s="2472"/>
      <c r="C18" s="2471"/>
      <c r="D18" s="2471"/>
      <c r="E18" s="2471"/>
      <c r="F18" s="2471"/>
      <c r="G18" s="2471"/>
      <c r="H18" s="819"/>
    </row>
    <row r="19" spans="1:8" x14ac:dyDescent="0.2">
      <c r="A19" s="821"/>
      <c r="B19" s="2472"/>
      <c r="C19" s="2471"/>
      <c r="D19" s="2471"/>
      <c r="E19" s="2471"/>
      <c r="F19" s="2471"/>
      <c r="G19" s="2471"/>
      <c r="H19" s="819"/>
    </row>
    <row r="20" spans="1:8" x14ac:dyDescent="0.2">
      <c r="A20" s="821"/>
      <c r="B20" s="2472"/>
      <c r="C20" s="2471"/>
      <c r="D20" s="2471"/>
      <c r="E20" s="2471"/>
      <c r="F20" s="2471"/>
      <c r="G20" s="2471"/>
      <c r="H20" s="819"/>
    </row>
    <row r="21" spans="1:8" x14ac:dyDescent="0.2">
      <c r="A21" s="821"/>
      <c r="B21" s="2472"/>
      <c r="C21" s="2471"/>
      <c r="D21" s="2471"/>
      <c r="E21" s="2471"/>
      <c r="F21" s="2471"/>
      <c r="G21" s="2471"/>
      <c r="H21" s="819"/>
    </row>
    <row r="22" spans="1:8" x14ac:dyDescent="0.2">
      <c r="A22" s="821"/>
      <c r="B22" s="2468" t="s">
        <v>1776</v>
      </c>
      <c r="C22" s="2469"/>
      <c r="D22" s="2469"/>
      <c r="E22" s="2469"/>
      <c r="F22" s="2469"/>
      <c r="G22" s="2469"/>
      <c r="H22" s="819"/>
    </row>
    <row r="23" spans="1:8" x14ac:dyDescent="0.2">
      <c r="A23" s="821"/>
      <c r="B23" s="2472"/>
      <c r="C23" s="2471"/>
      <c r="D23" s="2471"/>
      <c r="E23" s="2471"/>
      <c r="F23" s="2471"/>
      <c r="G23" s="2471"/>
      <c r="H23" s="819"/>
    </row>
    <row r="24" spans="1:8" x14ac:dyDescent="0.2">
      <c r="A24" s="821"/>
      <c r="B24" s="2569" t="s">
        <v>2025</v>
      </c>
      <c r="C24" s="2569"/>
      <c r="D24" s="2569"/>
      <c r="E24" s="2569"/>
      <c r="F24" s="2569"/>
      <c r="G24" s="2569"/>
      <c r="H24" s="819"/>
    </row>
    <row r="25" spans="1:8" x14ac:dyDescent="0.2">
      <c r="A25" s="821"/>
      <c r="B25" s="2569"/>
      <c r="C25" s="2569"/>
      <c r="D25" s="2569"/>
      <c r="E25" s="2569"/>
      <c r="F25" s="2569"/>
      <c r="G25" s="2569"/>
      <c r="H25" s="819"/>
    </row>
    <row r="26" spans="1:8" x14ac:dyDescent="0.2">
      <c r="A26" s="821"/>
      <c r="B26" s="2472"/>
      <c r="C26" s="2471"/>
      <c r="D26" s="2471"/>
      <c r="E26" s="2471"/>
      <c r="F26" s="2471"/>
      <c r="G26" s="2471"/>
      <c r="H26" s="819"/>
    </row>
    <row r="27" spans="1:8" x14ac:dyDescent="0.2">
      <c r="A27" s="821"/>
      <c r="B27" s="2569" t="s">
        <v>2015</v>
      </c>
      <c r="C27" s="3067"/>
      <c r="D27" s="3067"/>
      <c r="E27" s="3067"/>
      <c r="F27" s="3067"/>
      <c r="G27" s="3067"/>
      <c r="H27" s="819"/>
    </row>
    <row r="28" spans="1:8" x14ac:dyDescent="0.2">
      <c r="A28" s="821"/>
      <c r="B28" s="2472"/>
      <c r="C28" s="2471"/>
      <c r="D28" s="2471"/>
      <c r="E28" s="2471"/>
      <c r="F28" s="2471"/>
      <c r="G28" s="2471"/>
      <c r="H28" s="819"/>
    </row>
    <row r="29" spans="1:8" x14ac:dyDescent="0.2">
      <c r="A29" s="821"/>
      <c r="B29" s="2472"/>
      <c r="C29" s="2471"/>
      <c r="D29" s="2471"/>
      <c r="E29" s="2471"/>
      <c r="F29" s="2471"/>
      <c r="G29" s="2471"/>
      <c r="H29" s="819"/>
    </row>
    <row r="30" spans="1:8" x14ac:dyDescent="0.2">
      <c r="A30" s="821"/>
      <c r="B30" s="2472"/>
      <c r="C30" s="2471"/>
      <c r="D30" s="2471"/>
      <c r="E30" s="2471"/>
      <c r="F30" s="2471"/>
      <c r="G30" s="2471"/>
      <c r="H30" s="819"/>
    </row>
    <row r="31" spans="1:8" x14ac:dyDescent="0.2">
      <c r="A31" s="821"/>
      <c r="B31" s="2472"/>
      <c r="C31" s="2471"/>
      <c r="D31" s="2471"/>
      <c r="E31" s="2471"/>
      <c r="F31" s="2471"/>
      <c r="G31" s="2471"/>
      <c r="H31" s="819"/>
    </row>
    <row r="32" spans="1:8" x14ac:dyDescent="0.2">
      <c r="A32" s="821"/>
      <c r="B32" s="2472"/>
      <c r="C32" s="2471"/>
      <c r="D32" s="2471"/>
      <c r="E32" s="2471"/>
      <c r="F32" s="2471"/>
      <c r="G32" s="2471"/>
      <c r="H32" s="819"/>
    </row>
    <row r="33" spans="1:8" x14ac:dyDescent="0.2">
      <c r="A33" s="821"/>
      <c r="B33" s="2472"/>
      <c r="C33" s="2471"/>
      <c r="D33" s="2471"/>
      <c r="E33" s="2471"/>
      <c r="F33" s="2471"/>
      <c r="G33" s="2471"/>
      <c r="H33" s="819"/>
    </row>
    <row r="34" spans="1:8" x14ac:dyDescent="0.2">
      <c r="A34" s="821"/>
      <c r="B34" s="2468" t="s">
        <v>228</v>
      </c>
      <c r="C34" s="2469"/>
      <c r="D34" s="2469"/>
      <c r="E34" s="2469"/>
      <c r="F34" s="2469"/>
      <c r="G34" s="2469"/>
      <c r="H34" s="819"/>
    </row>
    <row r="35" spans="1:8" x14ac:dyDescent="0.2">
      <c r="A35" s="821"/>
      <c r="B35" s="2472"/>
      <c r="C35" s="2471"/>
      <c r="D35" s="2471"/>
      <c r="E35" s="2471"/>
      <c r="F35" s="2471"/>
      <c r="G35" s="2471"/>
      <c r="H35" s="819"/>
    </row>
    <row r="36" spans="1:8" x14ac:dyDescent="0.2">
      <c r="A36" s="821"/>
      <c r="B36" s="2472"/>
      <c r="C36" s="2471"/>
      <c r="D36" s="2471"/>
      <c r="E36" s="2471"/>
      <c r="F36" s="2471"/>
      <c r="G36" s="2471"/>
      <c r="H36" s="819"/>
    </row>
    <row r="37" spans="1:8" x14ac:dyDescent="0.2">
      <c r="A37" s="821"/>
      <c r="B37" s="2472"/>
      <c r="C37" s="2471"/>
      <c r="D37" s="2471"/>
      <c r="E37" s="2471"/>
      <c r="F37" s="2471"/>
      <c r="G37" s="2471"/>
      <c r="H37" s="819"/>
    </row>
    <row r="38" spans="1:8" x14ac:dyDescent="0.2">
      <c r="A38" s="821"/>
      <c r="B38" s="2472"/>
      <c r="C38" s="2471"/>
      <c r="D38" s="2471"/>
      <c r="E38" s="2471"/>
      <c r="F38" s="2471"/>
      <c r="G38" s="2471"/>
      <c r="H38" s="819"/>
    </row>
    <row r="39" spans="1:8" x14ac:dyDescent="0.2">
      <c r="A39" s="821"/>
      <c r="B39" s="2472"/>
      <c r="C39" s="2471"/>
      <c r="D39" s="2471"/>
      <c r="E39" s="2471"/>
      <c r="F39" s="2471"/>
      <c r="G39" s="2471"/>
      <c r="H39" s="819"/>
    </row>
    <row r="40" spans="1:8" x14ac:dyDescent="0.2">
      <c r="A40" s="821"/>
      <c r="B40" s="2472"/>
      <c r="C40" s="2471"/>
      <c r="D40" s="2471"/>
      <c r="E40" s="2471"/>
      <c r="F40" s="2471"/>
      <c r="G40" s="2471"/>
      <c r="H40" s="819"/>
    </row>
    <row r="41" spans="1:8" x14ac:dyDescent="0.2">
      <c r="A41" s="821"/>
      <c r="B41" s="2472"/>
      <c r="C41" s="2471"/>
      <c r="D41" s="2471"/>
      <c r="E41" s="2471"/>
      <c r="F41" s="2471"/>
      <c r="G41" s="2471"/>
      <c r="H41" s="819"/>
    </row>
    <row r="42" spans="1:8" x14ac:dyDescent="0.2">
      <c r="A42" s="821"/>
      <c r="B42" s="2472"/>
      <c r="C42" s="2471"/>
      <c r="D42" s="2471"/>
      <c r="E42" s="2471"/>
      <c r="F42" s="2471"/>
      <c r="G42" s="2471"/>
      <c r="H42" s="819"/>
    </row>
    <row r="43" spans="1:8" x14ac:dyDescent="0.2">
      <c r="A43" s="821"/>
      <c r="B43" s="2472"/>
      <c r="C43" s="2471"/>
      <c r="D43" s="2471"/>
      <c r="E43" s="2471"/>
      <c r="F43" s="2471"/>
      <c r="G43" s="2471"/>
      <c r="H43" s="819"/>
    </row>
    <row r="44" spans="1:8" x14ac:dyDescent="0.2">
      <c r="A44" s="821"/>
      <c r="B44" s="2472"/>
      <c r="C44" s="2471"/>
      <c r="D44" s="2471"/>
      <c r="E44" s="2471"/>
      <c r="F44" s="2471"/>
      <c r="G44" s="2471"/>
      <c r="H44" s="819"/>
    </row>
    <row r="45" spans="1:8" x14ac:dyDescent="0.2">
      <c r="A45" s="821"/>
      <c r="B45" s="2472"/>
      <c r="C45" s="2471"/>
      <c r="D45" s="2471"/>
      <c r="E45" s="2471"/>
      <c r="F45" s="2471"/>
      <c r="G45" s="2471"/>
      <c r="H45" s="819"/>
    </row>
    <row r="46" spans="1:8" x14ac:dyDescent="0.2">
      <c r="A46" s="821"/>
      <c r="B46" s="2472"/>
      <c r="C46" s="2471"/>
      <c r="D46" s="2471"/>
      <c r="E46" s="2471"/>
      <c r="F46" s="2471"/>
      <c r="G46" s="2471"/>
      <c r="H46" s="819"/>
    </row>
    <row r="47" spans="1:8" x14ac:dyDescent="0.2">
      <c r="A47" s="821"/>
      <c r="B47" s="2472"/>
      <c r="C47" s="2471"/>
      <c r="D47" s="2471"/>
      <c r="E47" s="2471"/>
      <c r="F47" s="2471"/>
      <c r="G47" s="2471"/>
      <c r="H47" s="819"/>
    </row>
    <row r="48" spans="1:8" x14ac:dyDescent="0.2">
      <c r="A48" s="821"/>
      <c r="B48" s="2472"/>
      <c r="C48" s="2471"/>
      <c r="D48" s="2471"/>
      <c r="E48" s="2471"/>
      <c r="F48" s="2471"/>
      <c r="G48" s="2471"/>
      <c r="H48" s="819"/>
    </row>
    <row r="49" spans="1:8" x14ac:dyDescent="0.2">
      <c r="A49" s="821"/>
      <c r="B49" s="2472"/>
      <c r="C49" s="2471"/>
      <c r="D49" s="2471"/>
      <c r="E49" s="2471"/>
      <c r="F49" s="2471"/>
      <c r="G49" s="2471"/>
      <c r="H49" s="819"/>
    </row>
    <row r="50" spans="1:8" x14ac:dyDescent="0.2">
      <c r="A50" s="821"/>
      <c r="B50" s="2472"/>
      <c r="C50" s="2471"/>
      <c r="D50" s="2471"/>
      <c r="E50" s="2471"/>
      <c r="F50" s="2471"/>
      <c r="G50" s="2471"/>
      <c r="H50" s="819"/>
    </row>
    <row r="51" spans="1:8" x14ac:dyDescent="0.2">
      <c r="A51" s="821"/>
      <c r="B51" s="2472"/>
      <c r="C51" s="2471"/>
      <c r="D51" s="2471"/>
      <c r="E51" s="2471"/>
      <c r="F51" s="2471"/>
      <c r="G51" s="2471"/>
      <c r="H51" s="819"/>
    </row>
    <row r="52" spans="1:8" x14ac:dyDescent="0.2">
      <c r="A52" s="821"/>
      <c r="B52" s="2472"/>
      <c r="C52" s="2471"/>
      <c r="D52" s="2471"/>
      <c r="E52" s="2471"/>
      <c r="F52" s="2471"/>
      <c r="G52" s="2471"/>
      <c r="H52" s="819"/>
    </row>
    <row r="53" spans="1:8" x14ac:dyDescent="0.2">
      <c r="A53" s="821"/>
      <c r="B53" s="2472"/>
      <c r="C53" s="2471"/>
      <c r="D53" s="2471"/>
      <c r="E53" s="2471"/>
      <c r="F53" s="2471"/>
      <c r="G53" s="2471"/>
      <c r="H53" s="819"/>
    </row>
    <row r="54" spans="1:8" x14ac:dyDescent="0.2">
      <c r="A54" s="821"/>
      <c r="B54" s="2472"/>
      <c r="C54" s="2471"/>
      <c r="D54" s="2471"/>
      <c r="E54" s="2471"/>
      <c r="F54" s="2471"/>
      <c r="G54" s="2471"/>
      <c r="H54" s="819"/>
    </row>
    <row r="55" spans="1:8" ht="13.5" thickBot="1" x14ac:dyDescent="0.25">
      <c r="A55" s="822"/>
      <c r="B55" s="2473"/>
      <c r="C55" s="2474"/>
      <c r="D55" s="2474"/>
      <c r="E55" s="2474"/>
      <c r="F55" s="2474"/>
      <c r="G55" s="2474"/>
      <c r="H55" s="823"/>
    </row>
    <row r="56" spans="1:8" x14ac:dyDescent="0.2">
      <c r="A56" s="11"/>
      <c r="B56" s="2"/>
      <c r="C56" s="2"/>
      <c r="D56" s="2"/>
      <c r="E56" s="11"/>
      <c r="F56" s="11"/>
      <c r="G56" s="11"/>
      <c r="H56" s="11"/>
    </row>
    <row r="57" spans="1:8" x14ac:dyDescent="0.2">
      <c r="A57" s="11"/>
      <c r="B57" s="2"/>
      <c r="C57" s="2"/>
      <c r="D57" s="2"/>
      <c r="E57" s="11"/>
      <c r="F57" s="11"/>
      <c r="G57" s="11"/>
      <c r="H57" s="11"/>
    </row>
    <row r="58" spans="1:8" x14ac:dyDescent="0.2">
      <c r="A58" s="11"/>
      <c r="B58" s="2"/>
      <c r="C58" s="2"/>
      <c r="D58" s="2"/>
      <c r="E58" s="11"/>
      <c r="F58" s="11"/>
      <c r="G58" s="11"/>
      <c r="H58" s="11"/>
    </row>
    <row r="59" spans="1:8" x14ac:dyDescent="0.2">
      <c r="A59" s="11"/>
      <c r="B59" s="2"/>
      <c r="C59" s="2"/>
      <c r="D59" s="2"/>
      <c r="E59" s="11"/>
      <c r="F59" s="11"/>
      <c r="G59" s="11"/>
      <c r="H59" s="11"/>
    </row>
    <row r="60" spans="1:8" x14ac:dyDescent="0.2">
      <c r="A60" s="11"/>
      <c r="B60" s="2"/>
      <c r="C60" s="2"/>
      <c r="D60" s="2"/>
      <c r="E60" s="11"/>
      <c r="F60" s="11"/>
      <c r="G60" s="11"/>
      <c r="H60" s="11"/>
    </row>
    <row r="61" spans="1:8" x14ac:dyDescent="0.2">
      <c r="A61" s="11"/>
      <c r="B61" s="2"/>
      <c r="C61" s="2"/>
      <c r="D61" s="2"/>
      <c r="E61" s="11"/>
      <c r="F61" s="11"/>
      <c r="G61" s="11"/>
      <c r="H61" s="11"/>
    </row>
    <row r="62" spans="1:8" x14ac:dyDescent="0.2">
      <c r="A62" s="11"/>
      <c r="B62" s="2"/>
      <c r="C62" s="2"/>
      <c r="D62" s="2"/>
      <c r="E62" s="11"/>
      <c r="F62" s="11"/>
      <c r="G62" s="11"/>
      <c r="H62" s="11"/>
    </row>
    <row r="63" spans="1:8" x14ac:dyDescent="0.2">
      <c r="A63" s="11"/>
      <c r="B63" s="2"/>
      <c r="C63" s="2"/>
      <c r="D63" s="2"/>
      <c r="E63" s="11"/>
      <c r="F63" s="11"/>
      <c r="G63" s="11"/>
      <c r="H63" s="11"/>
    </row>
    <row r="64" spans="1:8" x14ac:dyDescent="0.2">
      <c r="A64" s="11"/>
      <c r="B64" s="2"/>
      <c r="C64" s="2"/>
      <c r="D64" s="2"/>
      <c r="E64" s="11"/>
      <c r="F64" s="11"/>
      <c r="G64" s="11"/>
      <c r="H64" s="11"/>
    </row>
    <row r="65" spans="1:8" x14ac:dyDescent="0.2">
      <c r="A65" s="11"/>
      <c r="B65" s="2"/>
      <c r="C65" s="2"/>
      <c r="D65" s="2"/>
      <c r="E65" s="11"/>
      <c r="F65" s="11"/>
      <c r="G65" s="11"/>
      <c r="H65" s="11"/>
    </row>
    <row r="66" spans="1:8" x14ac:dyDescent="0.2">
      <c r="A66" s="11"/>
      <c r="B66" s="2"/>
      <c r="C66" s="2"/>
      <c r="D66" s="2"/>
      <c r="E66" s="11"/>
      <c r="F66" s="11"/>
      <c r="G66" s="11"/>
      <c r="H66" s="11"/>
    </row>
  </sheetData>
  <mergeCells count="52">
    <mergeCell ref="B24:G25"/>
    <mergeCell ref="B53:G53"/>
    <mergeCell ref="B54:G54"/>
    <mergeCell ref="B55:G55"/>
    <mergeCell ref="B40:G40"/>
    <mergeCell ref="B41:G41"/>
    <mergeCell ref="B42:G42"/>
    <mergeCell ref="B43:G43"/>
    <mergeCell ref="B44:G44"/>
    <mergeCell ref="B45:G45"/>
    <mergeCell ref="B46:G46"/>
    <mergeCell ref="B47:G47"/>
    <mergeCell ref="B48:G48"/>
    <mergeCell ref="B49:G49"/>
    <mergeCell ref="B50:G50"/>
    <mergeCell ref="B51:G51"/>
    <mergeCell ref="B52:G52"/>
    <mergeCell ref="B37:G37"/>
    <mergeCell ref="B38:G38"/>
    <mergeCell ref="B39:G39"/>
    <mergeCell ref="B26:G26"/>
    <mergeCell ref="B27:G27"/>
    <mergeCell ref="B28:G28"/>
    <mergeCell ref="B29:G29"/>
    <mergeCell ref="B30:G30"/>
    <mergeCell ref="B31:G31"/>
    <mergeCell ref="B32:G32"/>
    <mergeCell ref="B33:G33"/>
    <mergeCell ref="B34:G34"/>
    <mergeCell ref="B35:G35"/>
    <mergeCell ref="B36:G36"/>
    <mergeCell ref="B22:G22"/>
    <mergeCell ref="B23:G23"/>
    <mergeCell ref="B16:G16"/>
    <mergeCell ref="B17:G17"/>
    <mergeCell ref="B18:G18"/>
    <mergeCell ref="B19:G19"/>
    <mergeCell ref="A5:H6"/>
    <mergeCell ref="B4:C4"/>
    <mergeCell ref="B20:G20"/>
    <mergeCell ref="B21:G21"/>
    <mergeCell ref="B7:G7"/>
    <mergeCell ref="B13:G13"/>
    <mergeCell ref="B14:G14"/>
    <mergeCell ref="B15:G15"/>
    <mergeCell ref="B1:C1"/>
    <mergeCell ref="D1:G1"/>
    <mergeCell ref="D4:E4"/>
    <mergeCell ref="B3:C3"/>
    <mergeCell ref="B2:C2"/>
    <mergeCell ref="D3:G3"/>
    <mergeCell ref="D2:G2"/>
  </mergeCells>
  <phoneticPr fontId="51" type="noConversion"/>
  <printOptions horizontalCentered="1" verticalCentered="1"/>
  <pageMargins left="0" right="0" top="0" bottom="0" header="0" footer="0"/>
  <pageSetup paperSize="9" orientation="portrait" blackAndWhite="1"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7">
    <tabColor indexed="10"/>
  </sheetPr>
  <dimension ref="A1:P119"/>
  <sheetViews>
    <sheetView workbookViewId="0">
      <selection activeCell="C20" sqref="C20"/>
    </sheetView>
  </sheetViews>
  <sheetFormatPr baseColWidth="10" defaultRowHeight="12.75" x14ac:dyDescent="0.2"/>
  <cols>
    <col min="1" max="1" width="4.140625" customWidth="1"/>
    <col min="2" max="2" width="18.28515625" customWidth="1"/>
    <col min="3" max="6" width="8.7109375" style="406" customWidth="1"/>
    <col min="7" max="7" width="10.5703125" style="406" customWidth="1"/>
    <col min="8" max="14" width="8.7109375" style="406" customWidth="1"/>
    <col min="15" max="15" width="9.42578125" style="406" customWidth="1"/>
    <col min="16" max="16" width="5.28515625" style="406" customWidth="1"/>
  </cols>
  <sheetData>
    <row r="1" spans="1:16" ht="13.5" thickBot="1" x14ac:dyDescent="0.25">
      <c r="B1" s="209" t="s">
        <v>606</v>
      </c>
      <c r="C1" s="1019" t="str">
        <f>CLIENT</f>
        <v>SPECIMEN ECF</v>
      </c>
      <c r="D1" s="1020"/>
      <c r="E1" s="1020"/>
      <c r="F1" s="1020" t="s">
        <v>607</v>
      </c>
      <c r="G1" s="1021"/>
      <c r="H1" s="1020"/>
      <c r="I1" s="1020"/>
      <c r="J1" s="1020"/>
      <c r="K1" s="1020"/>
      <c r="L1" s="1020"/>
      <c r="M1" s="1020"/>
      <c r="N1" s="1020"/>
      <c r="O1" s="1022"/>
    </row>
    <row r="2" spans="1:16" ht="13.5" thickTop="1" x14ac:dyDescent="0.2">
      <c r="B2" s="208" t="s">
        <v>608</v>
      </c>
      <c r="C2" s="338"/>
      <c r="D2" s="537"/>
      <c r="E2" s="537"/>
      <c r="F2" s="537"/>
      <c r="G2" s="537"/>
      <c r="H2" s="537"/>
      <c r="I2" s="537"/>
      <c r="J2" s="537"/>
      <c r="K2" s="537"/>
      <c r="L2" s="537"/>
      <c r="M2" s="537"/>
      <c r="N2" s="537"/>
      <c r="O2" s="1023"/>
    </row>
    <row r="3" spans="1:16" x14ac:dyDescent="0.2">
      <c r="B3" s="208"/>
      <c r="C3" s="537"/>
      <c r="D3" s="537"/>
      <c r="E3" s="537"/>
      <c r="F3" s="537"/>
      <c r="G3" s="537"/>
      <c r="H3" s="537"/>
      <c r="I3" s="537"/>
      <c r="J3" s="537"/>
      <c r="K3" s="537"/>
      <c r="L3" s="537"/>
      <c r="M3" s="537"/>
      <c r="N3" s="537"/>
      <c r="O3" s="1023"/>
    </row>
    <row r="4" spans="1:16" x14ac:dyDescent="0.2">
      <c r="B4" s="1024" t="s">
        <v>1471</v>
      </c>
      <c r="C4" s="1025">
        <f>+GA!O3</f>
        <v>41639</v>
      </c>
      <c r="D4" s="1026"/>
      <c r="E4" s="1026"/>
      <c r="F4" s="1026"/>
      <c r="G4" s="1026"/>
      <c r="H4" s="1026"/>
      <c r="I4" s="1026"/>
      <c r="J4" s="1026"/>
      <c r="K4" s="1026"/>
      <c r="L4" s="1026"/>
      <c r="M4" s="1026"/>
      <c r="N4" s="1026"/>
      <c r="O4" s="1023"/>
    </row>
    <row r="5" spans="1:16" x14ac:dyDescent="0.2">
      <c r="A5" t="s">
        <v>1690</v>
      </c>
      <c r="B5" s="846" t="s">
        <v>661</v>
      </c>
      <c r="C5" s="1027">
        <f>C4+1</f>
        <v>41640</v>
      </c>
      <c r="D5" s="1027">
        <f>C5+31</f>
        <v>41671</v>
      </c>
      <c r="E5" s="1027">
        <f t="shared" ref="E5:N5" si="0">D5+31</f>
        <v>41702</v>
      </c>
      <c r="F5" s="1027">
        <f t="shared" si="0"/>
        <v>41733</v>
      </c>
      <c r="G5" s="1027">
        <f t="shared" si="0"/>
        <v>41764</v>
      </c>
      <c r="H5" s="1027">
        <f t="shared" si="0"/>
        <v>41795</v>
      </c>
      <c r="I5" s="1027">
        <f t="shared" si="0"/>
        <v>41826</v>
      </c>
      <c r="J5" s="1027">
        <f t="shared" si="0"/>
        <v>41857</v>
      </c>
      <c r="K5" s="1027">
        <f t="shared" si="0"/>
        <v>41888</v>
      </c>
      <c r="L5" s="1027">
        <f t="shared" si="0"/>
        <v>41919</v>
      </c>
      <c r="M5" s="1027">
        <f t="shared" si="0"/>
        <v>41950</v>
      </c>
      <c r="N5" s="1027">
        <f t="shared" si="0"/>
        <v>41981</v>
      </c>
      <c r="O5" s="1028" t="s">
        <v>609</v>
      </c>
    </row>
    <row r="6" spans="1:16" ht="4.5" customHeight="1" x14ac:dyDescent="0.2">
      <c r="B6" s="208"/>
      <c r="C6" s="1029"/>
      <c r="D6" s="1029"/>
      <c r="E6" s="1029"/>
      <c r="F6" s="1029"/>
      <c r="G6" s="1029"/>
      <c r="H6" s="1029"/>
      <c r="I6" s="1029"/>
      <c r="J6" s="1029"/>
      <c r="K6" s="1029"/>
      <c r="L6" s="1029"/>
      <c r="M6" s="1029"/>
      <c r="N6" s="1029"/>
      <c r="O6" s="1030"/>
    </row>
    <row r="7" spans="1:16" x14ac:dyDescent="0.2">
      <c r="A7">
        <v>1</v>
      </c>
      <c r="B7" s="1024" t="s">
        <v>610</v>
      </c>
      <c r="C7" s="1533"/>
      <c r="D7" s="1533"/>
      <c r="E7" s="1533"/>
      <c r="F7" s="1533"/>
      <c r="G7" s="1533"/>
      <c r="H7" s="1533"/>
      <c r="I7" s="1533"/>
      <c r="J7" s="1533"/>
      <c r="K7" s="1533"/>
      <c r="L7" s="1533"/>
      <c r="M7" s="1533"/>
      <c r="N7" s="1533"/>
      <c r="O7" s="1534">
        <f>SUM(C7:N7)</f>
        <v>0</v>
      </c>
      <c r="P7" s="638" t="str">
        <f>IF(O20+O22+O26+O28+O31+O34=O7+O9,"OK","PBS")</f>
        <v>OK</v>
      </c>
    </row>
    <row r="8" spans="1:16" x14ac:dyDescent="0.2">
      <c r="A8">
        <v>2</v>
      </c>
      <c r="B8" s="1024" t="s">
        <v>611</v>
      </c>
      <c r="C8" s="1533"/>
      <c r="D8" s="1533"/>
      <c r="E8" s="1533"/>
      <c r="F8" s="1533"/>
      <c r="G8" s="1533"/>
      <c r="H8" s="1533"/>
      <c r="I8" s="1533"/>
      <c r="J8" s="1533"/>
      <c r="K8" s="1533"/>
      <c r="L8" s="1533"/>
      <c r="M8" s="1533"/>
      <c r="N8" s="1533"/>
      <c r="O8" s="1534">
        <f t="shared" ref="O8:O60" si="1">SUM(C8:N8)</f>
        <v>0</v>
      </c>
      <c r="P8" s="638"/>
    </row>
    <row r="9" spans="1:16" x14ac:dyDescent="0.2">
      <c r="A9">
        <v>3</v>
      </c>
      <c r="B9" s="1024" t="s">
        <v>612</v>
      </c>
      <c r="C9" s="1533"/>
      <c r="D9" s="1533"/>
      <c r="E9" s="1533"/>
      <c r="F9" s="1533"/>
      <c r="G9" s="1533"/>
      <c r="H9" s="1533"/>
      <c r="I9" s="1533"/>
      <c r="J9" s="1533"/>
      <c r="K9" s="1533"/>
      <c r="L9" s="1533"/>
      <c r="M9" s="1533"/>
      <c r="N9" s="1533"/>
      <c r="O9" s="1534">
        <f t="shared" si="1"/>
        <v>0</v>
      </c>
      <c r="P9" s="638"/>
    </row>
    <row r="10" spans="1:16" x14ac:dyDescent="0.2">
      <c r="A10" s="1554" t="s">
        <v>323</v>
      </c>
      <c r="B10" s="1024" t="s">
        <v>324</v>
      </c>
      <c r="C10" s="1533"/>
      <c r="D10" s="1533"/>
      <c r="E10" s="1533"/>
      <c r="F10" s="1533"/>
      <c r="G10" s="1533"/>
      <c r="H10" s="1533"/>
      <c r="I10" s="1533"/>
      <c r="J10" s="1533"/>
      <c r="K10" s="1533"/>
      <c r="L10" s="1533"/>
      <c r="M10" s="1533"/>
      <c r="N10" s="1533"/>
      <c r="O10" s="1534">
        <f t="shared" si="1"/>
        <v>0</v>
      </c>
      <c r="P10" s="638"/>
    </row>
    <row r="11" spans="1:16" x14ac:dyDescent="0.2">
      <c r="A11" s="1554" t="s">
        <v>325</v>
      </c>
      <c r="B11" s="1024" t="s">
        <v>326</v>
      </c>
      <c r="C11" s="1533"/>
      <c r="D11" s="1533"/>
      <c r="E11" s="1533"/>
      <c r="F11" s="1533"/>
      <c r="G11" s="1533"/>
      <c r="H11" s="1533"/>
      <c r="I11" s="1533"/>
      <c r="J11" s="1533"/>
      <c r="K11" s="1533"/>
      <c r="L11" s="1533"/>
      <c r="M11" s="1533"/>
      <c r="N11" s="1533"/>
      <c r="O11" s="1534">
        <f t="shared" si="1"/>
        <v>0</v>
      </c>
      <c r="P11" s="638"/>
    </row>
    <row r="12" spans="1:16" x14ac:dyDescent="0.2">
      <c r="A12">
        <v>4</v>
      </c>
      <c r="B12" s="1024" t="s">
        <v>613</v>
      </c>
      <c r="C12" s="1533"/>
      <c r="D12" s="1533"/>
      <c r="E12" s="1533"/>
      <c r="F12" s="1533"/>
      <c r="G12" s="1533"/>
      <c r="H12" s="1533"/>
      <c r="I12" s="1533"/>
      <c r="J12" s="1533"/>
      <c r="K12" s="1533"/>
      <c r="L12" s="1533"/>
      <c r="M12" s="1533"/>
      <c r="N12" s="1533"/>
      <c r="O12" s="1534">
        <f t="shared" si="1"/>
        <v>0</v>
      </c>
      <c r="P12" s="638"/>
    </row>
    <row r="13" spans="1:16" x14ac:dyDescent="0.2">
      <c r="A13">
        <v>5</v>
      </c>
      <c r="B13" s="1024" t="s">
        <v>614</v>
      </c>
      <c r="C13" s="1533"/>
      <c r="D13" s="1533"/>
      <c r="E13" s="1533"/>
      <c r="F13" s="1533"/>
      <c r="G13" s="1533"/>
      <c r="H13" s="1533"/>
      <c r="I13" s="1533"/>
      <c r="J13" s="1533"/>
      <c r="K13" s="1533"/>
      <c r="L13" s="1533"/>
      <c r="M13" s="1533"/>
      <c r="N13" s="1533"/>
      <c r="O13" s="1534">
        <f t="shared" si="1"/>
        <v>0</v>
      </c>
      <c r="P13" s="638"/>
    </row>
    <row r="14" spans="1:16" x14ac:dyDescent="0.2">
      <c r="A14">
        <v>6</v>
      </c>
      <c r="B14" s="1024" t="s">
        <v>619</v>
      </c>
      <c r="C14" s="1533"/>
      <c r="D14" s="1533"/>
      <c r="E14" s="1533"/>
      <c r="F14" s="1533"/>
      <c r="G14" s="1533"/>
      <c r="H14" s="1533"/>
      <c r="I14" s="1533"/>
      <c r="J14" s="1533"/>
      <c r="K14" s="1533"/>
      <c r="L14" s="1533"/>
      <c r="M14" s="1533"/>
      <c r="N14" s="1533"/>
      <c r="O14" s="1534">
        <f t="shared" si="1"/>
        <v>0</v>
      </c>
      <c r="P14" s="638"/>
    </row>
    <row r="15" spans="1:16" x14ac:dyDescent="0.2">
      <c r="A15">
        <v>7</v>
      </c>
      <c r="B15" s="1024" t="s">
        <v>620</v>
      </c>
      <c r="C15" s="1533"/>
      <c r="D15" s="1533"/>
      <c r="E15" s="1533"/>
      <c r="F15" s="1533"/>
      <c r="G15" s="1533"/>
      <c r="H15" s="1533"/>
      <c r="I15" s="1533"/>
      <c r="J15" s="1533"/>
      <c r="K15" s="1533"/>
      <c r="L15" s="1533"/>
      <c r="M15" s="1533"/>
      <c r="N15" s="1533"/>
      <c r="O15" s="1534">
        <f t="shared" si="1"/>
        <v>0</v>
      </c>
      <c r="P15" s="638"/>
    </row>
    <row r="16" spans="1:16" x14ac:dyDescent="0.2">
      <c r="A16" t="s">
        <v>327</v>
      </c>
      <c r="B16" s="1024" t="s">
        <v>328</v>
      </c>
      <c r="C16" s="1533"/>
      <c r="D16" s="1533"/>
      <c r="E16" s="1533"/>
      <c r="F16" s="1533"/>
      <c r="G16" s="1533"/>
      <c r="H16" s="1533"/>
      <c r="I16" s="1533"/>
      <c r="J16" s="1533"/>
      <c r="K16" s="1533"/>
      <c r="L16" s="1533"/>
      <c r="M16" s="1533"/>
      <c r="N16" s="1533"/>
      <c r="O16" s="1534">
        <f t="shared" si="1"/>
        <v>0</v>
      </c>
      <c r="P16" s="638"/>
    </row>
    <row r="17" spans="1:16" x14ac:dyDescent="0.2">
      <c r="A17" t="s">
        <v>329</v>
      </c>
      <c r="B17" s="1024" t="s">
        <v>326</v>
      </c>
      <c r="C17" s="1533"/>
      <c r="D17" s="1533"/>
      <c r="E17" s="1533"/>
      <c r="F17" s="1533"/>
      <c r="G17" s="1533"/>
      <c r="H17" s="1533"/>
      <c r="I17" s="1533"/>
      <c r="J17" s="1533"/>
      <c r="K17" s="1533"/>
      <c r="L17" s="1533"/>
      <c r="M17" s="1533"/>
      <c r="N17" s="1533"/>
      <c r="O17" s="1534">
        <f t="shared" si="1"/>
        <v>0</v>
      </c>
      <c r="P17" s="638"/>
    </row>
    <row r="18" spans="1:16" ht="4.5" customHeight="1" x14ac:dyDescent="0.2">
      <c r="B18" s="1024"/>
      <c r="C18" s="1533"/>
      <c r="D18" s="1533"/>
      <c r="E18" s="1533"/>
      <c r="F18" s="1533"/>
      <c r="G18" s="1533"/>
      <c r="H18" s="1533"/>
      <c r="I18" s="1533"/>
      <c r="J18" s="1533"/>
      <c r="K18" s="1533"/>
      <c r="L18" s="1533"/>
      <c r="M18" s="1533"/>
      <c r="N18" s="1533"/>
      <c r="O18" s="1534"/>
      <c r="P18" s="638"/>
    </row>
    <row r="19" spans="1:16" ht="4.5" customHeight="1" x14ac:dyDescent="0.2">
      <c r="B19" s="1024"/>
      <c r="C19" s="1533"/>
      <c r="D19" s="1533"/>
      <c r="E19" s="1533"/>
      <c r="F19" s="1533"/>
      <c r="G19" s="1533"/>
      <c r="H19" s="1533"/>
      <c r="I19" s="1533"/>
      <c r="J19" s="1533"/>
      <c r="K19" s="1533"/>
      <c r="L19" s="1533"/>
      <c r="M19" s="1533"/>
      <c r="N19" s="1533"/>
      <c r="O19" s="1534"/>
      <c r="P19" s="638"/>
    </row>
    <row r="20" spans="1:16" x14ac:dyDescent="0.2">
      <c r="A20">
        <v>8</v>
      </c>
      <c r="B20" s="1024" t="s">
        <v>2066</v>
      </c>
      <c r="C20" s="1533">
        <f t="shared" ref="C20:N20" si="2">SUM(C7:C9)-C22</f>
        <v>0</v>
      </c>
      <c r="D20" s="1533">
        <f t="shared" si="2"/>
        <v>0</v>
      </c>
      <c r="E20" s="1533">
        <f t="shared" si="2"/>
        <v>0</v>
      </c>
      <c r="F20" s="1533">
        <f t="shared" si="2"/>
        <v>0</v>
      </c>
      <c r="G20" s="1533">
        <f t="shared" si="2"/>
        <v>0</v>
      </c>
      <c r="H20" s="1533">
        <f t="shared" si="2"/>
        <v>0</v>
      </c>
      <c r="I20" s="1533">
        <f t="shared" si="2"/>
        <v>0</v>
      </c>
      <c r="J20" s="1533">
        <f t="shared" si="2"/>
        <v>0</v>
      </c>
      <c r="K20" s="1533">
        <f t="shared" si="2"/>
        <v>0</v>
      </c>
      <c r="L20" s="1533">
        <f t="shared" si="2"/>
        <v>0</v>
      </c>
      <c r="M20" s="1533">
        <f t="shared" si="2"/>
        <v>0</v>
      </c>
      <c r="N20" s="1533">
        <f t="shared" si="2"/>
        <v>0</v>
      </c>
      <c r="O20" s="1534">
        <f t="shared" si="1"/>
        <v>0</v>
      </c>
      <c r="P20" s="638"/>
    </row>
    <row r="21" spans="1:16" x14ac:dyDescent="0.2">
      <c r="B21" s="1024" t="s">
        <v>621</v>
      </c>
      <c r="C21" s="1535">
        <f t="shared" ref="C21:N21" si="3">C20*0.196</f>
        <v>0</v>
      </c>
      <c r="D21" s="1535">
        <f t="shared" si="3"/>
        <v>0</v>
      </c>
      <c r="E21" s="1535">
        <f t="shared" si="3"/>
        <v>0</v>
      </c>
      <c r="F21" s="1535">
        <f t="shared" si="3"/>
        <v>0</v>
      </c>
      <c r="G21" s="1535">
        <f t="shared" si="3"/>
        <v>0</v>
      </c>
      <c r="H21" s="1535">
        <f t="shared" si="3"/>
        <v>0</v>
      </c>
      <c r="I21" s="1535">
        <f t="shared" si="3"/>
        <v>0</v>
      </c>
      <c r="J21" s="1535">
        <f t="shared" si="3"/>
        <v>0</v>
      </c>
      <c r="K21" s="1535">
        <f t="shared" si="3"/>
        <v>0</v>
      </c>
      <c r="L21" s="1535">
        <f t="shared" si="3"/>
        <v>0</v>
      </c>
      <c r="M21" s="1535">
        <f t="shared" si="3"/>
        <v>0</v>
      </c>
      <c r="N21" s="1535">
        <f t="shared" si="3"/>
        <v>0</v>
      </c>
      <c r="O21" s="1534">
        <f>SUM(C21:N21)</f>
        <v>0</v>
      </c>
      <c r="P21" s="638" t="str">
        <f>IF(O20*0.196=O21,"OK","PBS")</f>
        <v>OK</v>
      </c>
    </row>
    <row r="22" spans="1:16" x14ac:dyDescent="0.2">
      <c r="A22">
        <v>9</v>
      </c>
      <c r="B22" s="1024" t="s">
        <v>622</v>
      </c>
      <c r="C22" s="1533"/>
      <c r="D22" s="1533"/>
      <c r="E22" s="1533"/>
      <c r="F22" s="1533"/>
      <c r="G22" s="1533"/>
      <c r="H22" s="1533"/>
      <c r="I22" s="1533"/>
      <c r="J22" s="1533"/>
      <c r="K22" s="1533"/>
      <c r="L22" s="1533"/>
      <c r="M22" s="1533"/>
      <c r="N22" s="1533"/>
      <c r="O22" s="1534">
        <f t="shared" si="1"/>
        <v>0</v>
      </c>
      <c r="P22" s="638"/>
    </row>
    <row r="23" spans="1:16" ht="12" customHeight="1" x14ac:dyDescent="0.2">
      <c r="B23" s="1024" t="s">
        <v>623</v>
      </c>
      <c r="C23" s="1535">
        <f t="shared" ref="C23:N23" si="4">C22*0.055</f>
        <v>0</v>
      </c>
      <c r="D23" s="1535">
        <f t="shared" si="4"/>
        <v>0</v>
      </c>
      <c r="E23" s="1535">
        <f t="shared" si="4"/>
        <v>0</v>
      </c>
      <c r="F23" s="1535">
        <f t="shared" si="4"/>
        <v>0</v>
      </c>
      <c r="G23" s="1535">
        <f t="shared" si="4"/>
        <v>0</v>
      </c>
      <c r="H23" s="1535">
        <f t="shared" si="4"/>
        <v>0</v>
      </c>
      <c r="I23" s="1535">
        <f t="shared" si="4"/>
        <v>0</v>
      </c>
      <c r="J23" s="1535">
        <f t="shared" si="4"/>
        <v>0</v>
      </c>
      <c r="K23" s="1535">
        <f t="shared" si="4"/>
        <v>0</v>
      </c>
      <c r="L23" s="1535">
        <f t="shared" si="4"/>
        <v>0</v>
      </c>
      <c r="M23" s="1535">
        <f t="shared" si="4"/>
        <v>0</v>
      </c>
      <c r="N23" s="1535">
        <f t="shared" si="4"/>
        <v>0</v>
      </c>
      <c r="O23" s="1534">
        <f t="shared" si="1"/>
        <v>0</v>
      </c>
      <c r="P23" s="638" t="str">
        <f>IF(O22*0.055=O23,"OK","PBS")</f>
        <v>OK</v>
      </c>
    </row>
    <row r="24" spans="1:16" ht="4.5" customHeight="1" x14ac:dyDescent="0.2">
      <c r="B24" s="1024"/>
      <c r="C24" s="1536"/>
      <c r="D24" s="1536"/>
      <c r="E24" s="1536"/>
      <c r="F24" s="1536"/>
      <c r="G24" s="1536"/>
      <c r="H24" s="1536"/>
      <c r="I24" s="1536"/>
      <c r="J24" s="1536"/>
      <c r="K24" s="1536"/>
      <c r="L24" s="1536"/>
      <c r="M24" s="1536"/>
      <c r="N24" s="1536"/>
      <c r="O24" s="1534"/>
      <c r="P24" s="638"/>
    </row>
    <row r="25" spans="1:16" x14ac:dyDescent="0.2">
      <c r="B25" s="1024" t="s">
        <v>624</v>
      </c>
      <c r="C25" s="1533"/>
      <c r="D25" s="1533"/>
      <c r="E25" s="1533"/>
      <c r="F25" s="1533"/>
      <c r="G25" s="1533"/>
      <c r="H25" s="1533"/>
      <c r="I25" s="1533"/>
      <c r="J25" s="1533"/>
      <c r="K25" s="1533"/>
      <c r="L25" s="1533"/>
      <c r="M25" s="1533"/>
      <c r="N25" s="1533"/>
      <c r="O25" s="1534"/>
      <c r="P25" s="638"/>
    </row>
    <row r="26" spans="1:16" x14ac:dyDescent="0.2">
      <c r="A26">
        <v>10</v>
      </c>
      <c r="B26" s="1024" t="s">
        <v>625</v>
      </c>
      <c r="C26" s="1533"/>
      <c r="D26" s="1533"/>
      <c r="E26" s="1533"/>
      <c r="F26" s="1533"/>
      <c r="G26" s="1533"/>
      <c r="H26" s="1533"/>
      <c r="I26" s="1533"/>
      <c r="J26" s="1533"/>
      <c r="K26" s="1533"/>
      <c r="L26" s="1533"/>
      <c r="M26" s="1533"/>
      <c r="N26" s="1533"/>
      <c r="O26" s="1534">
        <f t="shared" si="1"/>
        <v>0</v>
      </c>
      <c r="P26" s="638"/>
    </row>
    <row r="27" spans="1:16" x14ac:dyDescent="0.2">
      <c r="B27" s="1024" t="s">
        <v>626</v>
      </c>
      <c r="C27" s="1535">
        <f t="shared" ref="C27:N27" si="5">C26*0.08</f>
        <v>0</v>
      </c>
      <c r="D27" s="1535">
        <f t="shared" si="5"/>
        <v>0</v>
      </c>
      <c r="E27" s="1535">
        <f t="shared" si="5"/>
        <v>0</v>
      </c>
      <c r="F27" s="1535">
        <f t="shared" si="5"/>
        <v>0</v>
      </c>
      <c r="G27" s="1535">
        <f t="shared" si="5"/>
        <v>0</v>
      </c>
      <c r="H27" s="1535">
        <f t="shared" si="5"/>
        <v>0</v>
      </c>
      <c r="I27" s="1535">
        <f t="shared" si="5"/>
        <v>0</v>
      </c>
      <c r="J27" s="1535">
        <f t="shared" si="5"/>
        <v>0</v>
      </c>
      <c r="K27" s="1535">
        <f t="shared" si="5"/>
        <v>0</v>
      </c>
      <c r="L27" s="1535">
        <f t="shared" si="5"/>
        <v>0</v>
      </c>
      <c r="M27" s="1535">
        <f t="shared" si="5"/>
        <v>0</v>
      </c>
      <c r="N27" s="1535">
        <f t="shared" si="5"/>
        <v>0</v>
      </c>
      <c r="O27" s="1534">
        <f t="shared" si="1"/>
        <v>0</v>
      </c>
      <c r="P27" s="638" t="str">
        <f>IF(O26*0.085=O27,"OK","PBS")</f>
        <v>OK</v>
      </c>
    </row>
    <row r="28" spans="1:16" x14ac:dyDescent="0.2">
      <c r="A28">
        <v>11</v>
      </c>
      <c r="B28" s="1024" t="s">
        <v>627</v>
      </c>
      <c r="C28" s="1533"/>
      <c r="D28" s="1533"/>
      <c r="E28" s="1533"/>
      <c r="F28" s="1533"/>
      <c r="G28" s="1533"/>
      <c r="H28" s="1533"/>
      <c r="I28" s="1533"/>
      <c r="J28" s="1533"/>
      <c r="K28" s="1533"/>
      <c r="L28" s="1533"/>
      <c r="M28" s="1533"/>
      <c r="N28" s="1533"/>
      <c r="O28" s="1534">
        <f t="shared" si="1"/>
        <v>0</v>
      </c>
      <c r="P28" s="638"/>
    </row>
    <row r="29" spans="1:16" x14ac:dyDescent="0.2">
      <c r="B29" s="1024" t="s">
        <v>628</v>
      </c>
      <c r="C29" s="1535">
        <f t="shared" ref="C29:N29" si="6">C28*0.021</f>
        <v>0</v>
      </c>
      <c r="D29" s="1535">
        <f t="shared" si="6"/>
        <v>0</v>
      </c>
      <c r="E29" s="1535">
        <f t="shared" si="6"/>
        <v>0</v>
      </c>
      <c r="F29" s="1535">
        <f t="shared" si="6"/>
        <v>0</v>
      </c>
      <c r="G29" s="1535">
        <f t="shared" si="6"/>
        <v>0</v>
      </c>
      <c r="H29" s="1535">
        <f t="shared" si="6"/>
        <v>0</v>
      </c>
      <c r="I29" s="1535">
        <f t="shared" si="6"/>
        <v>0</v>
      </c>
      <c r="J29" s="1535">
        <f t="shared" si="6"/>
        <v>0</v>
      </c>
      <c r="K29" s="1535">
        <f t="shared" si="6"/>
        <v>0</v>
      </c>
      <c r="L29" s="1535">
        <f t="shared" si="6"/>
        <v>0</v>
      </c>
      <c r="M29" s="1535">
        <f t="shared" si="6"/>
        <v>0</v>
      </c>
      <c r="N29" s="1535">
        <f t="shared" si="6"/>
        <v>0</v>
      </c>
      <c r="O29" s="1534">
        <f t="shared" si="1"/>
        <v>0</v>
      </c>
      <c r="P29" s="638" t="str">
        <f>IF(O28*0.021=O29,"OK","PBS")</f>
        <v>OK</v>
      </c>
    </row>
    <row r="30" spans="1:16" ht="4.5" customHeight="1" x14ac:dyDescent="0.2">
      <c r="B30" s="1024"/>
      <c r="C30" s="1536"/>
      <c r="D30" s="1536"/>
      <c r="E30" s="1536"/>
      <c r="F30" s="1536"/>
      <c r="G30" s="1536"/>
      <c r="H30" s="1536"/>
      <c r="I30" s="1536"/>
      <c r="J30" s="1536"/>
      <c r="K30" s="1536"/>
      <c r="L30" s="1536"/>
      <c r="M30" s="1536"/>
      <c r="N30" s="1536"/>
      <c r="O30" s="1534"/>
      <c r="P30" s="638"/>
    </row>
    <row r="31" spans="1:16" x14ac:dyDescent="0.2">
      <c r="B31" s="1024" t="s">
        <v>629</v>
      </c>
      <c r="C31" s="1533"/>
      <c r="D31" s="1533"/>
      <c r="E31" s="1533"/>
      <c r="F31" s="1533"/>
      <c r="G31" s="1533"/>
      <c r="H31" s="1533"/>
      <c r="I31" s="1533"/>
      <c r="J31" s="1533"/>
      <c r="K31" s="1533"/>
      <c r="L31" s="1533"/>
      <c r="M31" s="1533"/>
      <c r="N31" s="1533"/>
      <c r="O31" s="1534">
        <f t="shared" si="1"/>
        <v>0</v>
      </c>
      <c r="P31" s="638"/>
    </row>
    <row r="32" spans="1:16" x14ac:dyDescent="0.2">
      <c r="A32">
        <v>13</v>
      </c>
      <c r="B32" s="1024" t="s">
        <v>630</v>
      </c>
      <c r="C32" s="1533"/>
      <c r="D32" s="1533"/>
      <c r="E32" s="1533"/>
      <c r="F32" s="1533"/>
      <c r="G32" s="1533"/>
      <c r="H32" s="1533"/>
      <c r="I32" s="1533"/>
      <c r="J32" s="1533"/>
      <c r="K32" s="1533"/>
      <c r="L32" s="1533"/>
      <c r="M32" s="1533"/>
      <c r="N32" s="1533"/>
      <c r="O32" s="1534">
        <f t="shared" si="1"/>
        <v>0</v>
      </c>
      <c r="P32" s="638"/>
    </row>
    <row r="33" spans="1:16" ht="4.5" customHeight="1" x14ac:dyDescent="0.2">
      <c r="B33" s="1024"/>
      <c r="C33" s="1533"/>
      <c r="D33" s="1533"/>
      <c r="E33" s="1533"/>
      <c r="F33" s="1533"/>
      <c r="G33" s="1533"/>
      <c r="H33" s="1533"/>
      <c r="I33" s="1533"/>
      <c r="J33" s="1533"/>
      <c r="K33" s="1533"/>
      <c r="L33" s="1533"/>
      <c r="M33" s="1533"/>
      <c r="N33" s="1533"/>
      <c r="O33" s="1534"/>
      <c r="P33" s="638"/>
    </row>
    <row r="34" spans="1:16" x14ac:dyDescent="0.2">
      <c r="B34" s="1024" t="s">
        <v>631</v>
      </c>
      <c r="C34" s="1533"/>
      <c r="D34" s="1533"/>
      <c r="E34" s="1533"/>
      <c r="F34" s="1533"/>
      <c r="G34" s="1533"/>
      <c r="H34" s="1533"/>
      <c r="I34" s="1533"/>
      <c r="J34" s="1533"/>
      <c r="K34" s="1533"/>
      <c r="L34" s="1533"/>
      <c r="M34" s="1533"/>
      <c r="N34" s="1533"/>
      <c r="O34" s="1534">
        <f t="shared" si="1"/>
        <v>0</v>
      </c>
      <c r="P34" s="638"/>
    </row>
    <row r="35" spans="1:16" x14ac:dyDescent="0.2">
      <c r="A35">
        <v>14</v>
      </c>
      <c r="B35" s="1024" t="s">
        <v>632</v>
      </c>
      <c r="C35" s="1533"/>
      <c r="D35" s="1533"/>
      <c r="E35" s="1533"/>
      <c r="F35" s="1533"/>
      <c r="G35" s="1533"/>
      <c r="H35" s="1533"/>
      <c r="I35" s="1533"/>
      <c r="J35" s="1533"/>
      <c r="K35" s="1533"/>
      <c r="L35" s="1533"/>
      <c r="M35" s="1533"/>
      <c r="N35" s="1533"/>
      <c r="O35" s="1534">
        <f t="shared" si="1"/>
        <v>0</v>
      </c>
      <c r="P35" s="638"/>
    </row>
    <row r="36" spans="1:16" ht="4.5" customHeight="1" x14ac:dyDescent="0.2">
      <c r="B36" s="1024"/>
      <c r="C36" s="1533"/>
      <c r="D36" s="1533"/>
      <c r="E36" s="1533"/>
      <c r="F36" s="1533"/>
      <c r="G36" s="1533"/>
      <c r="H36" s="1533"/>
      <c r="I36" s="1533"/>
      <c r="J36" s="1533"/>
      <c r="K36" s="1533"/>
      <c r="L36" s="1533"/>
      <c r="M36" s="1533"/>
      <c r="N36" s="1533"/>
      <c r="O36" s="1534"/>
      <c r="P36" s="638"/>
    </row>
    <row r="37" spans="1:16" x14ac:dyDescent="0.2">
      <c r="A37">
        <v>15</v>
      </c>
      <c r="B37" s="1024" t="s">
        <v>633</v>
      </c>
      <c r="C37" s="1533"/>
      <c r="D37" s="1533"/>
      <c r="E37" s="1533"/>
      <c r="F37" s="1533"/>
      <c r="G37" s="1533"/>
      <c r="H37" s="1533"/>
      <c r="I37" s="1533"/>
      <c r="J37" s="1533"/>
      <c r="K37" s="1533"/>
      <c r="L37" s="1533"/>
      <c r="M37" s="1533"/>
      <c r="N37" s="1533"/>
      <c r="O37" s="1534">
        <f t="shared" si="1"/>
        <v>0</v>
      </c>
      <c r="P37" s="638"/>
    </row>
    <row r="38" spans="1:16" ht="4.5" customHeight="1" x14ac:dyDescent="0.2">
      <c r="B38" s="1024"/>
      <c r="C38" s="1536"/>
      <c r="D38" s="1536"/>
      <c r="E38" s="1536"/>
      <c r="F38" s="1536"/>
      <c r="G38" s="1536"/>
      <c r="H38" s="1536"/>
      <c r="I38" s="1536"/>
      <c r="J38" s="1536"/>
      <c r="K38" s="1536"/>
      <c r="L38" s="1536"/>
      <c r="M38" s="1536"/>
      <c r="N38" s="1536"/>
      <c r="O38" s="1534"/>
      <c r="P38" s="638"/>
    </row>
    <row r="39" spans="1:16" x14ac:dyDescent="0.2">
      <c r="A39">
        <v>16</v>
      </c>
      <c r="B39" s="1024" t="s">
        <v>634</v>
      </c>
      <c r="C39" s="1535">
        <f t="shared" ref="C39:N39" si="7">C21+C23+C27+C29+C32+C35+C37</f>
        <v>0</v>
      </c>
      <c r="D39" s="1535">
        <f t="shared" si="7"/>
        <v>0</v>
      </c>
      <c r="E39" s="1535">
        <f t="shared" si="7"/>
        <v>0</v>
      </c>
      <c r="F39" s="1535">
        <f t="shared" si="7"/>
        <v>0</v>
      </c>
      <c r="G39" s="1535">
        <f t="shared" si="7"/>
        <v>0</v>
      </c>
      <c r="H39" s="1535">
        <f t="shared" si="7"/>
        <v>0</v>
      </c>
      <c r="I39" s="1535">
        <f t="shared" si="7"/>
        <v>0</v>
      </c>
      <c r="J39" s="1535">
        <f t="shared" si="7"/>
        <v>0</v>
      </c>
      <c r="K39" s="1535">
        <f t="shared" si="7"/>
        <v>0</v>
      </c>
      <c r="L39" s="1535">
        <f t="shared" si="7"/>
        <v>0</v>
      </c>
      <c r="M39" s="1535">
        <f t="shared" si="7"/>
        <v>0</v>
      </c>
      <c r="N39" s="1535">
        <f t="shared" si="7"/>
        <v>0</v>
      </c>
      <c r="O39" s="1534">
        <f t="shared" si="1"/>
        <v>0</v>
      </c>
      <c r="P39" s="638"/>
    </row>
    <row r="40" spans="1:16" x14ac:dyDescent="0.2">
      <c r="A40">
        <v>17</v>
      </c>
      <c r="B40" s="1024" t="s">
        <v>635</v>
      </c>
      <c r="C40" s="1533"/>
      <c r="D40" s="1533"/>
      <c r="E40" s="1533"/>
      <c r="F40" s="1533"/>
      <c r="G40" s="1533"/>
      <c r="H40" s="1533"/>
      <c r="I40" s="1533"/>
      <c r="J40" s="1533"/>
      <c r="K40" s="1533"/>
      <c r="L40" s="1533"/>
      <c r="M40" s="1533"/>
      <c r="N40" s="1533"/>
      <c r="O40" s="1534">
        <f t="shared" si="1"/>
        <v>0</v>
      </c>
      <c r="P40" s="638"/>
    </row>
    <row r="41" spans="1:16" x14ac:dyDescent="0.2">
      <c r="A41">
        <v>18</v>
      </c>
      <c r="B41" s="1024" t="s">
        <v>636</v>
      </c>
      <c r="C41" s="1533"/>
      <c r="D41" s="1533"/>
      <c r="E41" s="1533"/>
      <c r="F41" s="1533"/>
      <c r="G41" s="1533"/>
      <c r="H41" s="1533"/>
      <c r="I41" s="1533"/>
      <c r="J41" s="1533"/>
      <c r="K41" s="1533"/>
      <c r="L41" s="1533"/>
      <c r="M41" s="1533"/>
      <c r="N41" s="1533"/>
      <c r="O41" s="1534">
        <f t="shared" si="1"/>
        <v>0</v>
      </c>
      <c r="P41" s="638"/>
    </row>
    <row r="42" spans="1:16" ht="4.5" customHeight="1" x14ac:dyDescent="0.2">
      <c r="B42" s="1024"/>
      <c r="C42" s="1536"/>
      <c r="D42" s="1536"/>
      <c r="E42" s="1536"/>
      <c r="F42" s="1536"/>
      <c r="G42" s="1536"/>
      <c r="H42" s="1536"/>
      <c r="I42" s="1536"/>
      <c r="J42" s="1536"/>
      <c r="K42" s="1536"/>
      <c r="L42" s="1536"/>
      <c r="M42" s="1536"/>
      <c r="N42" s="1536"/>
      <c r="O42" s="1534"/>
      <c r="P42" s="638"/>
    </row>
    <row r="43" spans="1:16" x14ac:dyDescent="0.2">
      <c r="A43">
        <v>19</v>
      </c>
      <c r="B43" s="1024" t="s">
        <v>637</v>
      </c>
      <c r="C43" s="1533"/>
      <c r="D43" s="1533"/>
      <c r="E43" s="1533"/>
      <c r="F43" s="1533"/>
      <c r="G43" s="1533"/>
      <c r="H43" s="1533"/>
      <c r="I43" s="1533"/>
      <c r="J43" s="1533"/>
      <c r="K43" s="1533"/>
      <c r="L43" s="1533"/>
      <c r="M43" s="1533"/>
      <c r="N43" s="1533"/>
      <c r="O43" s="1534">
        <f t="shared" si="1"/>
        <v>0</v>
      </c>
      <c r="P43" s="638"/>
    </row>
    <row r="44" spans="1:16" ht="4.5" customHeight="1" x14ac:dyDescent="0.2">
      <c r="B44" s="1024"/>
      <c r="C44" s="1536"/>
      <c r="D44" s="1536"/>
      <c r="E44" s="1536"/>
      <c r="F44" s="1536"/>
      <c r="G44" s="1536"/>
      <c r="H44" s="1536"/>
      <c r="I44" s="1536"/>
      <c r="J44" s="1536"/>
      <c r="K44" s="1536"/>
      <c r="L44" s="1536"/>
      <c r="M44" s="1536"/>
      <c r="N44" s="1536"/>
      <c r="O44" s="1534"/>
      <c r="P44" s="638"/>
    </row>
    <row r="45" spans="1:16" x14ac:dyDescent="0.2">
      <c r="A45">
        <v>20</v>
      </c>
      <c r="B45" s="1024" t="s">
        <v>638</v>
      </c>
      <c r="C45" s="1533"/>
      <c r="D45" s="1533"/>
      <c r="E45" s="1533"/>
      <c r="F45" s="1533"/>
      <c r="G45" s="1533"/>
      <c r="H45" s="1533"/>
      <c r="I45" s="1533"/>
      <c r="J45" s="1533"/>
      <c r="K45" s="1533"/>
      <c r="L45" s="1533"/>
      <c r="M45" s="1533"/>
      <c r="N45" s="1533"/>
      <c r="O45" s="1534">
        <f t="shared" si="1"/>
        <v>0</v>
      </c>
      <c r="P45" s="638"/>
    </row>
    <row r="46" spans="1:16" ht="4.5" customHeight="1" x14ac:dyDescent="0.2">
      <c r="B46" s="1024"/>
      <c r="C46" s="1536"/>
      <c r="D46" s="1536"/>
      <c r="E46" s="1536"/>
      <c r="F46" s="1536"/>
      <c r="G46" s="1536"/>
      <c r="H46" s="1536"/>
      <c r="I46" s="1536"/>
      <c r="J46" s="1536"/>
      <c r="K46" s="1536"/>
      <c r="L46" s="1536"/>
      <c r="M46" s="1536"/>
      <c r="N46" s="1536"/>
      <c r="O46" s="1534"/>
      <c r="P46" s="638"/>
    </row>
    <row r="47" spans="1:16" x14ac:dyDescent="0.2">
      <c r="A47">
        <v>21</v>
      </c>
      <c r="B47" s="1024" t="s">
        <v>639</v>
      </c>
      <c r="C47" s="1533"/>
      <c r="D47" s="1533"/>
      <c r="E47" s="1533"/>
      <c r="F47" s="1533"/>
      <c r="G47" s="1533"/>
      <c r="H47" s="1533"/>
      <c r="I47" s="1533"/>
      <c r="J47" s="1533"/>
      <c r="K47" s="1533"/>
      <c r="L47" s="1533"/>
      <c r="M47" s="1533"/>
      <c r="N47" s="1533"/>
      <c r="O47" s="1534">
        <f t="shared" si="1"/>
        <v>0</v>
      </c>
      <c r="P47" s="638"/>
    </row>
    <row r="48" spans="1:16" ht="4.5" customHeight="1" x14ac:dyDescent="0.2">
      <c r="B48" s="1024"/>
      <c r="C48" s="1536"/>
      <c r="D48" s="1536"/>
      <c r="E48" s="1536"/>
      <c r="F48" s="1536"/>
      <c r="G48" s="1536"/>
      <c r="H48" s="1536"/>
      <c r="I48" s="1536"/>
      <c r="J48" s="1536"/>
      <c r="K48" s="1536"/>
      <c r="L48" s="1536"/>
      <c r="M48" s="1536"/>
      <c r="N48" s="1536"/>
      <c r="O48" s="1534"/>
      <c r="P48" s="638"/>
    </row>
    <row r="49" spans="1:16" x14ac:dyDescent="0.2">
      <c r="A49">
        <v>22</v>
      </c>
      <c r="B49" s="1024" t="s">
        <v>640</v>
      </c>
      <c r="C49" s="1533"/>
      <c r="D49" s="1535">
        <f>C60</f>
        <v>0</v>
      </c>
      <c r="E49" s="1535">
        <f t="shared" ref="E49:N49" si="8">D60</f>
        <v>0</v>
      </c>
      <c r="F49" s="1535">
        <f t="shared" si="8"/>
        <v>0</v>
      </c>
      <c r="G49" s="1535">
        <f t="shared" si="8"/>
        <v>0</v>
      </c>
      <c r="H49" s="1535">
        <f t="shared" si="8"/>
        <v>0</v>
      </c>
      <c r="I49" s="1535">
        <f t="shared" si="8"/>
        <v>0</v>
      </c>
      <c r="J49" s="1535">
        <f t="shared" si="8"/>
        <v>0</v>
      </c>
      <c r="K49" s="1535">
        <f t="shared" si="8"/>
        <v>0</v>
      </c>
      <c r="L49" s="1535">
        <f t="shared" si="8"/>
        <v>0</v>
      </c>
      <c r="M49" s="1535">
        <f t="shared" si="8"/>
        <v>0</v>
      </c>
      <c r="N49" s="1535">
        <f t="shared" si="8"/>
        <v>0</v>
      </c>
      <c r="O49" s="1534">
        <f t="shared" si="1"/>
        <v>0</v>
      </c>
      <c r="P49" s="638"/>
    </row>
    <row r="50" spans="1:16" ht="4.5" customHeight="1" x14ac:dyDescent="0.2">
      <c r="B50" s="1024"/>
      <c r="C50" s="1536"/>
      <c r="D50" s="1536"/>
      <c r="E50" s="1536"/>
      <c r="F50" s="1536"/>
      <c r="G50" s="1536"/>
      <c r="H50" s="1536"/>
      <c r="I50" s="1536"/>
      <c r="J50" s="1536"/>
      <c r="K50" s="1536"/>
      <c r="L50" s="1536"/>
      <c r="M50" s="1536"/>
      <c r="N50" s="1536"/>
      <c r="O50" s="1534"/>
      <c r="P50" s="638"/>
    </row>
    <row r="51" spans="1:16" x14ac:dyDescent="0.2">
      <c r="A51">
        <v>24</v>
      </c>
      <c r="B51" s="1024" t="s">
        <v>641</v>
      </c>
      <c r="C51" s="1535">
        <f t="shared" ref="C51:N51" si="9">SUM(C43:C50)</f>
        <v>0</v>
      </c>
      <c r="D51" s="1535">
        <f t="shared" si="9"/>
        <v>0</v>
      </c>
      <c r="E51" s="1535">
        <f t="shared" si="9"/>
        <v>0</v>
      </c>
      <c r="F51" s="1535">
        <f t="shared" si="9"/>
        <v>0</v>
      </c>
      <c r="G51" s="1535">
        <f t="shared" si="9"/>
        <v>0</v>
      </c>
      <c r="H51" s="1535">
        <f t="shared" si="9"/>
        <v>0</v>
      </c>
      <c r="I51" s="1535">
        <f t="shared" si="9"/>
        <v>0</v>
      </c>
      <c r="J51" s="1535">
        <f t="shared" si="9"/>
        <v>0</v>
      </c>
      <c r="K51" s="1535">
        <f t="shared" si="9"/>
        <v>0</v>
      </c>
      <c r="L51" s="1535">
        <f t="shared" si="9"/>
        <v>0</v>
      </c>
      <c r="M51" s="1535">
        <f t="shared" si="9"/>
        <v>0</v>
      </c>
      <c r="N51" s="1535">
        <f t="shared" si="9"/>
        <v>0</v>
      </c>
      <c r="O51" s="1534">
        <f t="shared" si="1"/>
        <v>0</v>
      </c>
      <c r="P51" s="638"/>
    </row>
    <row r="52" spans="1:16" ht="4.5" customHeight="1" x14ac:dyDescent="0.2">
      <c r="B52" s="1024"/>
      <c r="C52" s="1535"/>
      <c r="D52" s="1535"/>
      <c r="E52" s="1535"/>
      <c r="F52" s="1535"/>
      <c r="G52" s="1535"/>
      <c r="H52" s="1535"/>
      <c r="I52" s="1535"/>
      <c r="J52" s="1535"/>
      <c r="K52" s="1535"/>
      <c r="L52" s="1535"/>
      <c r="M52" s="1535"/>
      <c r="N52" s="1535"/>
      <c r="O52" s="1534"/>
      <c r="P52" s="638"/>
    </row>
    <row r="53" spans="1:16" x14ac:dyDescent="0.2">
      <c r="A53">
        <v>28</v>
      </c>
      <c r="B53" s="1024" t="s">
        <v>642</v>
      </c>
      <c r="C53" s="1535">
        <f>IF(C39-C51&gt;=0,C39-C51,0)</f>
        <v>0</v>
      </c>
      <c r="D53" s="1535">
        <f t="shared" ref="D53:N53" si="10">IF(D39-D51&gt;=0,D39-D51,0)</f>
        <v>0</v>
      </c>
      <c r="E53" s="1535">
        <f t="shared" si="10"/>
        <v>0</v>
      </c>
      <c r="F53" s="1535">
        <f t="shared" si="10"/>
        <v>0</v>
      </c>
      <c r="G53" s="1535">
        <f t="shared" si="10"/>
        <v>0</v>
      </c>
      <c r="H53" s="1535">
        <f t="shared" si="10"/>
        <v>0</v>
      </c>
      <c r="I53" s="1535">
        <f t="shared" si="10"/>
        <v>0</v>
      </c>
      <c r="J53" s="1535">
        <f t="shared" si="10"/>
        <v>0</v>
      </c>
      <c r="K53" s="1535">
        <f t="shared" si="10"/>
        <v>0</v>
      </c>
      <c r="L53" s="1535">
        <f t="shared" si="10"/>
        <v>0</v>
      </c>
      <c r="M53" s="1535">
        <f t="shared" si="10"/>
        <v>0</v>
      </c>
      <c r="N53" s="1535">
        <f t="shared" si="10"/>
        <v>0</v>
      </c>
      <c r="O53" s="1534">
        <f t="shared" si="1"/>
        <v>0</v>
      </c>
      <c r="P53" s="638"/>
    </row>
    <row r="54" spans="1:16" x14ac:dyDescent="0.2">
      <c r="A54">
        <v>30</v>
      </c>
      <c r="B54" s="1024" t="s">
        <v>643</v>
      </c>
      <c r="C54" s="1533"/>
      <c r="D54" s="1533"/>
      <c r="E54" s="1533"/>
      <c r="F54" s="1533"/>
      <c r="G54" s="1533"/>
      <c r="H54" s="1533"/>
      <c r="I54" s="1533"/>
      <c r="J54" s="1533"/>
      <c r="K54" s="1533"/>
      <c r="L54" s="1533"/>
      <c r="M54" s="1533"/>
      <c r="N54" s="1533"/>
      <c r="O54" s="1534">
        <f t="shared" si="1"/>
        <v>0</v>
      </c>
      <c r="P54" s="638"/>
    </row>
    <row r="55" spans="1:16" x14ac:dyDescent="0.2">
      <c r="A55">
        <v>31</v>
      </c>
      <c r="B55" s="1024" t="s">
        <v>644</v>
      </c>
      <c r="C55" s="1533"/>
      <c r="D55" s="1533"/>
      <c r="E55" s="1533"/>
      <c r="F55" s="1533"/>
      <c r="G55" s="1533"/>
      <c r="H55" s="1533"/>
      <c r="I55" s="1533"/>
      <c r="J55" s="1533"/>
      <c r="K55" s="1533"/>
      <c r="L55" s="1533"/>
      <c r="M55" s="1533"/>
      <c r="N55" s="1533"/>
      <c r="O55" s="1534">
        <f t="shared" si="1"/>
        <v>0</v>
      </c>
      <c r="P55" s="638"/>
    </row>
    <row r="56" spans="1:16" x14ac:dyDescent="0.2">
      <c r="A56">
        <v>32</v>
      </c>
      <c r="B56" s="1024" t="s">
        <v>645</v>
      </c>
      <c r="C56" s="1535">
        <f t="shared" ref="C56:N56" si="11">C53-C54+C55</f>
        <v>0</v>
      </c>
      <c r="D56" s="1535">
        <f t="shared" si="11"/>
        <v>0</v>
      </c>
      <c r="E56" s="1535">
        <f t="shared" si="11"/>
        <v>0</v>
      </c>
      <c r="F56" s="1535">
        <f t="shared" si="11"/>
        <v>0</v>
      </c>
      <c r="G56" s="1535">
        <f t="shared" si="11"/>
        <v>0</v>
      </c>
      <c r="H56" s="1535">
        <f t="shared" si="11"/>
        <v>0</v>
      </c>
      <c r="I56" s="1535">
        <f t="shared" si="11"/>
        <v>0</v>
      </c>
      <c r="J56" s="1535">
        <f t="shared" si="11"/>
        <v>0</v>
      </c>
      <c r="K56" s="1535">
        <f t="shared" si="11"/>
        <v>0</v>
      </c>
      <c r="L56" s="1535">
        <f t="shared" si="11"/>
        <v>0</v>
      </c>
      <c r="M56" s="1535">
        <f t="shared" si="11"/>
        <v>0</v>
      </c>
      <c r="N56" s="1535">
        <f t="shared" si="11"/>
        <v>0</v>
      </c>
      <c r="O56" s="1534">
        <f t="shared" si="1"/>
        <v>0</v>
      </c>
      <c r="P56" s="638"/>
    </row>
    <row r="57" spans="1:16" ht="4.5" customHeight="1" x14ac:dyDescent="0.2">
      <c r="B57" s="1024"/>
      <c r="C57" s="1535"/>
      <c r="D57" s="1535"/>
      <c r="E57" s="1535"/>
      <c r="F57" s="1535"/>
      <c r="G57" s="1535"/>
      <c r="H57" s="1535"/>
      <c r="I57" s="1535"/>
      <c r="J57" s="1535"/>
      <c r="K57" s="1535"/>
      <c r="L57" s="1535"/>
      <c r="M57" s="1535"/>
      <c r="N57" s="1535"/>
      <c r="O57" s="1534"/>
      <c r="P57" s="638"/>
    </row>
    <row r="58" spans="1:16" x14ac:dyDescent="0.2">
      <c r="A58">
        <v>25</v>
      </c>
      <c r="B58" s="1024" t="s">
        <v>1275</v>
      </c>
      <c r="C58" s="1535">
        <f t="shared" ref="C58:N58" si="12">IF(C39-C51&lt;0,C51-C39,0)</f>
        <v>0</v>
      </c>
      <c r="D58" s="1535">
        <f t="shared" si="12"/>
        <v>0</v>
      </c>
      <c r="E58" s="1535">
        <f t="shared" si="12"/>
        <v>0</v>
      </c>
      <c r="F58" s="1535">
        <f t="shared" si="12"/>
        <v>0</v>
      </c>
      <c r="G58" s="1535">
        <f t="shared" si="12"/>
        <v>0</v>
      </c>
      <c r="H58" s="1535">
        <f t="shared" si="12"/>
        <v>0</v>
      </c>
      <c r="I58" s="1535">
        <f t="shared" si="12"/>
        <v>0</v>
      </c>
      <c r="J58" s="1535">
        <f t="shared" si="12"/>
        <v>0</v>
      </c>
      <c r="K58" s="1535">
        <f t="shared" si="12"/>
        <v>0</v>
      </c>
      <c r="L58" s="1535">
        <f t="shared" si="12"/>
        <v>0</v>
      </c>
      <c r="M58" s="1535">
        <f t="shared" si="12"/>
        <v>0</v>
      </c>
      <c r="N58" s="1535">
        <f t="shared" si="12"/>
        <v>0</v>
      </c>
      <c r="O58" s="1534">
        <f t="shared" si="1"/>
        <v>0</v>
      </c>
      <c r="P58" s="638"/>
    </row>
    <row r="59" spans="1:16" x14ac:dyDescent="0.2">
      <c r="A59">
        <v>26</v>
      </c>
      <c r="B59" s="1024" t="s">
        <v>1404</v>
      </c>
      <c r="C59" s="1536"/>
      <c r="D59" s="1536"/>
      <c r="E59" s="1536"/>
      <c r="F59" s="1536"/>
      <c r="G59" s="1536"/>
      <c r="H59" s="1536"/>
      <c r="I59" s="1536"/>
      <c r="J59" s="1536"/>
      <c r="K59" s="1536"/>
      <c r="L59" s="1536"/>
      <c r="M59" s="1536"/>
      <c r="N59" s="1536"/>
      <c r="O59" s="1534">
        <f t="shared" si="1"/>
        <v>0</v>
      </c>
      <c r="P59" s="638"/>
    </row>
    <row r="60" spans="1:16" ht="13.5" thickBot="1" x14ac:dyDescent="0.25">
      <c r="A60">
        <v>27</v>
      </c>
      <c r="B60" s="1031" t="s">
        <v>1405</v>
      </c>
      <c r="C60" s="1537">
        <f t="shared" ref="C60:N60" si="13">C58-C59</f>
        <v>0</v>
      </c>
      <c r="D60" s="1537">
        <f t="shared" si="13"/>
        <v>0</v>
      </c>
      <c r="E60" s="1537">
        <f t="shared" si="13"/>
        <v>0</v>
      </c>
      <c r="F60" s="1537">
        <f t="shared" si="13"/>
        <v>0</v>
      </c>
      <c r="G60" s="1537">
        <f t="shared" si="13"/>
        <v>0</v>
      </c>
      <c r="H60" s="1537">
        <f t="shared" si="13"/>
        <v>0</v>
      </c>
      <c r="I60" s="1537">
        <f t="shared" si="13"/>
        <v>0</v>
      </c>
      <c r="J60" s="1537">
        <f t="shared" si="13"/>
        <v>0</v>
      </c>
      <c r="K60" s="1537">
        <f t="shared" si="13"/>
        <v>0</v>
      </c>
      <c r="L60" s="1537">
        <f t="shared" si="13"/>
        <v>0</v>
      </c>
      <c r="M60" s="1537">
        <f t="shared" si="13"/>
        <v>0</v>
      </c>
      <c r="N60" s="1537">
        <f t="shared" si="13"/>
        <v>0</v>
      </c>
      <c r="O60" s="1538">
        <f t="shared" si="1"/>
        <v>0</v>
      </c>
      <c r="P60" s="638"/>
    </row>
    <row r="61" spans="1:16" x14ac:dyDescent="0.2">
      <c r="B61" s="406"/>
      <c r="C61" s="1539"/>
      <c r="D61" s="1539"/>
      <c r="E61" s="1539"/>
      <c r="F61" s="1539"/>
      <c r="G61" s="1539"/>
      <c r="H61" s="1539"/>
      <c r="I61" s="1539"/>
      <c r="J61" s="1539"/>
      <c r="K61" s="1539"/>
      <c r="L61" s="1539"/>
      <c r="M61" s="1539"/>
      <c r="N61" s="1539"/>
      <c r="O61" s="1539"/>
    </row>
    <row r="62" spans="1:16" x14ac:dyDescent="0.2">
      <c r="B62" s="406"/>
      <c r="C62" s="1539"/>
      <c r="D62" s="1539"/>
      <c r="E62" s="1539"/>
      <c r="F62" s="1539"/>
      <c r="G62" s="1539"/>
      <c r="H62" s="1539"/>
      <c r="I62" s="1539"/>
      <c r="J62" s="1539"/>
      <c r="K62" s="1539"/>
      <c r="L62" s="1539"/>
      <c r="M62" s="1539"/>
      <c r="N62" s="1539"/>
      <c r="O62" s="1539"/>
    </row>
    <row r="63" spans="1:16" x14ac:dyDescent="0.2">
      <c r="B63" s="406"/>
      <c r="C63" s="1539"/>
      <c r="D63" s="1539"/>
      <c r="E63" s="1539"/>
      <c r="F63" s="1539"/>
      <c r="G63" s="1539"/>
      <c r="H63" s="1539"/>
      <c r="I63" s="1539"/>
      <c r="J63" s="1539"/>
      <c r="K63" s="1539"/>
      <c r="L63" s="1539"/>
      <c r="M63" s="1539"/>
      <c r="N63" s="1539"/>
      <c r="O63" s="1539"/>
    </row>
    <row r="64" spans="1:16" x14ac:dyDescent="0.2">
      <c r="B64" s="406"/>
      <c r="C64" s="1539"/>
      <c r="D64" s="1539"/>
      <c r="E64" s="1539"/>
      <c r="F64" s="1539"/>
      <c r="G64" s="1539"/>
      <c r="H64" s="1539"/>
      <c r="I64" s="1539"/>
      <c r="J64" s="1539"/>
      <c r="K64" s="1539"/>
      <c r="L64" s="1539"/>
      <c r="M64" s="1539"/>
      <c r="N64" s="1539"/>
      <c r="O64" s="1539"/>
    </row>
    <row r="65" spans="2:15" x14ac:dyDescent="0.2">
      <c r="B65" s="406"/>
      <c r="C65" s="1539"/>
      <c r="D65" s="1539"/>
      <c r="E65" s="1539"/>
      <c r="F65" s="1539"/>
      <c r="G65" s="1539"/>
      <c r="H65" s="1539"/>
      <c r="I65" s="1539"/>
      <c r="J65" s="1539"/>
      <c r="K65" s="1539"/>
      <c r="L65" s="1539"/>
      <c r="M65" s="1539"/>
      <c r="N65" s="1539"/>
      <c r="O65" s="1539"/>
    </row>
    <row r="66" spans="2:15" x14ac:dyDescent="0.2">
      <c r="B66" s="406"/>
      <c r="C66" s="1539"/>
      <c r="D66" s="1539"/>
      <c r="E66" s="1539"/>
      <c r="F66" s="1539"/>
      <c r="G66" s="1539"/>
      <c r="H66" s="1539"/>
      <c r="I66" s="1539"/>
      <c r="J66" s="1539"/>
      <c r="K66" s="1539"/>
      <c r="L66" s="1539"/>
      <c r="M66" s="1539"/>
      <c r="N66" s="1539"/>
      <c r="O66" s="1539"/>
    </row>
    <row r="67" spans="2:15" x14ac:dyDescent="0.2">
      <c r="B67" s="406"/>
      <c r="C67" s="1539"/>
      <c r="D67" s="1539"/>
      <c r="E67" s="1539"/>
      <c r="F67" s="1539"/>
      <c r="G67" s="1539"/>
      <c r="H67" s="1539"/>
      <c r="I67" s="1539"/>
      <c r="J67" s="1539"/>
      <c r="K67" s="1539"/>
      <c r="L67" s="1539"/>
      <c r="M67" s="1539"/>
      <c r="N67" s="1539"/>
      <c r="O67" s="1539"/>
    </row>
    <row r="68" spans="2:15" x14ac:dyDescent="0.2">
      <c r="B68" s="407"/>
      <c r="C68" s="1539"/>
      <c r="D68" s="1539"/>
      <c r="E68" s="1539"/>
      <c r="F68" s="1539"/>
      <c r="G68" s="1539"/>
      <c r="H68" s="1539"/>
      <c r="I68" s="1539"/>
      <c r="J68" s="1539"/>
      <c r="K68" s="1539"/>
      <c r="L68" s="1539"/>
      <c r="M68" s="1539"/>
      <c r="N68" s="1539"/>
      <c r="O68" s="1539"/>
    </row>
    <row r="69" spans="2:15" x14ac:dyDescent="0.2">
      <c r="B69" s="406"/>
      <c r="C69" s="1539"/>
      <c r="D69" s="1539"/>
      <c r="E69" s="1539"/>
      <c r="F69" s="1539"/>
      <c r="G69" s="1539"/>
      <c r="H69" s="1539"/>
      <c r="I69" s="1539"/>
      <c r="J69" s="1539"/>
      <c r="K69" s="1539"/>
      <c r="L69" s="1539"/>
      <c r="M69" s="1539"/>
      <c r="N69" s="1539"/>
      <c r="O69" s="1539"/>
    </row>
    <row r="70" spans="2:15" x14ac:dyDescent="0.2">
      <c r="C70" s="1539"/>
      <c r="D70" s="1539"/>
      <c r="E70" s="1539"/>
      <c r="F70" s="1539"/>
      <c r="G70" s="1539"/>
      <c r="H70" s="1539"/>
      <c r="I70" s="1539"/>
      <c r="J70" s="1539"/>
      <c r="K70" s="1539"/>
      <c r="L70" s="1539"/>
      <c r="M70" s="1539"/>
      <c r="N70" s="1539"/>
      <c r="O70" s="1539"/>
    </row>
    <row r="71" spans="2:15" x14ac:dyDescent="0.2">
      <c r="C71" s="1539"/>
      <c r="D71" s="1539"/>
      <c r="E71" s="1539"/>
      <c r="F71" s="1539"/>
      <c r="G71" s="1539"/>
      <c r="H71" s="1539"/>
      <c r="I71" s="1539"/>
      <c r="J71" s="1539"/>
      <c r="K71" s="1539"/>
      <c r="L71" s="1539"/>
      <c r="M71" s="1539"/>
      <c r="N71" s="1539"/>
      <c r="O71" s="1539"/>
    </row>
    <row r="72" spans="2:15" x14ac:dyDescent="0.2">
      <c r="C72" s="1539"/>
      <c r="D72" s="1539"/>
      <c r="E72" s="1539"/>
      <c r="F72" s="1539"/>
      <c r="G72" s="1539"/>
      <c r="H72" s="1539"/>
      <c r="I72" s="1539"/>
      <c r="J72" s="1539"/>
      <c r="K72" s="1539"/>
      <c r="L72" s="1539"/>
      <c r="M72" s="1539"/>
      <c r="N72" s="1539"/>
      <c r="O72" s="1539"/>
    </row>
    <row r="73" spans="2:15" x14ac:dyDescent="0.2">
      <c r="C73" s="1539"/>
      <c r="D73" s="1539"/>
      <c r="E73" s="1539"/>
      <c r="F73" s="1539"/>
      <c r="G73" s="1539"/>
      <c r="H73" s="1539"/>
      <c r="I73" s="1539"/>
      <c r="J73" s="1539"/>
      <c r="K73" s="1539"/>
      <c r="L73" s="1539"/>
      <c r="M73" s="1539"/>
      <c r="N73" s="1539"/>
      <c r="O73" s="1539"/>
    </row>
    <row r="74" spans="2:15" x14ac:dyDescent="0.2">
      <c r="C74" s="1539"/>
      <c r="D74" s="1539"/>
      <c r="E74" s="1539"/>
      <c r="F74" s="1539"/>
      <c r="G74" s="1539"/>
      <c r="H74" s="1539"/>
      <c r="I74" s="1539"/>
      <c r="J74" s="1539"/>
      <c r="K74" s="1539"/>
      <c r="L74" s="1539"/>
      <c r="M74" s="1539"/>
      <c r="N74" s="1539"/>
      <c r="O74" s="1539"/>
    </row>
    <row r="75" spans="2:15" x14ac:dyDescent="0.2">
      <c r="C75" s="1539"/>
      <c r="D75" s="1539"/>
      <c r="E75" s="1539"/>
      <c r="F75" s="1539"/>
      <c r="G75" s="1539"/>
      <c r="H75" s="1539"/>
      <c r="I75" s="1539"/>
      <c r="J75" s="1539"/>
      <c r="K75" s="1539"/>
      <c r="L75" s="1539"/>
      <c r="M75" s="1539"/>
      <c r="N75" s="1539"/>
      <c r="O75" s="1539"/>
    </row>
    <row r="76" spans="2:15" x14ac:dyDescent="0.2">
      <c r="C76" s="1539"/>
      <c r="D76" s="1539"/>
      <c r="E76" s="1539"/>
      <c r="F76" s="1539"/>
      <c r="G76" s="1539"/>
      <c r="H76" s="1539"/>
      <c r="I76" s="1539"/>
      <c r="J76" s="1539"/>
      <c r="K76" s="1539"/>
      <c r="L76" s="1539"/>
      <c r="M76" s="1539"/>
      <c r="N76" s="1539"/>
      <c r="O76" s="1539"/>
    </row>
    <row r="77" spans="2:15" x14ac:dyDescent="0.2">
      <c r="C77" s="1539"/>
      <c r="D77" s="1539"/>
      <c r="E77" s="1539"/>
      <c r="F77" s="1539"/>
      <c r="G77" s="1539"/>
      <c r="H77" s="1539"/>
      <c r="I77" s="1539"/>
      <c r="J77" s="1539"/>
      <c r="K77" s="1539"/>
      <c r="L77" s="1539"/>
      <c r="M77" s="1539"/>
      <c r="N77" s="1539"/>
      <c r="O77" s="1539"/>
    </row>
    <row r="78" spans="2:15" x14ac:dyDescent="0.2">
      <c r="C78" s="1539"/>
      <c r="D78" s="1539"/>
      <c r="E78" s="1539"/>
      <c r="F78" s="1539"/>
      <c r="G78" s="1539"/>
      <c r="H78" s="1539"/>
      <c r="I78" s="1539"/>
      <c r="J78" s="1539"/>
      <c r="K78" s="1539"/>
      <c r="L78" s="1539"/>
      <c r="M78" s="1539"/>
      <c r="N78" s="1539"/>
      <c r="O78" s="1539"/>
    </row>
    <row r="79" spans="2:15" x14ac:dyDescent="0.2">
      <c r="C79" s="1539"/>
      <c r="D79" s="1539"/>
      <c r="E79" s="1539"/>
      <c r="F79" s="1539"/>
      <c r="G79" s="1539"/>
      <c r="H79" s="1539"/>
      <c r="I79" s="1539"/>
      <c r="J79" s="1539"/>
      <c r="K79" s="1539"/>
      <c r="L79" s="1539"/>
      <c r="M79" s="1539"/>
      <c r="N79" s="1539"/>
      <c r="O79" s="1539"/>
    </row>
    <row r="80" spans="2:15" x14ac:dyDescent="0.2">
      <c r="C80" s="1539"/>
      <c r="D80" s="1539"/>
      <c r="E80" s="1539"/>
      <c r="F80" s="1539"/>
      <c r="G80" s="1539"/>
      <c r="H80" s="1539"/>
      <c r="I80" s="1539"/>
      <c r="J80" s="1539"/>
      <c r="K80" s="1539"/>
      <c r="L80" s="1539"/>
      <c r="M80" s="1539"/>
      <c r="N80" s="1539"/>
      <c r="O80" s="1539"/>
    </row>
    <row r="81" spans="3:15" x14ac:dyDescent="0.2">
      <c r="C81" s="1539"/>
      <c r="D81" s="1539"/>
      <c r="E81" s="1539"/>
      <c r="F81" s="1539"/>
      <c r="G81" s="1539"/>
      <c r="H81" s="1539"/>
      <c r="I81" s="1539"/>
      <c r="J81" s="1539"/>
      <c r="K81" s="1539"/>
      <c r="L81" s="1539"/>
      <c r="M81" s="1539"/>
      <c r="N81" s="1539"/>
      <c r="O81" s="1539"/>
    </row>
    <row r="82" spans="3:15" x14ac:dyDescent="0.2">
      <c r="C82" s="1539"/>
      <c r="D82" s="1539"/>
      <c r="E82" s="1539"/>
      <c r="F82" s="1539"/>
      <c r="G82" s="1539"/>
      <c r="H82" s="1539"/>
      <c r="I82" s="1539"/>
      <c r="J82" s="1539"/>
      <c r="K82" s="1539"/>
      <c r="L82" s="1539"/>
      <c r="M82" s="1539"/>
      <c r="N82" s="1539"/>
      <c r="O82" s="1539"/>
    </row>
    <row r="83" spans="3:15" x14ac:dyDescent="0.2">
      <c r="C83" s="1539"/>
      <c r="D83" s="1539"/>
      <c r="E83" s="1539"/>
      <c r="F83" s="1539"/>
      <c r="G83" s="1539"/>
      <c r="H83" s="1539"/>
      <c r="I83" s="1539"/>
      <c r="J83" s="1539"/>
      <c r="K83" s="1539"/>
      <c r="L83" s="1539"/>
      <c r="M83" s="1539"/>
      <c r="N83" s="1539"/>
      <c r="O83" s="1539"/>
    </row>
    <row r="84" spans="3:15" x14ac:dyDescent="0.2">
      <c r="C84" s="1539"/>
      <c r="D84" s="1539"/>
      <c r="E84" s="1539"/>
      <c r="F84" s="1539"/>
      <c r="G84" s="1539"/>
      <c r="H84" s="1539"/>
      <c r="I84" s="1539"/>
      <c r="J84" s="1539"/>
      <c r="K84" s="1539"/>
      <c r="L84" s="1539"/>
      <c r="M84" s="1539"/>
      <c r="N84" s="1539"/>
      <c r="O84" s="1539"/>
    </row>
    <row r="85" spans="3:15" x14ac:dyDescent="0.2">
      <c r="C85" s="1539"/>
      <c r="D85" s="1539"/>
      <c r="E85" s="1539"/>
      <c r="F85" s="1539"/>
      <c r="G85" s="1539"/>
      <c r="H85" s="1539"/>
      <c r="I85" s="1539"/>
      <c r="J85" s="1539"/>
      <c r="K85" s="1539"/>
      <c r="L85" s="1539"/>
      <c r="M85" s="1539"/>
      <c r="N85" s="1539"/>
      <c r="O85" s="1539"/>
    </row>
    <row r="86" spans="3:15" x14ac:dyDescent="0.2">
      <c r="C86" s="1539"/>
      <c r="D86" s="1539"/>
      <c r="E86" s="1539"/>
      <c r="F86" s="1539"/>
      <c r="G86" s="1539"/>
      <c r="H86" s="1539"/>
      <c r="I86" s="1539"/>
      <c r="J86" s="1539"/>
      <c r="K86" s="1539"/>
      <c r="L86" s="1539"/>
      <c r="M86" s="1539"/>
      <c r="N86" s="1539"/>
      <c r="O86" s="1539"/>
    </row>
    <row r="87" spans="3:15" x14ac:dyDescent="0.2">
      <c r="C87" s="1539"/>
      <c r="D87" s="1539"/>
      <c r="E87" s="1539"/>
      <c r="F87" s="1539"/>
      <c r="G87" s="1539"/>
      <c r="H87" s="1539"/>
      <c r="I87" s="1539"/>
      <c r="J87" s="1539"/>
      <c r="K87" s="1539"/>
      <c r="L87" s="1539"/>
      <c r="M87" s="1539"/>
      <c r="N87" s="1539"/>
      <c r="O87" s="1539"/>
    </row>
    <row r="88" spans="3:15" x14ac:dyDescent="0.2">
      <c r="C88" s="1539"/>
      <c r="D88" s="1539"/>
      <c r="E88" s="1539"/>
      <c r="F88" s="1539"/>
      <c r="G88" s="1539"/>
      <c r="H88" s="1539"/>
      <c r="I88" s="1539"/>
      <c r="J88" s="1539"/>
      <c r="K88" s="1539"/>
      <c r="L88" s="1539"/>
      <c r="M88" s="1539"/>
      <c r="N88" s="1539"/>
      <c r="O88" s="1539"/>
    </row>
    <row r="89" spans="3:15" x14ac:dyDescent="0.2">
      <c r="C89" s="1539"/>
      <c r="D89" s="1539"/>
      <c r="E89" s="1539"/>
      <c r="F89" s="1539"/>
      <c r="G89" s="1539"/>
      <c r="H89" s="1539"/>
      <c r="I89" s="1539"/>
      <c r="J89" s="1539"/>
      <c r="K89" s="1539"/>
      <c r="L89" s="1539"/>
      <c r="M89" s="1539"/>
      <c r="N89" s="1539"/>
      <c r="O89" s="1539"/>
    </row>
    <row r="90" spans="3:15" x14ac:dyDescent="0.2">
      <c r="C90" s="1539"/>
      <c r="D90" s="1539"/>
      <c r="E90" s="1539"/>
      <c r="F90" s="1539"/>
      <c r="G90" s="1539"/>
      <c r="H90" s="1539"/>
      <c r="I90" s="1539"/>
      <c r="J90" s="1539"/>
      <c r="K90" s="1539"/>
      <c r="L90" s="1539"/>
      <c r="M90" s="1539"/>
      <c r="N90" s="1539"/>
      <c r="O90" s="1539"/>
    </row>
    <row r="91" spans="3:15" x14ac:dyDescent="0.2">
      <c r="C91" s="1539"/>
      <c r="D91" s="1539"/>
      <c r="E91" s="1539"/>
      <c r="F91" s="1539"/>
      <c r="G91" s="1539"/>
      <c r="H91" s="1539"/>
      <c r="I91" s="1539"/>
      <c r="J91" s="1539"/>
      <c r="K91" s="1539"/>
      <c r="L91" s="1539"/>
      <c r="M91" s="1539"/>
      <c r="N91" s="1539"/>
      <c r="O91" s="1539"/>
    </row>
    <row r="92" spans="3:15" x14ac:dyDescent="0.2">
      <c r="C92" s="1539"/>
      <c r="D92" s="1539"/>
      <c r="E92" s="1539"/>
      <c r="F92" s="1539"/>
      <c r="G92" s="1539"/>
      <c r="H92" s="1539"/>
      <c r="I92" s="1539"/>
      <c r="J92" s="1539"/>
      <c r="K92" s="1539"/>
      <c r="L92" s="1539"/>
      <c r="M92" s="1539"/>
      <c r="N92" s="1539"/>
      <c r="O92" s="1539"/>
    </row>
    <row r="93" spans="3:15" x14ac:dyDescent="0.2">
      <c r="C93" s="1539"/>
      <c r="D93" s="1539"/>
      <c r="E93" s="1539"/>
      <c r="F93" s="1539"/>
      <c r="G93" s="1539"/>
      <c r="H93" s="1539"/>
      <c r="I93" s="1539"/>
      <c r="J93" s="1539"/>
      <c r="K93" s="1539"/>
      <c r="L93" s="1539"/>
      <c r="M93" s="1539"/>
      <c r="N93" s="1539"/>
      <c r="O93" s="1539"/>
    </row>
    <row r="94" spans="3:15" x14ac:dyDescent="0.2">
      <c r="C94" s="1539"/>
      <c r="D94" s="1539"/>
      <c r="E94" s="1539"/>
      <c r="F94" s="1539"/>
      <c r="G94" s="1539"/>
      <c r="H94" s="1539"/>
      <c r="I94" s="1539"/>
      <c r="J94" s="1539"/>
      <c r="K94" s="1539"/>
      <c r="L94" s="1539"/>
      <c r="M94" s="1539"/>
      <c r="N94" s="1539"/>
      <c r="O94" s="1539"/>
    </row>
    <row r="95" spans="3:15" x14ac:dyDescent="0.2">
      <c r="C95" s="1539"/>
      <c r="D95" s="1539"/>
      <c r="E95" s="1539"/>
      <c r="F95" s="1539"/>
      <c r="G95" s="1539"/>
      <c r="H95" s="1539"/>
      <c r="I95" s="1539"/>
      <c r="J95" s="1539"/>
      <c r="K95" s="1539"/>
      <c r="L95" s="1539"/>
      <c r="M95" s="1539"/>
      <c r="N95" s="1539"/>
      <c r="O95" s="1539"/>
    </row>
    <row r="96" spans="3:15" x14ac:dyDescent="0.2">
      <c r="C96" s="1539"/>
      <c r="D96" s="1539"/>
      <c r="E96" s="1539"/>
      <c r="F96" s="1539"/>
      <c r="G96" s="1539"/>
      <c r="H96" s="1539"/>
      <c r="I96" s="1539"/>
      <c r="J96" s="1539"/>
      <c r="K96" s="1539"/>
      <c r="L96" s="1539"/>
      <c r="M96" s="1539"/>
      <c r="N96" s="1539"/>
      <c r="O96" s="1539"/>
    </row>
    <row r="97" spans="3:15" x14ac:dyDescent="0.2">
      <c r="C97" s="1539"/>
      <c r="D97" s="1539"/>
      <c r="E97" s="1539"/>
      <c r="F97" s="1539"/>
      <c r="G97" s="1539"/>
      <c r="H97" s="1539"/>
      <c r="I97" s="1539"/>
      <c r="J97" s="1539"/>
      <c r="K97" s="1539"/>
      <c r="L97" s="1539"/>
      <c r="M97" s="1539"/>
      <c r="N97" s="1539"/>
      <c r="O97" s="1539"/>
    </row>
    <row r="98" spans="3:15" x14ac:dyDescent="0.2">
      <c r="C98" s="1539"/>
      <c r="D98" s="1539"/>
      <c r="E98" s="1539"/>
      <c r="F98" s="1539"/>
      <c r="G98" s="1539"/>
      <c r="H98" s="1539"/>
      <c r="I98" s="1539"/>
      <c r="J98" s="1539"/>
      <c r="K98" s="1539"/>
      <c r="L98" s="1539"/>
      <c r="M98" s="1539"/>
      <c r="N98" s="1539"/>
      <c r="O98" s="1539"/>
    </row>
    <row r="99" spans="3:15" x14ac:dyDescent="0.2">
      <c r="C99" s="1539"/>
      <c r="D99" s="1539"/>
      <c r="E99" s="1539"/>
      <c r="F99" s="1539"/>
      <c r="G99" s="1539"/>
      <c r="H99" s="1539"/>
      <c r="I99" s="1539"/>
      <c r="J99" s="1539"/>
      <c r="K99" s="1539"/>
      <c r="L99" s="1539"/>
      <c r="M99" s="1539"/>
      <c r="N99" s="1539"/>
      <c r="O99" s="1539"/>
    </row>
    <row r="100" spans="3:15" x14ac:dyDescent="0.2">
      <c r="C100" s="1539"/>
      <c r="D100" s="1539"/>
      <c r="E100" s="1539"/>
      <c r="F100" s="1539"/>
      <c r="G100" s="1539"/>
      <c r="H100" s="1539"/>
      <c r="I100" s="1539"/>
      <c r="J100" s="1539"/>
      <c r="K100" s="1539"/>
      <c r="L100" s="1539"/>
      <c r="M100" s="1539"/>
      <c r="N100" s="1539"/>
      <c r="O100" s="1539"/>
    </row>
    <row r="101" spans="3:15" x14ac:dyDescent="0.2">
      <c r="C101" s="1539"/>
      <c r="D101" s="1539"/>
      <c r="E101" s="1539"/>
      <c r="F101" s="1539"/>
      <c r="G101" s="1539"/>
      <c r="H101" s="1539"/>
      <c r="I101" s="1539"/>
      <c r="J101" s="1539"/>
      <c r="K101" s="1539"/>
      <c r="L101" s="1539"/>
      <c r="M101" s="1539"/>
      <c r="N101" s="1539"/>
      <c r="O101" s="1539"/>
    </row>
    <row r="102" spans="3:15" x14ac:dyDescent="0.2">
      <c r="C102" s="1539"/>
      <c r="D102" s="1539"/>
      <c r="E102" s="1539"/>
      <c r="F102" s="1539"/>
      <c r="G102" s="1539"/>
      <c r="H102" s="1539"/>
      <c r="I102" s="1539"/>
      <c r="J102" s="1539"/>
      <c r="K102" s="1539"/>
      <c r="L102" s="1539"/>
      <c r="M102" s="1539"/>
      <c r="N102" s="1539"/>
      <c r="O102" s="1539"/>
    </row>
    <row r="103" spans="3:15" x14ac:dyDescent="0.2">
      <c r="C103" s="1539"/>
      <c r="D103" s="1539"/>
      <c r="E103" s="1539"/>
      <c r="F103" s="1539"/>
      <c r="G103" s="1539"/>
      <c r="H103" s="1539"/>
      <c r="I103" s="1539"/>
      <c r="J103" s="1539"/>
      <c r="K103" s="1539"/>
      <c r="L103" s="1539"/>
      <c r="M103" s="1539"/>
      <c r="N103" s="1539"/>
      <c r="O103" s="1539"/>
    </row>
    <row r="104" spans="3:15" x14ac:dyDescent="0.2">
      <c r="C104" s="1539"/>
      <c r="D104" s="1539"/>
      <c r="E104" s="1539"/>
      <c r="F104" s="1539"/>
      <c r="G104" s="1539"/>
      <c r="H104" s="1539"/>
      <c r="I104" s="1539"/>
      <c r="J104" s="1539"/>
      <c r="K104" s="1539"/>
      <c r="L104" s="1539"/>
      <c r="M104" s="1539"/>
      <c r="N104" s="1539"/>
      <c r="O104" s="1539"/>
    </row>
    <row r="105" spans="3:15" x14ac:dyDescent="0.2">
      <c r="C105" s="1539"/>
      <c r="D105" s="1539"/>
      <c r="E105" s="1539"/>
      <c r="F105" s="1539"/>
      <c r="G105" s="1539"/>
      <c r="H105" s="1539"/>
      <c r="I105" s="1539"/>
      <c r="J105" s="1539"/>
      <c r="K105" s="1539"/>
      <c r="L105" s="1539"/>
      <c r="M105" s="1539"/>
      <c r="N105" s="1539"/>
      <c r="O105" s="1539"/>
    </row>
    <row r="106" spans="3:15" x14ac:dyDescent="0.2">
      <c r="C106" s="1539"/>
      <c r="D106" s="1539"/>
      <c r="E106" s="1539"/>
      <c r="F106" s="1539"/>
      <c r="G106" s="1539"/>
      <c r="H106" s="1539"/>
      <c r="I106" s="1539"/>
      <c r="J106" s="1539"/>
      <c r="K106" s="1539"/>
      <c r="L106" s="1539"/>
      <c r="M106" s="1539"/>
      <c r="N106" s="1539"/>
      <c r="O106" s="1539"/>
    </row>
    <row r="107" spans="3:15" x14ac:dyDescent="0.2">
      <c r="C107" s="1539"/>
      <c r="D107" s="1539"/>
      <c r="E107" s="1539"/>
      <c r="F107" s="1539"/>
      <c r="G107" s="1539"/>
      <c r="H107" s="1539"/>
      <c r="I107" s="1539"/>
      <c r="J107" s="1539"/>
      <c r="K107" s="1539"/>
      <c r="L107" s="1539"/>
      <c r="M107" s="1539"/>
      <c r="N107" s="1539"/>
      <c r="O107" s="1539"/>
    </row>
    <row r="108" spans="3:15" x14ac:dyDescent="0.2">
      <c r="C108" s="1539"/>
      <c r="D108" s="1539"/>
      <c r="E108" s="1539"/>
      <c r="F108" s="1539"/>
      <c r="G108" s="1539"/>
      <c r="H108" s="1539"/>
      <c r="I108" s="1539"/>
      <c r="J108" s="1539"/>
      <c r="K108" s="1539"/>
      <c r="L108" s="1539"/>
      <c r="M108" s="1539"/>
      <c r="N108" s="1539"/>
      <c r="O108" s="1539"/>
    </row>
    <row r="109" spans="3:15" x14ac:dyDescent="0.2">
      <c r="C109" s="1539"/>
      <c r="D109" s="1539"/>
      <c r="E109" s="1539"/>
      <c r="F109" s="1539"/>
      <c r="G109" s="1539"/>
      <c r="H109" s="1539"/>
      <c r="I109" s="1539"/>
      <c r="J109" s="1539"/>
      <c r="K109" s="1539"/>
      <c r="L109" s="1539"/>
      <c r="M109" s="1539"/>
      <c r="N109" s="1539"/>
      <c r="O109" s="1539"/>
    </row>
    <row r="110" spans="3:15" x14ac:dyDescent="0.2">
      <c r="C110" s="1539"/>
      <c r="D110" s="1539"/>
      <c r="E110" s="1539"/>
      <c r="F110" s="1539"/>
      <c r="G110" s="1539"/>
      <c r="H110" s="1539"/>
      <c r="I110" s="1539"/>
      <c r="J110" s="1539"/>
      <c r="K110" s="1539"/>
      <c r="L110" s="1539"/>
      <c r="M110" s="1539"/>
      <c r="N110" s="1539"/>
      <c r="O110" s="1539"/>
    </row>
    <row r="111" spans="3:15" x14ac:dyDescent="0.2">
      <c r="C111" s="1539"/>
      <c r="D111" s="1539"/>
      <c r="E111" s="1539"/>
      <c r="F111" s="1539"/>
      <c r="G111" s="1539"/>
      <c r="H111" s="1539"/>
      <c r="I111" s="1539"/>
      <c r="J111" s="1539"/>
      <c r="K111" s="1539"/>
      <c r="L111" s="1539"/>
      <c r="M111" s="1539"/>
      <c r="N111" s="1539"/>
      <c r="O111" s="1539"/>
    </row>
    <row r="112" spans="3:15" x14ac:dyDescent="0.2">
      <c r="C112" s="1539"/>
      <c r="D112" s="1539"/>
      <c r="E112" s="1539"/>
      <c r="F112" s="1539"/>
      <c r="G112" s="1539"/>
      <c r="H112" s="1539"/>
      <c r="I112" s="1539"/>
      <c r="J112" s="1539"/>
      <c r="K112" s="1539"/>
      <c r="L112" s="1539"/>
      <c r="M112" s="1539"/>
      <c r="N112" s="1539"/>
      <c r="O112" s="1539"/>
    </row>
    <row r="113" spans="3:15" x14ac:dyDescent="0.2">
      <c r="C113" s="1539"/>
      <c r="D113" s="1539"/>
      <c r="E113" s="1539"/>
      <c r="F113" s="1539"/>
      <c r="G113" s="1539"/>
      <c r="H113" s="1539"/>
      <c r="I113" s="1539"/>
      <c r="J113" s="1539"/>
      <c r="K113" s="1539"/>
      <c r="L113" s="1539"/>
      <c r="M113" s="1539"/>
      <c r="N113" s="1539"/>
      <c r="O113" s="1539"/>
    </row>
    <row r="114" spans="3:15" x14ac:dyDescent="0.2">
      <c r="C114" s="1539"/>
      <c r="D114" s="1539"/>
      <c r="E114" s="1539"/>
      <c r="F114" s="1539"/>
      <c r="G114" s="1539"/>
      <c r="H114" s="1539"/>
      <c r="I114" s="1539"/>
      <c r="J114" s="1539"/>
      <c r="K114" s="1539"/>
      <c r="L114" s="1539"/>
      <c r="M114" s="1539"/>
      <c r="N114" s="1539"/>
      <c r="O114" s="1539"/>
    </row>
    <row r="115" spans="3:15" x14ac:dyDescent="0.2">
      <c r="C115" s="1539"/>
      <c r="D115" s="1539"/>
      <c r="E115" s="1539"/>
      <c r="F115" s="1539"/>
      <c r="G115" s="1539"/>
      <c r="H115" s="1539"/>
      <c r="I115" s="1539"/>
      <c r="J115" s="1539"/>
      <c r="K115" s="1539"/>
      <c r="L115" s="1539"/>
      <c r="M115" s="1539"/>
      <c r="N115" s="1539"/>
      <c r="O115" s="1539"/>
    </row>
    <row r="116" spans="3:15" x14ac:dyDescent="0.2">
      <c r="C116" s="1539"/>
      <c r="D116" s="1539"/>
      <c r="E116" s="1539"/>
      <c r="F116" s="1539"/>
      <c r="G116" s="1539"/>
      <c r="H116" s="1539"/>
      <c r="I116" s="1539"/>
      <c r="J116" s="1539"/>
      <c r="K116" s="1539"/>
      <c r="L116" s="1539"/>
      <c r="M116" s="1539"/>
      <c r="N116" s="1539"/>
      <c r="O116" s="1539"/>
    </row>
    <row r="117" spans="3:15" x14ac:dyDescent="0.2">
      <c r="C117" s="1539"/>
      <c r="D117" s="1539"/>
      <c r="E117" s="1539"/>
      <c r="F117" s="1539"/>
      <c r="G117" s="1539"/>
      <c r="H117" s="1539"/>
      <c r="I117" s="1539"/>
      <c r="J117" s="1539"/>
      <c r="K117" s="1539"/>
      <c r="L117" s="1539"/>
      <c r="M117" s="1539"/>
      <c r="N117" s="1539"/>
      <c r="O117" s="1539"/>
    </row>
    <row r="118" spans="3:15" x14ac:dyDescent="0.2">
      <c r="C118" s="1539"/>
      <c r="D118" s="1539"/>
      <c r="E118" s="1539"/>
      <c r="F118" s="1539"/>
      <c r="G118" s="1539"/>
      <c r="H118" s="1539"/>
      <c r="I118" s="1539"/>
      <c r="J118" s="1539"/>
      <c r="K118" s="1539"/>
      <c r="L118" s="1539"/>
      <c r="M118" s="1539"/>
      <c r="N118" s="1539"/>
      <c r="O118" s="1539"/>
    </row>
    <row r="119" spans="3:15" x14ac:dyDescent="0.2">
      <c r="C119" s="1539"/>
      <c r="D119" s="1539"/>
      <c r="E119" s="1539"/>
      <c r="F119" s="1539"/>
      <c r="G119" s="1539"/>
      <c r="H119" s="1539"/>
      <c r="I119" s="1539"/>
      <c r="J119" s="1539"/>
      <c r="K119" s="1539"/>
      <c r="L119" s="1539"/>
      <c r="M119" s="1539"/>
      <c r="N119" s="1539"/>
      <c r="O119" s="1539"/>
    </row>
  </sheetData>
  <phoneticPr fontId="51" type="noConversion"/>
  <printOptions horizontalCentered="1" verticalCentered="1"/>
  <pageMargins left="0" right="0" top="0" bottom="0" header="0" footer="0"/>
  <pageSetup paperSize="9" scale="97" orientation="landscape" horizontalDpi="300" verticalDpi="300"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9">
    <tabColor indexed="10"/>
  </sheetPr>
  <dimension ref="A1:J57"/>
  <sheetViews>
    <sheetView workbookViewId="0">
      <selection activeCell="D34" sqref="D34"/>
    </sheetView>
  </sheetViews>
  <sheetFormatPr baseColWidth="10" defaultRowHeight="12.75" x14ac:dyDescent="0.2"/>
  <cols>
    <col min="2" max="2" width="11.5703125" customWidth="1"/>
    <col min="3" max="3" width="1.7109375" customWidth="1"/>
  </cols>
  <sheetData>
    <row r="1" spans="1:10" ht="13.5" thickBot="1" x14ac:dyDescent="0.25">
      <c r="A1" s="209" t="s">
        <v>1671</v>
      </c>
      <c r="B1" s="2263" t="str">
        <f>CLIENT</f>
        <v>SPECIMEN ECF</v>
      </c>
      <c r="C1" s="2263"/>
      <c r="D1" s="2263"/>
      <c r="E1" s="355"/>
      <c r="F1" s="355"/>
      <c r="G1" s="355"/>
      <c r="H1" s="355"/>
      <c r="I1" s="355"/>
      <c r="J1" s="356"/>
    </row>
    <row r="2" spans="1:10" ht="13.5" thickBot="1" x14ac:dyDescent="0.25">
      <c r="A2" s="208"/>
      <c r="B2" s="218"/>
      <c r="C2" s="218"/>
      <c r="D2" s="218"/>
      <c r="E2" s="186"/>
      <c r="F2" s="346"/>
      <c r="G2" s="186"/>
      <c r="H2" s="346"/>
      <c r="I2" s="408"/>
      <c r="J2" s="224" t="s">
        <v>186</v>
      </c>
    </row>
    <row r="3" spans="1:10" ht="13.5" thickBot="1" x14ac:dyDescent="0.25">
      <c r="A3" s="208"/>
      <c r="B3" s="186" t="s">
        <v>724</v>
      </c>
      <c r="C3" s="186"/>
      <c r="D3" s="2264">
        <f>+GA!O3</f>
        <v>41639</v>
      </c>
      <c r="E3" s="2264"/>
      <c r="F3" s="2264"/>
      <c r="G3" s="186"/>
      <c r="H3" s="186"/>
      <c r="I3" s="409"/>
      <c r="J3" s="224" t="s">
        <v>711</v>
      </c>
    </row>
    <row r="4" spans="1:10" ht="13.5" thickBot="1" x14ac:dyDescent="0.25">
      <c r="A4" s="276" t="s">
        <v>1457</v>
      </c>
      <c r="B4" s="279"/>
      <c r="C4" s="279"/>
      <c r="D4" s="278" t="s">
        <v>725</v>
      </c>
      <c r="E4" s="280"/>
      <c r="F4" s="277"/>
      <c r="G4" s="277"/>
      <c r="H4" s="277"/>
      <c r="I4" s="277"/>
      <c r="J4" s="359"/>
    </row>
    <row r="5" spans="1:10" ht="18.75" x14ac:dyDescent="0.3">
      <c r="A5" s="1032" t="s">
        <v>1406</v>
      </c>
      <c r="B5" s="1033"/>
      <c r="C5" s="1033"/>
      <c r="D5" s="1033"/>
      <c r="E5" s="1033"/>
      <c r="F5" s="1033"/>
      <c r="G5" s="1033"/>
      <c r="H5" s="1033"/>
      <c r="I5" s="1033"/>
      <c r="J5" s="1034"/>
    </row>
    <row r="6" spans="1:10" x14ac:dyDescent="0.2">
      <c r="A6" s="1035" t="s">
        <v>1407</v>
      </c>
      <c r="B6" s="438"/>
      <c r="C6" s="438"/>
      <c r="D6" s="438"/>
      <c r="E6" s="438"/>
      <c r="F6" s="438"/>
      <c r="G6" s="438"/>
      <c r="H6" s="438"/>
      <c r="I6" s="438"/>
      <c r="J6" s="1036"/>
    </row>
    <row r="7" spans="1:10" x14ac:dyDescent="0.2">
      <c r="A7" s="1037"/>
      <c r="B7" s="410"/>
      <c r="C7" s="440" t="s">
        <v>592</v>
      </c>
      <c r="D7" s="439"/>
      <c r="E7" s="410"/>
      <c r="F7" s="439"/>
      <c r="G7" s="441" t="s">
        <v>1408</v>
      </c>
      <c r="H7" s="442"/>
      <c r="I7" s="442"/>
      <c r="J7" s="1038"/>
    </row>
    <row r="8" spans="1:10" x14ac:dyDescent="0.2">
      <c r="A8" s="3196" t="s">
        <v>1409</v>
      </c>
      <c r="B8" s="3197"/>
      <c r="C8" s="444" t="s">
        <v>158</v>
      </c>
      <c r="D8" s="445" t="s">
        <v>1410</v>
      </c>
      <c r="E8" s="446"/>
      <c r="F8" s="443" t="s">
        <v>570</v>
      </c>
      <c r="G8" s="447">
        <v>1</v>
      </c>
      <c r="H8" s="447">
        <v>2</v>
      </c>
      <c r="I8" s="447" t="s">
        <v>142</v>
      </c>
      <c r="J8" s="1039" t="s">
        <v>1411</v>
      </c>
    </row>
    <row r="9" spans="1:10" x14ac:dyDescent="0.2">
      <c r="A9" s="1040"/>
      <c r="B9" s="448"/>
      <c r="C9" s="449" t="s">
        <v>1545</v>
      </c>
      <c r="D9" s="450"/>
      <c r="E9" s="448"/>
      <c r="F9" s="450"/>
      <c r="G9" s="451">
        <v>0.19600000000000001</v>
      </c>
      <c r="H9" s="452">
        <v>5.5E-2</v>
      </c>
      <c r="I9" s="453">
        <v>0.15090000000000001</v>
      </c>
      <c r="J9" s="1041"/>
    </row>
    <row r="10" spans="1:10" x14ac:dyDescent="0.2">
      <c r="A10" s="1037" t="s">
        <v>1412</v>
      </c>
      <c r="B10" s="454"/>
      <c r="C10" s="455" t="s">
        <v>687</v>
      </c>
      <c r="D10" s="456"/>
      <c r="E10" s="456"/>
      <c r="F10" s="457"/>
      <c r="G10" s="457"/>
      <c r="H10" s="457"/>
      <c r="I10" s="457"/>
      <c r="J10" s="1042"/>
    </row>
    <row r="11" spans="1:10" ht="14.25" x14ac:dyDescent="0.2">
      <c r="A11" s="1037" t="s">
        <v>1413</v>
      </c>
      <c r="B11" s="454" t="s">
        <v>1414</v>
      </c>
      <c r="C11" s="455" t="s">
        <v>687</v>
      </c>
      <c r="D11" s="458"/>
      <c r="E11" s="459"/>
      <c r="F11" s="457"/>
      <c r="G11" s="457"/>
      <c r="H11" s="457"/>
      <c r="I11" s="457"/>
      <c r="J11" s="1042"/>
    </row>
    <row r="12" spans="1:10" x14ac:dyDescent="0.2">
      <c r="A12" s="462">
        <v>601</v>
      </c>
      <c r="B12" s="462"/>
      <c r="C12" s="461">
        <v>4</v>
      </c>
      <c r="D12" s="462"/>
      <c r="E12" s="463"/>
      <c r="F12" s="464">
        <v>0</v>
      </c>
      <c r="G12" s="639">
        <f t="shared" ref="G12:G29" si="0">IF(C12=1,F12,0)</f>
        <v>0</v>
      </c>
      <c r="H12" s="639">
        <f t="shared" ref="H12:H29" si="1">IF(C12=2,F12,0)</f>
        <v>0</v>
      </c>
      <c r="I12" s="639">
        <f t="shared" ref="I12:I29" si="2">IF(C12=3,F12,0)</f>
        <v>0</v>
      </c>
      <c r="J12" s="1043">
        <f t="shared" ref="J12:J29" si="3">IF(C12=4,F12,0)</f>
        <v>0</v>
      </c>
    </row>
    <row r="13" spans="1:10" x14ac:dyDescent="0.2">
      <c r="A13" s="462">
        <v>604</v>
      </c>
      <c r="B13" s="462"/>
      <c r="C13" s="465">
        <v>1</v>
      </c>
      <c r="D13" s="466"/>
      <c r="E13" s="463"/>
      <c r="F13" s="464">
        <v>0</v>
      </c>
      <c r="G13" s="639">
        <f t="shared" si="0"/>
        <v>0</v>
      </c>
      <c r="H13" s="639">
        <f t="shared" si="1"/>
        <v>0</v>
      </c>
      <c r="I13" s="639">
        <f t="shared" si="2"/>
        <v>0</v>
      </c>
      <c r="J13" s="1043">
        <f t="shared" si="3"/>
        <v>0</v>
      </c>
    </row>
    <row r="14" spans="1:10" x14ac:dyDescent="0.2">
      <c r="A14" s="462">
        <v>6061</v>
      </c>
      <c r="B14" s="462"/>
      <c r="C14" s="465">
        <v>1</v>
      </c>
      <c r="D14" s="466"/>
      <c r="E14" s="463"/>
      <c r="F14" s="464">
        <v>0</v>
      </c>
      <c r="G14" s="639">
        <f t="shared" si="0"/>
        <v>0</v>
      </c>
      <c r="H14" s="639">
        <f t="shared" si="1"/>
        <v>0</v>
      </c>
      <c r="I14" s="639">
        <f t="shared" si="2"/>
        <v>0</v>
      </c>
      <c r="J14" s="1043">
        <f t="shared" si="3"/>
        <v>0</v>
      </c>
    </row>
    <row r="15" spans="1:10" x14ac:dyDescent="0.2">
      <c r="A15" s="462">
        <v>6062</v>
      </c>
      <c r="B15" s="462"/>
      <c r="C15" s="465">
        <v>2</v>
      </c>
      <c r="D15" s="466"/>
      <c r="E15" s="463"/>
      <c r="F15" s="464">
        <v>0</v>
      </c>
      <c r="G15" s="639">
        <f t="shared" si="0"/>
        <v>0</v>
      </c>
      <c r="H15" s="639">
        <f t="shared" si="1"/>
        <v>0</v>
      </c>
      <c r="I15" s="639">
        <f t="shared" si="2"/>
        <v>0</v>
      </c>
      <c r="J15" s="1043">
        <f t="shared" si="3"/>
        <v>0</v>
      </c>
    </row>
    <row r="16" spans="1:10" x14ac:dyDescent="0.2">
      <c r="A16" s="462">
        <v>6063</v>
      </c>
      <c r="B16" s="462"/>
      <c r="C16" s="465">
        <v>1</v>
      </c>
      <c r="D16" s="466"/>
      <c r="E16" s="463"/>
      <c r="F16" s="464">
        <v>0</v>
      </c>
      <c r="G16" s="639">
        <f t="shared" si="0"/>
        <v>0</v>
      </c>
      <c r="H16" s="639">
        <f t="shared" si="1"/>
        <v>0</v>
      </c>
      <c r="I16" s="639">
        <f t="shared" si="2"/>
        <v>0</v>
      </c>
      <c r="J16" s="1043">
        <f t="shared" si="3"/>
        <v>0</v>
      </c>
    </row>
    <row r="17" spans="1:10" x14ac:dyDescent="0.2">
      <c r="A17" s="462">
        <v>607</v>
      </c>
      <c r="B17" s="462"/>
      <c r="C17" s="465">
        <v>1</v>
      </c>
      <c r="D17" s="466"/>
      <c r="E17" s="463"/>
      <c r="F17" s="464">
        <v>0</v>
      </c>
      <c r="G17" s="639">
        <f t="shared" si="0"/>
        <v>0</v>
      </c>
      <c r="H17" s="639">
        <f t="shared" si="1"/>
        <v>0</v>
      </c>
      <c r="I17" s="639">
        <f t="shared" si="2"/>
        <v>0</v>
      </c>
      <c r="J17" s="1043">
        <f t="shared" si="3"/>
        <v>0</v>
      </c>
    </row>
    <row r="18" spans="1:10" x14ac:dyDescent="0.2">
      <c r="A18" s="462">
        <v>612</v>
      </c>
      <c r="B18" s="462"/>
      <c r="C18" s="465">
        <v>1</v>
      </c>
      <c r="D18" s="466"/>
      <c r="E18" s="463"/>
      <c r="F18" s="464">
        <v>0</v>
      </c>
      <c r="G18" s="639">
        <f t="shared" si="0"/>
        <v>0</v>
      </c>
      <c r="H18" s="639">
        <f t="shared" si="1"/>
        <v>0</v>
      </c>
      <c r="I18" s="639">
        <f t="shared" si="2"/>
        <v>0</v>
      </c>
      <c r="J18" s="1043">
        <f t="shared" si="3"/>
        <v>0</v>
      </c>
    </row>
    <row r="19" spans="1:10" x14ac:dyDescent="0.2">
      <c r="A19" s="462">
        <v>613</v>
      </c>
      <c r="B19" s="462"/>
      <c r="C19" s="465">
        <v>1</v>
      </c>
      <c r="D19" s="466"/>
      <c r="E19" s="463"/>
      <c r="F19" s="464">
        <v>0</v>
      </c>
      <c r="G19" s="639">
        <f t="shared" si="0"/>
        <v>0</v>
      </c>
      <c r="H19" s="639">
        <f t="shared" si="1"/>
        <v>0</v>
      </c>
      <c r="I19" s="639">
        <f t="shared" si="2"/>
        <v>0</v>
      </c>
      <c r="J19" s="1043">
        <f t="shared" si="3"/>
        <v>0</v>
      </c>
    </row>
    <row r="20" spans="1:10" x14ac:dyDescent="0.2">
      <c r="A20" s="462">
        <v>615</v>
      </c>
      <c r="B20" s="462"/>
      <c r="C20" s="465">
        <v>1</v>
      </c>
      <c r="D20" s="466"/>
      <c r="E20" s="463"/>
      <c r="F20" s="464">
        <v>0</v>
      </c>
      <c r="G20" s="639">
        <f t="shared" si="0"/>
        <v>0</v>
      </c>
      <c r="H20" s="639">
        <f t="shared" si="1"/>
        <v>0</v>
      </c>
      <c r="I20" s="639">
        <f t="shared" si="2"/>
        <v>0</v>
      </c>
      <c r="J20" s="1043">
        <f t="shared" si="3"/>
        <v>0</v>
      </c>
    </row>
    <row r="21" spans="1:10" x14ac:dyDescent="0.2">
      <c r="A21" s="462">
        <v>618</v>
      </c>
      <c r="B21" s="462"/>
      <c r="C21" s="465">
        <v>1</v>
      </c>
      <c r="D21" s="466"/>
      <c r="E21" s="463"/>
      <c r="F21" s="464">
        <v>0</v>
      </c>
      <c r="G21" s="639">
        <f t="shared" si="0"/>
        <v>0</v>
      </c>
      <c r="H21" s="639">
        <f t="shared" si="1"/>
        <v>0</v>
      </c>
      <c r="I21" s="639">
        <f t="shared" si="2"/>
        <v>0</v>
      </c>
      <c r="J21" s="1043">
        <f t="shared" si="3"/>
        <v>0</v>
      </c>
    </row>
    <row r="22" spans="1:10" x14ac:dyDescent="0.2">
      <c r="A22" s="462">
        <v>622</v>
      </c>
      <c r="B22" s="462"/>
      <c r="C22" s="465">
        <v>1</v>
      </c>
      <c r="D22" s="466"/>
      <c r="E22" s="463"/>
      <c r="F22" s="464">
        <v>0</v>
      </c>
      <c r="G22" s="639">
        <f t="shared" si="0"/>
        <v>0</v>
      </c>
      <c r="H22" s="639">
        <f t="shared" si="1"/>
        <v>0</v>
      </c>
      <c r="I22" s="639">
        <f t="shared" si="2"/>
        <v>0</v>
      </c>
      <c r="J22" s="1043">
        <f t="shared" si="3"/>
        <v>0</v>
      </c>
    </row>
    <row r="23" spans="1:10" x14ac:dyDescent="0.2">
      <c r="A23" s="462">
        <v>623</v>
      </c>
      <c r="B23" s="462"/>
      <c r="C23" s="465">
        <v>1</v>
      </c>
      <c r="D23" s="466"/>
      <c r="E23" s="463"/>
      <c r="F23" s="464">
        <v>0</v>
      </c>
      <c r="G23" s="639">
        <f t="shared" si="0"/>
        <v>0</v>
      </c>
      <c r="H23" s="639">
        <f t="shared" si="1"/>
        <v>0</v>
      </c>
      <c r="I23" s="639">
        <f t="shared" si="2"/>
        <v>0</v>
      </c>
      <c r="J23" s="1043">
        <f t="shared" si="3"/>
        <v>0</v>
      </c>
    </row>
    <row r="24" spans="1:10" x14ac:dyDescent="0.2">
      <c r="A24" s="462">
        <v>624</v>
      </c>
      <c r="B24" s="462"/>
      <c r="C24" s="465">
        <v>1</v>
      </c>
      <c r="D24" s="466"/>
      <c r="E24" s="463"/>
      <c r="F24" s="464">
        <v>0</v>
      </c>
      <c r="G24" s="639">
        <f t="shared" si="0"/>
        <v>0</v>
      </c>
      <c r="H24" s="639">
        <f t="shared" si="1"/>
        <v>0</v>
      </c>
      <c r="I24" s="639">
        <f t="shared" si="2"/>
        <v>0</v>
      </c>
      <c r="J24" s="1043">
        <f t="shared" si="3"/>
        <v>0</v>
      </c>
    </row>
    <row r="25" spans="1:10" x14ac:dyDescent="0.2">
      <c r="A25" s="462">
        <v>625</v>
      </c>
      <c r="B25" s="462"/>
      <c r="C25" s="465">
        <v>1</v>
      </c>
      <c r="D25" s="466"/>
      <c r="E25" s="463"/>
      <c r="F25" s="464">
        <v>0</v>
      </c>
      <c r="G25" s="639">
        <f t="shared" si="0"/>
        <v>0</v>
      </c>
      <c r="H25" s="639">
        <f t="shared" si="1"/>
        <v>0</v>
      </c>
      <c r="I25" s="639">
        <f t="shared" si="2"/>
        <v>0</v>
      </c>
      <c r="J25" s="1043">
        <f t="shared" si="3"/>
        <v>0</v>
      </c>
    </row>
    <row r="26" spans="1:10" x14ac:dyDescent="0.2">
      <c r="A26" s="462">
        <v>626</v>
      </c>
      <c r="B26" s="462"/>
      <c r="C26" s="465">
        <v>1</v>
      </c>
      <c r="D26" s="466"/>
      <c r="E26" s="463"/>
      <c r="F26" s="464">
        <v>0</v>
      </c>
      <c r="G26" s="639">
        <f t="shared" si="0"/>
        <v>0</v>
      </c>
      <c r="H26" s="639">
        <f t="shared" si="1"/>
        <v>0</v>
      </c>
      <c r="I26" s="639">
        <f t="shared" si="2"/>
        <v>0</v>
      </c>
      <c r="J26" s="1043">
        <f t="shared" si="3"/>
        <v>0</v>
      </c>
    </row>
    <row r="27" spans="1:10" x14ac:dyDescent="0.2">
      <c r="A27" s="3198" t="s">
        <v>143</v>
      </c>
      <c r="B27" s="3199"/>
      <c r="C27" s="460">
        <v>1</v>
      </c>
      <c r="D27" s="466"/>
      <c r="E27" s="463"/>
      <c r="F27" s="464">
        <v>0</v>
      </c>
      <c r="G27" s="639">
        <f t="shared" si="0"/>
        <v>0</v>
      </c>
      <c r="H27" s="639">
        <f t="shared" si="1"/>
        <v>0</v>
      </c>
      <c r="I27" s="639">
        <f t="shared" si="2"/>
        <v>0</v>
      </c>
      <c r="J27" s="1043">
        <f t="shared" si="3"/>
        <v>0</v>
      </c>
    </row>
    <row r="28" spans="1:10" x14ac:dyDescent="0.2">
      <c r="A28" s="3192">
        <v>765</v>
      </c>
      <c r="B28" s="3193"/>
      <c r="C28" s="460">
        <v>1</v>
      </c>
      <c r="D28" s="466"/>
      <c r="E28" s="463"/>
      <c r="F28" s="464">
        <v>0</v>
      </c>
      <c r="G28" s="639">
        <f t="shared" si="0"/>
        <v>0</v>
      </c>
      <c r="H28" s="639">
        <f t="shared" si="1"/>
        <v>0</v>
      </c>
      <c r="I28" s="639">
        <f t="shared" si="2"/>
        <v>0</v>
      </c>
      <c r="J28" s="1043">
        <f t="shared" si="3"/>
        <v>0</v>
      </c>
    </row>
    <row r="29" spans="1:10" x14ac:dyDescent="0.2">
      <c r="A29" s="3194">
        <v>651</v>
      </c>
      <c r="B29" s="3195"/>
      <c r="C29" s="460">
        <v>1</v>
      </c>
      <c r="D29" s="466"/>
      <c r="E29" s="463"/>
      <c r="F29" s="464">
        <v>0</v>
      </c>
      <c r="G29" s="639">
        <f t="shared" si="0"/>
        <v>0</v>
      </c>
      <c r="H29" s="639">
        <f t="shared" si="1"/>
        <v>0</v>
      </c>
      <c r="I29" s="639">
        <f t="shared" si="2"/>
        <v>0</v>
      </c>
      <c r="J29" s="1043">
        <f t="shared" si="3"/>
        <v>0</v>
      </c>
    </row>
    <row r="30" spans="1:10" s="1902" customFormat="1" x14ac:dyDescent="0.2">
      <c r="A30" s="3200" t="s">
        <v>1948</v>
      </c>
      <c r="B30" s="3201"/>
      <c r="C30" s="460">
        <v>1</v>
      </c>
      <c r="D30" s="466"/>
      <c r="E30" s="463"/>
      <c r="F30" s="464">
        <v>0</v>
      </c>
      <c r="G30" s="639">
        <f t="shared" ref="G30:G36" si="4">IF(C30=1,F30,0)</f>
        <v>0</v>
      </c>
      <c r="H30" s="639">
        <f t="shared" ref="H30:H36" si="5">IF(C30=2,F30,0)</f>
        <v>0</v>
      </c>
      <c r="I30" s="639">
        <f t="shared" ref="I30:I36" si="6">IF(C30=3,F30,0)</f>
        <v>0</v>
      </c>
      <c r="J30" s="1043">
        <f t="shared" ref="J30:J36" si="7">IF(C30=4,F30,0)</f>
        <v>0</v>
      </c>
    </row>
    <row r="31" spans="1:10" s="1902" customFormat="1" x14ac:dyDescent="0.2">
      <c r="A31" s="3200" t="s">
        <v>1949</v>
      </c>
      <c r="B31" s="3201"/>
      <c r="C31" s="460">
        <v>1</v>
      </c>
      <c r="D31" s="466"/>
      <c r="E31" s="463"/>
      <c r="F31" s="464">
        <v>0</v>
      </c>
      <c r="G31" s="639">
        <f t="shared" si="4"/>
        <v>0</v>
      </c>
      <c r="H31" s="639">
        <f t="shared" si="5"/>
        <v>0</v>
      </c>
      <c r="I31" s="639">
        <f t="shared" si="6"/>
        <v>0</v>
      </c>
      <c r="J31" s="1043">
        <f t="shared" si="7"/>
        <v>0</v>
      </c>
    </row>
    <row r="32" spans="1:10" s="1902" customFormat="1" x14ac:dyDescent="0.2">
      <c r="A32" s="3200" t="s">
        <v>1950</v>
      </c>
      <c r="B32" s="3201"/>
      <c r="C32" s="460">
        <v>1</v>
      </c>
      <c r="D32" s="466"/>
      <c r="E32" s="463"/>
      <c r="F32" s="464">
        <v>0</v>
      </c>
      <c r="G32" s="639">
        <f t="shared" ref="G32:G35" si="8">IF(C32=1,F32,0)</f>
        <v>0</v>
      </c>
      <c r="H32" s="639">
        <f t="shared" ref="H32:H35" si="9">IF(C32=2,F32,0)</f>
        <v>0</v>
      </c>
      <c r="I32" s="639">
        <f t="shared" ref="I32:I35" si="10">IF(C32=3,F32,0)</f>
        <v>0</v>
      </c>
      <c r="J32" s="1043">
        <f t="shared" ref="J32:J35" si="11">IF(C32=4,F32,0)</f>
        <v>0</v>
      </c>
    </row>
    <row r="33" spans="1:10" s="1902" customFormat="1" x14ac:dyDescent="0.2">
      <c r="A33" s="3200" t="s">
        <v>1951</v>
      </c>
      <c r="B33" s="3201"/>
      <c r="C33" s="460">
        <v>1</v>
      </c>
      <c r="D33" s="466"/>
      <c r="E33" s="463"/>
      <c r="F33" s="464">
        <v>0</v>
      </c>
      <c r="G33" s="639">
        <f t="shared" si="8"/>
        <v>0</v>
      </c>
      <c r="H33" s="639">
        <f t="shared" si="9"/>
        <v>0</v>
      </c>
      <c r="I33" s="639">
        <f t="shared" si="10"/>
        <v>0</v>
      </c>
      <c r="J33" s="1043">
        <f t="shared" si="11"/>
        <v>0</v>
      </c>
    </row>
    <row r="34" spans="1:10" s="1902" customFormat="1" x14ac:dyDescent="0.2">
      <c r="A34" s="3200" t="s">
        <v>1952</v>
      </c>
      <c r="B34" s="3201"/>
      <c r="C34" s="460">
        <v>1</v>
      </c>
      <c r="D34" s="466"/>
      <c r="E34" s="463"/>
      <c r="F34" s="464">
        <v>0</v>
      </c>
      <c r="G34" s="639">
        <f t="shared" si="8"/>
        <v>0</v>
      </c>
      <c r="H34" s="639">
        <f t="shared" si="9"/>
        <v>0</v>
      </c>
      <c r="I34" s="639">
        <f t="shared" si="10"/>
        <v>0</v>
      </c>
      <c r="J34" s="1043">
        <f t="shared" si="11"/>
        <v>0</v>
      </c>
    </row>
    <row r="35" spans="1:10" s="1902" customFormat="1" x14ac:dyDescent="0.2">
      <c r="A35" s="3200" t="s">
        <v>1953</v>
      </c>
      <c r="B35" s="3201"/>
      <c r="C35" s="460">
        <v>1</v>
      </c>
      <c r="D35" s="466"/>
      <c r="E35" s="463"/>
      <c r="F35" s="464">
        <v>0</v>
      </c>
      <c r="G35" s="639">
        <f t="shared" si="8"/>
        <v>0</v>
      </c>
      <c r="H35" s="639">
        <f t="shared" si="9"/>
        <v>0</v>
      </c>
      <c r="I35" s="639">
        <f t="shared" si="10"/>
        <v>0</v>
      </c>
      <c r="J35" s="1043">
        <f t="shared" si="11"/>
        <v>0</v>
      </c>
    </row>
    <row r="36" spans="1:10" s="1902" customFormat="1" x14ac:dyDescent="0.2">
      <c r="A36" s="3202"/>
      <c r="B36" s="3203"/>
      <c r="C36" s="460">
        <v>1</v>
      </c>
      <c r="D36" s="466"/>
      <c r="E36" s="463"/>
      <c r="F36" s="464">
        <v>0</v>
      </c>
      <c r="G36" s="639">
        <f t="shared" si="4"/>
        <v>0</v>
      </c>
      <c r="H36" s="639">
        <f t="shared" si="5"/>
        <v>0</v>
      </c>
      <c r="I36" s="639">
        <f t="shared" si="6"/>
        <v>0</v>
      </c>
      <c r="J36" s="1043">
        <f t="shared" si="7"/>
        <v>0</v>
      </c>
    </row>
    <row r="37" spans="1:10" x14ac:dyDescent="0.2">
      <c r="A37" s="1044"/>
      <c r="B37" s="467"/>
      <c r="C37" s="467"/>
      <c r="D37" s="468"/>
      <c r="E37" s="469"/>
      <c r="F37" s="475"/>
      <c r="G37" s="475"/>
      <c r="H37" s="475"/>
      <c r="I37" s="475"/>
      <c r="J37" s="1045"/>
    </row>
    <row r="38" spans="1:10" x14ac:dyDescent="0.2">
      <c r="A38" s="980" t="s">
        <v>1415</v>
      </c>
      <c r="B38" s="470"/>
      <c r="C38" s="470"/>
      <c r="D38" s="470"/>
      <c r="E38" s="471"/>
      <c r="F38" s="640">
        <f>SUM(F12:F36)</f>
        <v>0</v>
      </c>
      <c r="G38" s="640">
        <f>SUM(G12:G36)</f>
        <v>0</v>
      </c>
      <c r="H38" s="640">
        <f>SUM(H12:H36)</f>
        <v>0</v>
      </c>
      <c r="I38" s="640">
        <f>SUM(I12:I36)</f>
        <v>0</v>
      </c>
      <c r="J38" s="1046">
        <f>SUM(J12:J36)</f>
        <v>0</v>
      </c>
    </row>
    <row r="39" spans="1:10" x14ac:dyDescent="0.2">
      <c r="A39" s="1047"/>
      <c r="B39" s="472"/>
      <c r="C39" s="472"/>
      <c r="D39" s="473"/>
      <c r="E39" s="473"/>
      <c r="F39" s="476"/>
      <c r="G39" s="476"/>
      <c r="H39" s="476"/>
      <c r="I39" s="476"/>
      <c r="J39" s="1048"/>
    </row>
    <row r="40" spans="1:10" x14ac:dyDescent="0.2">
      <c r="A40" s="1044"/>
      <c r="B40" s="474"/>
      <c r="C40" s="474"/>
      <c r="D40" s="468"/>
      <c r="E40" s="410"/>
      <c r="F40" s="477"/>
      <c r="G40" s="477"/>
      <c r="H40" s="477"/>
      <c r="I40" s="477"/>
      <c r="J40" s="1049"/>
    </row>
    <row r="41" spans="1:10" x14ac:dyDescent="0.2">
      <c r="A41" s="980" t="s">
        <v>1416</v>
      </c>
      <c r="B41" s="470"/>
      <c r="C41" s="470"/>
      <c r="D41" s="470"/>
      <c r="E41" s="471"/>
      <c r="F41" s="641">
        <f>SUM(G41:J41)</f>
        <v>0</v>
      </c>
      <c r="G41" s="641">
        <f>G38*G9</f>
        <v>0</v>
      </c>
      <c r="H41" s="641">
        <f>H38*H9</f>
        <v>0</v>
      </c>
      <c r="I41" s="641">
        <f>I38*I9</f>
        <v>0</v>
      </c>
      <c r="J41" s="1050">
        <f>J38*J9</f>
        <v>0</v>
      </c>
    </row>
    <row r="42" spans="1:10" x14ac:dyDescent="0.2">
      <c r="A42" s="1047"/>
      <c r="B42" s="472"/>
      <c r="C42" s="472"/>
      <c r="D42" s="473"/>
      <c r="E42" s="473"/>
      <c r="F42" s="478"/>
      <c r="G42" s="478"/>
      <c r="H42" s="478"/>
      <c r="I42" s="478"/>
      <c r="J42" s="1051"/>
    </row>
    <row r="43" spans="1:10" x14ac:dyDescent="0.2">
      <c r="A43" s="1044"/>
      <c r="B43" s="474"/>
      <c r="C43" s="474"/>
      <c r="D43" s="468"/>
      <c r="E43" s="410"/>
      <c r="F43" s="477"/>
      <c r="G43" s="477"/>
      <c r="H43" s="477"/>
      <c r="I43" s="477"/>
      <c r="J43" s="1049"/>
    </row>
    <row r="44" spans="1:10" x14ac:dyDescent="0.2">
      <c r="A44" s="980" t="s">
        <v>1417</v>
      </c>
      <c r="B44" s="470"/>
      <c r="C44" s="470"/>
      <c r="D44" s="470"/>
      <c r="E44" s="471"/>
      <c r="F44" s="641">
        <f>SUM(G44:I44)</f>
        <v>0</v>
      </c>
      <c r="G44" s="641">
        <f>+'cloture tva'!O45</f>
        <v>0</v>
      </c>
      <c r="H44" s="641"/>
      <c r="I44" s="641"/>
      <c r="J44" s="1050"/>
    </row>
    <row r="45" spans="1:10" ht="13.5" thickBot="1" x14ac:dyDescent="0.25">
      <c r="A45" s="1052"/>
      <c r="B45" s="1053"/>
      <c r="C45" s="1053"/>
      <c r="D45" s="1054"/>
      <c r="E45" s="1055"/>
      <c r="F45" s="1056"/>
      <c r="G45" s="1056"/>
      <c r="H45" s="1056"/>
      <c r="I45" s="1056"/>
      <c r="J45" s="1057"/>
    </row>
    <row r="46" spans="1:10" x14ac:dyDescent="0.2">
      <c r="A46" s="1044"/>
      <c r="B46" s="474"/>
      <c r="C46" s="474"/>
      <c r="D46" s="468"/>
      <c r="E46" s="410"/>
      <c r="F46" s="477"/>
      <c r="G46" s="477"/>
      <c r="H46" s="477"/>
      <c r="I46" s="477"/>
      <c r="J46" s="1049"/>
    </row>
    <row r="47" spans="1:10" x14ac:dyDescent="0.2">
      <c r="A47" s="980" t="s">
        <v>223</v>
      </c>
      <c r="B47" s="470"/>
      <c r="C47" s="470"/>
      <c r="D47" s="470"/>
      <c r="E47" s="471"/>
      <c r="F47" s="641">
        <f>+F41-F44</f>
        <v>0</v>
      </c>
      <c r="G47" s="641"/>
      <c r="H47" s="641"/>
      <c r="I47" s="641"/>
      <c r="J47" s="1050"/>
    </row>
    <row r="48" spans="1:10" ht="13.5" thickBot="1" x14ac:dyDescent="0.25">
      <c r="A48" s="1052"/>
      <c r="B48" s="1053"/>
      <c r="C48" s="1053"/>
      <c r="D48" s="1054"/>
      <c r="E48" s="1055"/>
      <c r="F48" s="1056"/>
      <c r="G48" s="1056"/>
      <c r="H48" s="1056"/>
      <c r="I48" s="1056"/>
      <c r="J48" s="1057"/>
    </row>
    <row r="51" spans="1:10" x14ac:dyDescent="0.2">
      <c r="A51" s="1482" t="s">
        <v>1582</v>
      </c>
    </row>
    <row r="52" spans="1:10" x14ac:dyDescent="0.2">
      <c r="A52" s="3191"/>
      <c r="B52" s="3191"/>
      <c r="C52" s="3191"/>
      <c r="D52" s="3191"/>
      <c r="E52" s="3191"/>
      <c r="F52" s="3191"/>
      <c r="G52" s="3191"/>
      <c r="H52" s="3191"/>
      <c r="I52" s="3191"/>
      <c r="J52" s="3191"/>
    </row>
    <row r="53" spans="1:10" x14ac:dyDescent="0.2">
      <c r="A53" s="3191"/>
      <c r="B53" s="3191"/>
      <c r="C53" s="3191"/>
      <c r="D53" s="3191"/>
      <c r="E53" s="3191"/>
      <c r="F53" s="3191"/>
      <c r="G53" s="3191"/>
      <c r="H53" s="3191"/>
      <c r="I53" s="3191"/>
      <c r="J53" s="3191"/>
    </row>
    <row r="54" spans="1:10" x14ac:dyDescent="0.2">
      <c r="A54" s="3191"/>
      <c r="B54" s="3191"/>
      <c r="C54" s="3191"/>
      <c r="D54" s="3191"/>
      <c r="E54" s="3191"/>
      <c r="F54" s="3191"/>
      <c r="G54" s="3191"/>
      <c r="H54" s="3191"/>
      <c r="I54" s="3191"/>
      <c r="J54" s="3191"/>
    </row>
    <row r="55" spans="1:10" x14ac:dyDescent="0.2">
      <c r="A55" s="3191"/>
      <c r="B55" s="3191"/>
      <c r="C55" s="3191"/>
      <c r="D55" s="3191"/>
      <c r="E55" s="3191"/>
      <c r="F55" s="3191"/>
      <c r="G55" s="3191"/>
      <c r="H55" s="3191"/>
      <c r="I55" s="3191"/>
      <c r="J55" s="3191"/>
    </row>
    <row r="56" spans="1:10" x14ac:dyDescent="0.2">
      <c r="A56" s="3191"/>
      <c r="B56" s="3191"/>
      <c r="C56" s="3191"/>
      <c r="D56" s="3191"/>
      <c r="E56" s="3191"/>
      <c r="F56" s="3191"/>
      <c r="G56" s="3191"/>
      <c r="H56" s="3191"/>
      <c r="I56" s="3191"/>
      <c r="J56" s="3191"/>
    </row>
    <row r="57" spans="1:10" x14ac:dyDescent="0.2">
      <c r="A57" s="3191"/>
      <c r="B57" s="3191"/>
      <c r="C57" s="3191"/>
      <c r="D57" s="3191"/>
      <c r="E57" s="3191"/>
      <c r="F57" s="3191"/>
      <c r="G57" s="3191"/>
      <c r="H57" s="3191"/>
      <c r="I57" s="3191"/>
      <c r="J57" s="3191"/>
    </row>
  </sheetData>
  <mergeCells count="19">
    <mergeCell ref="A30:B30"/>
    <mergeCell ref="A31:B31"/>
    <mergeCell ref="A36:B36"/>
    <mergeCell ref="A32:B32"/>
    <mergeCell ref="A33:B33"/>
    <mergeCell ref="A34:B34"/>
    <mergeCell ref="A35:B35"/>
    <mergeCell ref="A28:B28"/>
    <mergeCell ref="A29:B29"/>
    <mergeCell ref="B1:D1"/>
    <mergeCell ref="D3:F3"/>
    <mergeCell ref="A8:B8"/>
    <mergeCell ref="A27:B27"/>
    <mergeCell ref="A56:J56"/>
    <mergeCell ref="A57:J57"/>
    <mergeCell ref="A52:J52"/>
    <mergeCell ref="A53:J53"/>
    <mergeCell ref="A54:J54"/>
    <mergeCell ref="A55:J55"/>
  </mergeCells>
  <phoneticPr fontId="51" type="noConversion"/>
  <printOptions horizontalCentered="1" verticalCentered="1"/>
  <pageMargins left="0" right="0" top="0" bottom="0" header="0" footer="0"/>
  <pageSetup paperSize="9" orientation="landscape" horizontalDpi="300" verticalDpi="300"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7">
    <tabColor indexed="10"/>
  </sheetPr>
  <dimension ref="A1:J54"/>
  <sheetViews>
    <sheetView workbookViewId="0">
      <selection activeCell="L37" sqref="L37"/>
    </sheetView>
  </sheetViews>
  <sheetFormatPr baseColWidth="10" defaultRowHeight="12.75" x14ac:dyDescent="0.2"/>
  <cols>
    <col min="2" max="2" width="11.5703125" customWidth="1"/>
    <col min="3" max="3" width="1.7109375" customWidth="1"/>
  </cols>
  <sheetData>
    <row r="1" spans="1:10" ht="13.5" thickBot="1" x14ac:dyDescent="0.25">
      <c r="A1" s="209" t="s">
        <v>1671</v>
      </c>
      <c r="B1" s="2263" t="str">
        <f>+Q!G5</f>
        <v>SPECIMEN ECF</v>
      </c>
      <c r="C1" s="2263"/>
      <c r="D1" s="2263"/>
      <c r="E1" s="355"/>
      <c r="F1" s="355"/>
      <c r="G1" s="355"/>
      <c r="H1" s="355"/>
      <c r="I1" s="355"/>
      <c r="J1" s="356"/>
    </row>
    <row r="2" spans="1:10" ht="13.5" thickBot="1" x14ac:dyDescent="0.25">
      <c r="A2" s="208"/>
      <c r="B2" s="218"/>
      <c r="C2" s="218"/>
      <c r="D2" s="218"/>
      <c r="E2" s="186"/>
      <c r="F2" s="346"/>
      <c r="G2" s="186"/>
      <c r="H2" s="346"/>
      <c r="I2" s="408"/>
      <c r="J2" s="224" t="s">
        <v>9</v>
      </c>
    </row>
    <row r="3" spans="1:10" ht="13.5" thickBot="1" x14ac:dyDescent="0.25">
      <c r="A3" s="208"/>
      <c r="B3" s="186" t="s">
        <v>724</v>
      </c>
      <c r="C3" s="186"/>
      <c r="D3" s="2264">
        <f>+GA!O3</f>
        <v>41639</v>
      </c>
      <c r="E3" s="2264"/>
      <c r="F3" s="2264"/>
      <c r="G3" s="186"/>
      <c r="H3" s="186"/>
      <c r="I3" s="409"/>
      <c r="J3" s="224" t="s">
        <v>711</v>
      </c>
    </row>
    <row r="4" spans="1:10" ht="13.5" thickBot="1" x14ac:dyDescent="0.25">
      <c r="A4" s="276" t="s">
        <v>1457</v>
      </c>
      <c r="B4" s="279"/>
      <c r="C4" s="279"/>
      <c r="D4" s="278" t="s">
        <v>725</v>
      </c>
      <c r="E4" s="280"/>
      <c r="F4" s="277"/>
      <c r="G4" s="277"/>
      <c r="H4" s="277"/>
      <c r="I4" s="277"/>
      <c r="J4" s="359"/>
    </row>
    <row r="5" spans="1:10" ht="18.75" x14ac:dyDescent="0.3">
      <c r="A5" s="1032" t="s">
        <v>1105</v>
      </c>
      <c r="B5" s="1033"/>
      <c r="C5" s="1033"/>
      <c r="D5" s="1033"/>
      <c r="E5" s="1033"/>
      <c r="F5" s="1033"/>
      <c r="G5" s="1033"/>
      <c r="H5" s="1033"/>
      <c r="I5" s="1033"/>
      <c r="J5" s="1034"/>
    </row>
    <row r="6" spans="1:10" x14ac:dyDescent="0.2">
      <c r="A6" s="1035"/>
      <c r="B6" s="438"/>
      <c r="C6" s="438"/>
      <c r="D6" s="438"/>
      <c r="E6" s="438"/>
      <c r="F6" s="438"/>
      <c r="G6" s="438"/>
      <c r="H6" s="438"/>
      <c r="I6" s="438"/>
      <c r="J6" s="1036"/>
    </row>
    <row r="7" spans="1:10" x14ac:dyDescent="0.2">
      <c r="A7" s="1037"/>
      <c r="B7" s="410"/>
      <c r="C7" s="440" t="s">
        <v>592</v>
      </c>
      <c r="D7" s="439"/>
      <c r="E7" s="410"/>
      <c r="F7" s="439"/>
      <c r="G7" s="441" t="s">
        <v>1408</v>
      </c>
      <c r="H7" s="442"/>
      <c r="I7" s="442"/>
      <c r="J7" s="1038"/>
    </row>
    <row r="8" spans="1:10" x14ac:dyDescent="0.2">
      <c r="A8" s="3196" t="s">
        <v>1409</v>
      </c>
      <c r="B8" s="3197"/>
      <c r="C8" s="444" t="s">
        <v>158</v>
      </c>
      <c r="D8" s="445" t="s">
        <v>1410</v>
      </c>
      <c r="E8" s="446"/>
      <c r="F8" s="443" t="s">
        <v>570</v>
      </c>
      <c r="G8" s="447">
        <v>1</v>
      </c>
      <c r="H8" s="447">
        <v>2</v>
      </c>
      <c r="I8" s="447"/>
      <c r="J8" s="1039" t="s">
        <v>1411</v>
      </c>
    </row>
    <row r="9" spans="1:10" x14ac:dyDescent="0.2">
      <c r="A9" s="1040"/>
      <c r="B9" s="448"/>
      <c r="C9" s="449" t="s">
        <v>1545</v>
      </c>
      <c r="D9" s="450"/>
      <c r="E9" s="448"/>
      <c r="F9" s="450"/>
      <c r="G9" s="451">
        <v>0.19600000000000001</v>
      </c>
      <c r="H9" s="452">
        <v>5.5E-2</v>
      </c>
      <c r="I9" s="453"/>
      <c r="J9" s="1041">
        <v>4</v>
      </c>
    </row>
    <row r="10" spans="1:10" x14ac:dyDescent="0.2">
      <c r="A10" s="1037" t="s">
        <v>1412</v>
      </c>
      <c r="B10" s="454"/>
      <c r="C10" s="455" t="s">
        <v>687</v>
      </c>
      <c r="D10" s="456"/>
      <c r="E10" s="1237"/>
      <c r="F10" s="1238"/>
      <c r="G10" s="457"/>
      <c r="H10" s="457"/>
      <c r="I10" s="457"/>
      <c r="J10" s="1042"/>
    </row>
    <row r="11" spans="1:10" ht="14.25" x14ac:dyDescent="0.2">
      <c r="A11" s="1037" t="s">
        <v>1413</v>
      </c>
      <c r="B11" s="454" t="s">
        <v>1414</v>
      </c>
      <c r="C11" s="455" t="s">
        <v>687</v>
      </c>
      <c r="D11" s="458"/>
      <c r="E11" s="1239"/>
      <c r="F11" s="1238"/>
      <c r="G11" s="457"/>
      <c r="H11" s="457"/>
      <c r="I11" s="457"/>
      <c r="J11" s="1042"/>
    </row>
    <row r="12" spans="1:10" x14ac:dyDescent="0.2">
      <c r="A12" s="3192">
        <v>70</v>
      </c>
      <c r="B12" s="3193"/>
      <c r="C12" s="461">
        <v>1</v>
      </c>
      <c r="D12" s="462"/>
      <c r="E12" s="463"/>
      <c r="F12" s="1240">
        <v>0</v>
      </c>
      <c r="G12" s="639">
        <f t="shared" ref="G12:G33" si="0">IF(C12=1,F12,0)</f>
        <v>0</v>
      </c>
      <c r="H12" s="639">
        <f t="shared" ref="H12:H33" si="1">IF(C12=2,F12,0)</f>
        <v>0</v>
      </c>
      <c r="I12" s="639">
        <f>IF(C12=3,F12,0)</f>
        <v>0</v>
      </c>
      <c r="J12" s="1043">
        <f>IF(C12=4,F12,0)</f>
        <v>0</v>
      </c>
    </row>
    <row r="13" spans="1:10" x14ac:dyDescent="0.2">
      <c r="A13" s="3192">
        <v>70</v>
      </c>
      <c r="B13" s="3193"/>
      <c r="C13" s="461">
        <v>1</v>
      </c>
      <c r="D13" s="466"/>
      <c r="E13" s="463"/>
      <c r="F13" s="1240">
        <v>0</v>
      </c>
      <c r="G13" s="639">
        <f t="shared" si="0"/>
        <v>0</v>
      </c>
      <c r="H13" s="639">
        <f t="shared" si="1"/>
        <v>0</v>
      </c>
      <c r="I13" s="639">
        <f>IF(C13=3,F13,0)</f>
        <v>0</v>
      </c>
      <c r="J13" s="1043">
        <f t="shared" ref="J13:J33" si="2">IF(C13=4,F13,0)</f>
        <v>0</v>
      </c>
    </row>
    <row r="14" spans="1:10" x14ac:dyDescent="0.2">
      <c r="A14" s="3192">
        <v>70</v>
      </c>
      <c r="B14" s="3193"/>
      <c r="C14" s="461">
        <v>1</v>
      </c>
      <c r="D14" s="466"/>
      <c r="E14" s="463"/>
      <c r="F14" s="1240">
        <v>0</v>
      </c>
      <c r="G14" s="639">
        <f t="shared" si="0"/>
        <v>0</v>
      </c>
      <c r="H14" s="639">
        <f t="shared" si="1"/>
        <v>0</v>
      </c>
      <c r="I14" s="639">
        <f>IF(C14=3,F14,0)</f>
        <v>0</v>
      </c>
      <c r="J14" s="1043">
        <f t="shared" si="2"/>
        <v>0</v>
      </c>
    </row>
    <row r="15" spans="1:10" x14ac:dyDescent="0.2">
      <c r="A15" s="3192">
        <v>70</v>
      </c>
      <c r="B15" s="3193"/>
      <c r="C15" s="461">
        <v>1</v>
      </c>
      <c r="D15" s="466"/>
      <c r="E15" s="463"/>
      <c r="F15" s="1240">
        <v>0</v>
      </c>
      <c r="G15" s="639">
        <f t="shared" si="0"/>
        <v>0</v>
      </c>
      <c r="H15" s="639">
        <f t="shared" si="1"/>
        <v>0</v>
      </c>
      <c r="I15" s="639">
        <f>IF(C15=3,F15,0)</f>
        <v>0</v>
      </c>
      <c r="J15" s="1043">
        <f t="shared" si="2"/>
        <v>0</v>
      </c>
    </row>
    <row r="16" spans="1:10" x14ac:dyDescent="0.2">
      <c r="A16" s="3192">
        <v>70</v>
      </c>
      <c r="B16" s="3193"/>
      <c r="C16" s="461">
        <v>1</v>
      </c>
      <c r="D16" s="466"/>
      <c r="E16" s="463"/>
      <c r="F16" s="1240">
        <v>0</v>
      </c>
      <c r="G16" s="639">
        <f t="shared" si="0"/>
        <v>0</v>
      </c>
      <c r="H16" s="639">
        <f t="shared" si="1"/>
        <v>0</v>
      </c>
      <c r="I16" s="639">
        <v>0</v>
      </c>
      <c r="J16" s="1043">
        <f t="shared" si="2"/>
        <v>0</v>
      </c>
    </row>
    <row r="17" spans="1:10" x14ac:dyDescent="0.2">
      <c r="A17" s="3192">
        <v>70</v>
      </c>
      <c r="B17" s="3193"/>
      <c r="C17" s="461">
        <v>1</v>
      </c>
      <c r="D17" s="466"/>
      <c r="E17" s="463"/>
      <c r="F17" s="1240">
        <v>0</v>
      </c>
      <c r="G17" s="639">
        <f t="shared" si="0"/>
        <v>0</v>
      </c>
      <c r="H17" s="639">
        <f t="shared" si="1"/>
        <v>0</v>
      </c>
      <c r="I17" s="639">
        <f t="shared" ref="I17:I33" si="3">IF(C17=3,F17,0)</f>
        <v>0</v>
      </c>
      <c r="J17" s="1043">
        <f t="shared" si="2"/>
        <v>0</v>
      </c>
    </row>
    <row r="18" spans="1:10" x14ac:dyDescent="0.2">
      <c r="A18" s="3192">
        <v>70</v>
      </c>
      <c r="B18" s="3193"/>
      <c r="C18" s="461">
        <v>1</v>
      </c>
      <c r="D18" s="466"/>
      <c r="E18" s="463"/>
      <c r="F18" s="1240">
        <v>0</v>
      </c>
      <c r="G18" s="639">
        <f t="shared" si="0"/>
        <v>0</v>
      </c>
      <c r="H18" s="639">
        <f t="shared" si="1"/>
        <v>0</v>
      </c>
      <c r="I18" s="639">
        <f t="shared" si="3"/>
        <v>0</v>
      </c>
      <c r="J18" s="1043">
        <f t="shared" si="2"/>
        <v>0</v>
      </c>
    </row>
    <row r="19" spans="1:10" x14ac:dyDescent="0.2">
      <c r="A19" s="3192">
        <v>70</v>
      </c>
      <c r="B19" s="3193"/>
      <c r="C19" s="461">
        <v>1</v>
      </c>
      <c r="D19" s="466"/>
      <c r="E19" s="463"/>
      <c r="F19" s="1240">
        <v>0</v>
      </c>
      <c r="G19" s="639">
        <f t="shared" si="0"/>
        <v>0</v>
      </c>
      <c r="H19" s="639">
        <f t="shared" si="1"/>
        <v>0</v>
      </c>
      <c r="I19" s="639">
        <f t="shared" si="3"/>
        <v>0</v>
      </c>
      <c r="J19" s="1043">
        <f t="shared" si="2"/>
        <v>0</v>
      </c>
    </row>
    <row r="20" spans="1:10" x14ac:dyDescent="0.2">
      <c r="A20" s="3192">
        <v>70</v>
      </c>
      <c r="B20" s="3193"/>
      <c r="C20" s="461">
        <v>1</v>
      </c>
      <c r="D20" s="466"/>
      <c r="E20" s="463"/>
      <c r="F20" s="1240">
        <v>0</v>
      </c>
      <c r="G20" s="639">
        <f t="shared" si="0"/>
        <v>0</v>
      </c>
      <c r="H20" s="639">
        <f t="shared" si="1"/>
        <v>0</v>
      </c>
      <c r="I20" s="639">
        <f t="shared" si="3"/>
        <v>0</v>
      </c>
      <c r="J20" s="1043">
        <f t="shared" si="2"/>
        <v>0</v>
      </c>
    </row>
    <row r="21" spans="1:10" x14ac:dyDescent="0.2">
      <c r="A21" s="3192">
        <v>70</v>
      </c>
      <c r="B21" s="3193"/>
      <c r="C21" s="461">
        <v>1</v>
      </c>
      <c r="D21" s="466"/>
      <c r="E21" s="463"/>
      <c r="F21" s="1240">
        <v>0</v>
      </c>
      <c r="G21" s="639">
        <f t="shared" si="0"/>
        <v>0</v>
      </c>
      <c r="H21" s="639">
        <f t="shared" si="1"/>
        <v>0</v>
      </c>
      <c r="I21" s="639">
        <f t="shared" si="3"/>
        <v>0</v>
      </c>
      <c r="J21" s="1043">
        <f t="shared" si="2"/>
        <v>0</v>
      </c>
    </row>
    <row r="22" spans="1:10" x14ac:dyDescent="0.2">
      <c r="A22" s="3192">
        <v>70</v>
      </c>
      <c r="B22" s="3193"/>
      <c r="C22" s="461">
        <v>1</v>
      </c>
      <c r="D22" s="466"/>
      <c r="E22" s="463"/>
      <c r="F22" s="1240">
        <v>0</v>
      </c>
      <c r="G22" s="639">
        <f t="shared" si="0"/>
        <v>0</v>
      </c>
      <c r="H22" s="639">
        <f t="shared" si="1"/>
        <v>0</v>
      </c>
      <c r="I22" s="639">
        <f t="shared" si="3"/>
        <v>0</v>
      </c>
      <c r="J22" s="1043">
        <f t="shared" si="2"/>
        <v>0</v>
      </c>
    </row>
    <row r="23" spans="1:10" x14ac:dyDescent="0.2">
      <c r="A23" s="3192">
        <v>70</v>
      </c>
      <c r="B23" s="3193"/>
      <c r="C23" s="461">
        <v>1</v>
      </c>
      <c r="D23" s="466"/>
      <c r="E23" s="463"/>
      <c r="F23" s="1240">
        <v>0</v>
      </c>
      <c r="G23" s="639">
        <f t="shared" si="0"/>
        <v>0</v>
      </c>
      <c r="H23" s="639">
        <f t="shared" si="1"/>
        <v>0</v>
      </c>
      <c r="I23" s="639">
        <f t="shared" si="3"/>
        <v>0</v>
      </c>
      <c r="J23" s="1043">
        <f t="shared" si="2"/>
        <v>0</v>
      </c>
    </row>
    <row r="24" spans="1:10" x14ac:dyDescent="0.2">
      <c r="A24" s="3192">
        <v>70</v>
      </c>
      <c r="B24" s="3193"/>
      <c r="C24" s="461">
        <v>1</v>
      </c>
      <c r="D24" s="466"/>
      <c r="E24" s="463"/>
      <c r="F24" s="1240">
        <v>0</v>
      </c>
      <c r="G24" s="639">
        <f t="shared" si="0"/>
        <v>0</v>
      </c>
      <c r="H24" s="639">
        <f t="shared" si="1"/>
        <v>0</v>
      </c>
      <c r="I24" s="639">
        <f t="shared" si="3"/>
        <v>0</v>
      </c>
      <c r="J24" s="1043">
        <f t="shared" si="2"/>
        <v>0</v>
      </c>
    </row>
    <row r="25" spans="1:10" x14ac:dyDescent="0.2">
      <c r="A25" s="3192">
        <v>70</v>
      </c>
      <c r="B25" s="3193"/>
      <c r="C25" s="461">
        <v>1</v>
      </c>
      <c r="D25" s="466"/>
      <c r="E25" s="463"/>
      <c r="F25" s="1240">
        <v>0</v>
      </c>
      <c r="G25" s="639">
        <f t="shared" si="0"/>
        <v>0</v>
      </c>
      <c r="H25" s="639">
        <f t="shared" si="1"/>
        <v>0</v>
      </c>
      <c r="I25" s="639">
        <f t="shared" si="3"/>
        <v>0</v>
      </c>
      <c r="J25" s="1043">
        <f t="shared" si="2"/>
        <v>0</v>
      </c>
    </row>
    <row r="26" spans="1:10" x14ac:dyDescent="0.2">
      <c r="A26" s="3192"/>
      <c r="B26" s="3193"/>
      <c r="C26" s="1241"/>
      <c r="D26" s="466"/>
      <c r="E26" s="463"/>
      <c r="F26" s="1240">
        <v>0</v>
      </c>
      <c r="G26" s="639">
        <f t="shared" si="0"/>
        <v>0</v>
      </c>
      <c r="H26" s="639">
        <f t="shared" si="1"/>
        <v>0</v>
      </c>
      <c r="I26" s="639">
        <f t="shared" si="3"/>
        <v>0</v>
      </c>
      <c r="J26" s="1043">
        <f t="shared" si="2"/>
        <v>0</v>
      </c>
    </row>
    <row r="27" spans="1:10" x14ac:dyDescent="0.2">
      <c r="A27" s="3192"/>
      <c r="B27" s="3193"/>
      <c r="C27" s="1241"/>
      <c r="D27" s="466"/>
      <c r="E27" s="463"/>
      <c r="F27" s="1240">
        <v>0</v>
      </c>
      <c r="G27" s="639">
        <f t="shared" si="0"/>
        <v>0</v>
      </c>
      <c r="H27" s="639">
        <f t="shared" si="1"/>
        <v>0</v>
      </c>
      <c r="I27" s="639">
        <f t="shared" si="3"/>
        <v>0</v>
      </c>
      <c r="J27" s="1043">
        <f t="shared" si="2"/>
        <v>0</v>
      </c>
    </row>
    <row r="28" spans="1:10" x14ac:dyDescent="0.2">
      <c r="A28" s="3192" t="s">
        <v>1106</v>
      </c>
      <c r="B28" s="3193"/>
      <c r="C28" s="1241">
        <v>1</v>
      </c>
      <c r="D28" s="466"/>
      <c r="E28" s="463"/>
      <c r="F28" s="1240">
        <v>0</v>
      </c>
      <c r="G28" s="639">
        <f t="shared" si="0"/>
        <v>0</v>
      </c>
      <c r="H28" s="639">
        <f t="shared" si="1"/>
        <v>0</v>
      </c>
      <c r="I28" s="639">
        <f t="shared" si="3"/>
        <v>0</v>
      </c>
      <c r="J28" s="1043">
        <f t="shared" si="2"/>
        <v>0</v>
      </c>
    </row>
    <row r="29" spans="1:10" x14ac:dyDescent="0.2">
      <c r="A29" s="3192" t="s">
        <v>1107</v>
      </c>
      <c r="B29" s="3193"/>
      <c r="C29" s="1241">
        <v>1</v>
      </c>
      <c r="D29" s="466"/>
      <c r="E29" s="463"/>
      <c r="F29" s="1240">
        <v>0</v>
      </c>
      <c r="G29" s="639">
        <f t="shared" si="0"/>
        <v>0</v>
      </c>
      <c r="H29" s="639">
        <f t="shared" si="1"/>
        <v>0</v>
      </c>
      <c r="I29" s="639">
        <f t="shared" si="3"/>
        <v>0</v>
      </c>
      <c r="J29" s="1043">
        <f t="shared" si="2"/>
        <v>0</v>
      </c>
    </row>
    <row r="30" spans="1:10" x14ac:dyDescent="0.2">
      <c r="A30" s="3192" t="s">
        <v>1108</v>
      </c>
      <c r="B30" s="3193"/>
      <c r="C30" s="1241">
        <v>1</v>
      </c>
      <c r="D30" s="466"/>
      <c r="E30" s="463"/>
      <c r="F30" s="1240">
        <v>0</v>
      </c>
      <c r="G30" s="639">
        <f t="shared" si="0"/>
        <v>0</v>
      </c>
      <c r="H30" s="639">
        <f t="shared" si="1"/>
        <v>0</v>
      </c>
      <c r="I30" s="639">
        <f t="shared" si="3"/>
        <v>0</v>
      </c>
      <c r="J30" s="1043">
        <f t="shared" si="2"/>
        <v>0</v>
      </c>
    </row>
    <row r="31" spans="1:10" x14ac:dyDescent="0.2">
      <c r="A31" s="3192" t="s">
        <v>1109</v>
      </c>
      <c r="B31" s="3193"/>
      <c r="C31" s="1241">
        <v>1</v>
      </c>
      <c r="D31" s="466"/>
      <c r="E31" s="463"/>
      <c r="F31" s="1240">
        <v>0</v>
      </c>
      <c r="G31" s="639">
        <f t="shared" si="0"/>
        <v>0</v>
      </c>
      <c r="H31" s="639">
        <f t="shared" si="1"/>
        <v>0</v>
      </c>
      <c r="I31" s="639">
        <f t="shared" si="3"/>
        <v>0</v>
      </c>
      <c r="J31" s="1043">
        <f t="shared" si="2"/>
        <v>0</v>
      </c>
    </row>
    <row r="32" spans="1:10" x14ac:dyDescent="0.2">
      <c r="A32" s="3192" t="s">
        <v>1110</v>
      </c>
      <c r="B32" s="3193"/>
      <c r="C32" s="1241">
        <v>1</v>
      </c>
      <c r="D32" s="466"/>
      <c r="E32" s="463"/>
      <c r="F32" s="1240">
        <v>0</v>
      </c>
      <c r="G32" s="639">
        <f t="shared" si="0"/>
        <v>0</v>
      </c>
      <c r="H32" s="639">
        <f t="shared" si="1"/>
        <v>0</v>
      </c>
      <c r="I32" s="639">
        <f t="shared" si="3"/>
        <v>0</v>
      </c>
      <c r="J32" s="1043">
        <f t="shared" si="2"/>
        <v>0</v>
      </c>
    </row>
    <row r="33" spans="1:10" x14ac:dyDescent="0.2">
      <c r="A33" s="3192" t="s">
        <v>1111</v>
      </c>
      <c r="B33" s="3193"/>
      <c r="C33" s="1241">
        <v>1</v>
      </c>
      <c r="D33" s="466"/>
      <c r="E33" s="1242"/>
      <c r="F33" s="1240">
        <v>0</v>
      </c>
      <c r="G33" s="639">
        <f t="shared" si="0"/>
        <v>0</v>
      </c>
      <c r="H33" s="639">
        <f t="shared" si="1"/>
        <v>0</v>
      </c>
      <c r="I33" s="639">
        <f t="shared" si="3"/>
        <v>0</v>
      </c>
      <c r="J33" s="1043">
        <f t="shared" si="2"/>
        <v>0</v>
      </c>
    </row>
    <row r="34" spans="1:10" x14ac:dyDescent="0.2">
      <c r="A34" s="1044"/>
      <c r="B34" s="467"/>
      <c r="C34" s="467"/>
      <c r="D34" s="468"/>
      <c r="E34" s="469"/>
      <c r="F34" s="475"/>
      <c r="G34" s="475"/>
      <c r="H34" s="475"/>
      <c r="I34" s="475"/>
      <c r="J34" s="1045"/>
    </row>
    <row r="35" spans="1:10" x14ac:dyDescent="0.2">
      <c r="A35" s="980" t="s">
        <v>1415</v>
      </c>
      <c r="B35" s="470"/>
      <c r="C35" s="470"/>
      <c r="D35" s="470"/>
      <c r="E35" s="471"/>
      <c r="F35" s="640">
        <f>SUM(F12:F33)</f>
        <v>0</v>
      </c>
      <c r="G35" s="640">
        <f>SUM(G12:G33)</f>
        <v>0</v>
      </c>
      <c r="H35" s="640">
        <f>SUM(H12:H33)</f>
        <v>0</v>
      </c>
      <c r="I35" s="640">
        <f>SUM(I12:I33)</f>
        <v>0</v>
      </c>
      <c r="J35" s="1046">
        <f>SUM(J12:J33)</f>
        <v>0</v>
      </c>
    </row>
    <row r="36" spans="1:10" x14ac:dyDescent="0.2">
      <c r="A36" s="1047"/>
      <c r="B36" s="472"/>
      <c r="C36" s="472"/>
      <c r="D36" s="473"/>
      <c r="E36" s="473"/>
      <c r="F36" s="476"/>
      <c r="G36" s="476"/>
      <c r="H36" s="476"/>
      <c r="I36" s="476"/>
      <c r="J36" s="1048"/>
    </row>
    <row r="37" spans="1:10" x14ac:dyDescent="0.2">
      <c r="A37" s="1044"/>
      <c r="B37" s="474"/>
      <c r="C37" s="474"/>
      <c r="D37" s="468"/>
      <c r="E37" s="410"/>
      <c r="F37" s="477"/>
      <c r="G37" s="477"/>
      <c r="H37" s="477"/>
      <c r="I37" s="477"/>
      <c r="J37" s="1049"/>
    </row>
    <row r="38" spans="1:10" x14ac:dyDescent="0.2">
      <c r="A38" s="980" t="s">
        <v>1416</v>
      </c>
      <c r="B38" s="470"/>
      <c r="C38" s="470"/>
      <c r="D38" s="470"/>
      <c r="E38" s="471"/>
      <c r="F38" s="641">
        <f>SUM(G38:J38)</f>
        <v>0</v>
      </c>
      <c r="G38" s="641">
        <f>G35*G9</f>
        <v>0</v>
      </c>
      <c r="H38" s="641">
        <f>H35*H9</f>
        <v>0</v>
      </c>
      <c r="I38" s="641">
        <f>I35*I9</f>
        <v>0</v>
      </c>
      <c r="J38" s="1050">
        <f>J35*J9</f>
        <v>0</v>
      </c>
    </row>
    <row r="39" spans="1:10" x14ac:dyDescent="0.2">
      <c r="A39" s="1047"/>
      <c r="B39" s="472"/>
      <c r="C39" s="472"/>
      <c r="D39" s="473"/>
      <c r="E39" s="473"/>
      <c r="F39" s="478"/>
      <c r="G39" s="478"/>
      <c r="H39" s="478"/>
      <c r="I39" s="478"/>
      <c r="J39" s="1051"/>
    </row>
    <row r="40" spans="1:10" x14ac:dyDescent="0.2">
      <c r="A40" s="1044"/>
      <c r="B40" s="474"/>
      <c r="C40" s="474"/>
      <c r="D40" s="468"/>
      <c r="E40" s="410"/>
      <c r="F40" s="477"/>
      <c r="G40" s="477"/>
      <c r="H40" s="477"/>
      <c r="I40" s="477"/>
      <c r="J40" s="1049"/>
    </row>
    <row r="41" spans="1:10" x14ac:dyDescent="0.2">
      <c r="A41" s="980" t="s">
        <v>1112</v>
      </c>
      <c r="B41" s="470"/>
      <c r="C41" s="470"/>
      <c r="D41" s="470"/>
      <c r="E41" s="471"/>
      <c r="F41" s="641">
        <f>SUM(G41:H41)</f>
        <v>0</v>
      </c>
      <c r="G41" s="641">
        <f>+'cloture tva'!O21</f>
        <v>0</v>
      </c>
      <c r="H41" s="641">
        <f>+'cloture tva'!O23</f>
        <v>0</v>
      </c>
      <c r="I41" s="641"/>
      <c r="J41" s="1050"/>
    </row>
    <row r="42" spans="1:10" ht="13.5" thickBot="1" x14ac:dyDescent="0.25">
      <c r="A42" s="1052"/>
      <c r="B42" s="1053"/>
      <c r="C42" s="1053"/>
      <c r="D42" s="1054"/>
      <c r="E42" s="1055"/>
      <c r="F42" s="1056"/>
      <c r="G42" s="1056"/>
      <c r="H42" s="1056"/>
      <c r="I42" s="1056"/>
      <c r="J42" s="1057"/>
    </row>
    <row r="43" spans="1:10" x14ac:dyDescent="0.2">
      <c r="A43" s="1044"/>
      <c r="B43" s="474"/>
      <c r="C43" s="474"/>
      <c r="D43" s="468"/>
      <c r="E43" s="410"/>
      <c r="F43" s="477"/>
      <c r="G43" s="477"/>
      <c r="H43" s="477"/>
      <c r="I43" s="477"/>
      <c r="J43" s="1049"/>
    </row>
    <row r="44" spans="1:10" x14ac:dyDescent="0.2">
      <c r="A44" s="980" t="s">
        <v>223</v>
      </c>
      <c r="B44" s="470"/>
      <c r="C44" s="470"/>
      <c r="D44" s="470"/>
      <c r="E44" s="471"/>
      <c r="F44" s="641">
        <f>SUM(G44:H44)</f>
        <v>0</v>
      </c>
      <c r="G44" s="641">
        <f>+G38-G41</f>
        <v>0</v>
      </c>
      <c r="H44" s="641">
        <f>+H38-H41</f>
        <v>0</v>
      </c>
      <c r="I44" s="641"/>
      <c r="J44" s="1050"/>
    </row>
    <row r="45" spans="1:10" ht="13.5" thickBot="1" x14ac:dyDescent="0.25">
      <c r="A45" s="1052"/>
      <c r="B45" s="1053"/>
      <c r="C45" s="1053"/>
      <c r="D45" s="1054"/>
      <c r="E45" s="1055"/>
      <c r="F45" s="1056"/>
      <c r="G45" s="1056"/>
      <c r="H45" s="1056"/>
      <c r="I45" s="1056"/>
      <c r="J45" s="1057"/>
    </row>
    <row r="48" spans="1:10" x14ac:dyDescent="0.2">
      <c r="A48" s="1482" t="s">
        <v>1582</v>
      </c>
    </row>
    <row r="49" spans="1:10" x14ac:dyDescent="0.2">
      <c r="A49" s="3191"/>
      <c r="B49" s="3191"/>
      <c r="C49" s="3191"/>
      <c r="D49" s="3191"/>
      <c r="E49" s="3191"/>
      <c r="F49" s="3191"/>
      <c r="G49" s="3191"/>
      <c r="H49" s="3191"/>
      <c r="I49" s="3191"/>
      <c r="J49" s="3191"/>
    </row>
    <row r="50" spans="1:10" x14ac:dyDescent="0.2">
      <c r="A50" s="3191"/>
      <c r="B50" s="3191"/>
      <c r="C50" s="3191"/>
      <c r="D50" s="3191"/>
      <c r="E50" s="3191"/>
      <c r="F50" s="3191"/>
      <c r="G50" s="3191"/>
      <c r="H50" s="3191"/>
      <c r="I50" s="3191"/>
      <c r="J50" s="3191"/>
    </row>
    <row r="51" spans="1:10" x14ac:dyDescent="0.2">
      <c r="A51" s="3191"/>
      <c r="B51" s="3191"/>
      <c r="C51" s="3191"/>
      <c r="D51" s="3191"/>
      <c r="E51" s="3191"/>
      <c r="F51" s="3191"/>
      <c r="G51" s="3191"/>
      <c r="H51" s="3191"/>
      <c r="I51" s="3191"/>
      <c r="J51" s="3191"/>
    </row>
    <row r="52" spans="1:10" x14ac:dyDescent="0.2">
      <c r="A52" s="3191"/>
      <c r="B52" s="3191"/>
      <c r="C52" s="3191"/>
      <c r="D52" s="3191"/>
      <c r="E52" s="3191"/>
      <c r="F52" s="3191"/>
      <c r="G52" s="3191"/>
      <c r="H52" s="3191"/>
      <c r="I52" s="3191"/>
      <c r="J52" s="3191"/>
    </row>
    <row r="53" spans="1:10" x14ac:dyDescent="0.2">
      <c r="A53" s="3191"/>
      <c r="B53" s="3191"/>
      <c r="C53" s="3191"/>
      <c r="D53" s="3191"/>
      <c r="E53" s="3191"/>
      <c r="F53" s="3191"/>
      <c r="G53" s="3191"/>
      <c r="H53" s="3191"/>
      <c r="I53" s="3191"/>
      <c r="J53" s="3191"/>
    </row>
    <row r="54" spans="1:10" x14ac:dyDescent="0.2">
      <c r="A54" s="3191"/>
      <c r="B54" s="3191"/>
      <c r="C54" s="3191"/>
      <c r="D54" s="3191"/>
      <c r="E54" s="3191"/>
      <c r="F54" s="3191"/>
      <c r="G54" s="3191"/>
      <c r="H54" s="3191"/>
      <c r="I54" s="3191"/>
      <c r="J54" s="3191"/>
    </row>
  </sheetData>
  <mergeCells count="31">
    <mergeCell ref="A21:B21"/>
    <mergeCell ref="A22:B22"/>
    <mergeCell ref="A23:B23"/>
    <mergeCell ref="A13:B13"/>
    <mergeCell ref="A14:B14"/>
    <mergeCell ref="A16:B16"/>
    <mergeCell ref="A17:B17"/>
    <mergeCell ref="A18:B18"/>
    <mergeCell ref="A19:B19"/>
    <mergeCell ref="A20:B20"/>
    <mergeCell ref="B1:D1"/>
    <mergeCell ref="D3:F3"/>
    <mergeCell ref="A8:B8"/>
    <mergeCell ref="A12:B12"/>
    <mergeCell ref="A15:B15"/>
    <mergeCell ref="A24:B24"/>
    <mergeCell ref="A27:B27"/>
    <mergeCell ref="A28:B28"/>
    <mergeCell ref="A33:B33"/>
    <mergeCell ref="A29:B29"/>
    <mergeCell ref="A30:B30"/>
    <mergeCell ref="A31:B31"/>
    <mergeCell ref="A32:B32"/>
    <mergeCell ref="A25:B25"/>
    <mergeCell ref="A26:B26"/>
    <mergeCell ref="A53:J53"/>
    <mergeCell ref="A54:J54"/>
    <mergeCell ref="A49:J49"/>
    <mergeCell ref="A50:J50"/>
    <mergeCell ref="A51:J51"/>
    <mergeCell ref="A52:J52"/>
  </mergeCells>
  <phoneticPr fontId="51" type="noConversion"/>
  <printOptions horizontalCentered="1" verticalCentered="1"/>
  <pageMargins left="0" right="0" top="0" bottom="0" header="0" footer="0"/>
  <pageSetup paperSize="9" orientation="landscape" horizontalDpi="300" verticalDpi="300" r:id="rId1"/>
  <headerFooter alignWithMargins="0"/>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5">
    <tabColor indexed="10"/>
  </sheetPr>
  <dimension ref="A1:M81"/>
  <sheetViews>
    <sheetView workbookViewId="0">
      <selection activeCell="A7" sqref="A7:XFD8"/>
    </sheetView>
  </sheetViews>
  <sheetFormatPr baseColWidth="10" defaultRowHeight="12.75" x14ac:dyDescent="0.2"/>
  <cols>
    <col min="1" max="1" width="8.85546875" style="524" customWidth="1"/>
    <col min="2" max="2" width="12.28515625" bestFit="1" customWidth="1"/>
    <col min="3" max="3" width="14.85546875" customWidth="1"/>
    <col min="4" max="4" width="14.85546875" style="1902" customWidth="1"/>
    <col min="5" max="5" width="14.140625" customWidth="1"/>
    <col min="6" max="6" width="12.85546875" bestFit="1" customWidth="1"/>
    <col min="7" max="7" width="25.42578125" customWidth="1"/>
    <col min="8" max="8" width="17.42578125" bestFit="1" customWidth="1"/>
    <col min="9" max="9" width="32.28515625" customWidth="1"/>
    <col min="11" max="11" width="26.5703125" customWidth="1"/>
    <col min="12" max="12" width="12" bestFit="1" customWidth="1"/>
  </cols>
  <sheetData>
    <row r="1" spans="1:9" ht="13.5" thickBot="1" x14ac:dyDescent="0.25">
      <c r="A1" s="209" t="s">
        <v>1671</v>
      </c>
      <c r="B1" s="2263" t="str">
        <f>+Q!G5</f>
        <v>SPECIMEN ECF</v>
      </c>
      <c r="C1" s="2263"/>
      <c r="D1" s="2263"/>
      <c r="E1" s="2263"/>
      <c r="F1" s="355"/>
      <c r="G1" s="355"/>
      <c r="H1" s="355"/>
      <c r="I1" s="356"/>
    </row>
    <row r="2" spans="1:9" ht="13.5" thickBot="1" x14ac:dyDescent="0.25">
      <c r="A2" s="556"/>
      <c r="B2" s="218"/>
      <c r="C2" s="218"/>
      <c r="D2" s="1907"/>
      <c r="E2" s="186"/>
      <c r="F2" s="346"/>
      <c r="G2" s="1608"/>
      <c r="H2" s="224" t="s">
        <v>501</v>
      </c>
      <c r="I2" s="357"/>
    </row>
    <row r="3" spans="1:9" ht="13.5" thickBot="1" x14ac:dyDescent="0.25">
      <c r="A3" s="556"/>
      <c r="B3" s="186" t="s">
        <v>724</v>
      </c>
      <c r="C3" s="2264">
        <f>+GA!O3</f>
        <v>41639</v>
      </c>
      <c r="D3" s="2264"/>
      <c r="E3" s="2264"/>
      <c r="F3" s="2264"/>
      <c r="G3" s="1608"/>
      <c r="H3" s="224" t="s">
        <v>711</v>
      </c>
      <c r="I3" s="358"/>
    </row>
    <row r="4" spans="1:9" ht="13.5" thickBot="1" x14ac:dyDescent="0.25">
      <c r="A4" s="557" t="s">
        <v>1457</v>
      </c>
      <c r="B4" s="279"/>
      <c r="C4" s="278" t="s">
        <v>725</v>
      </c>
      <c r="D4" s="1922"/>
      <c r="E4" s="280"/>
      <c r="F4" s="277"/>
      <c r="G4" s="277"/>
      <c r="H4" s="277"/>
      <c r="I4" s="359"/>
    </row>
    <row r="5" spans="1:9" ht="15.75" customHeight="1" x14ac:dyDescent="0.2">
      <c r="A5" s="2780" t="s">
        <v>502</v>
      </c>
      <c r="B5" s="2781"/>
      <c r="C5" s="2781"/>
      <c r="D5" s="2781"/>
      <c r="E5" s="2781"/>
      <c r="F5" s="2781"/>
      <c r="G5" s="2781"/>
      <c r="H5" s="2781"/>
      <c r="I5" s="2782"/>
    </row>
    <row r="6" spans="1:9" ht="15.75" customHeight="1" x14ac:dyDescent="0.2">
      <c r="A6" s="2783"/>
      <c r="B6" s="2784"/>
      <c r="C6" s="2784"/>
      <c r="D6" s="2784"/>
      <c r="E6" s="2784"/>
      <c r="F6" s="2784"/>
      <c r="G6" s="2784"/>
      <c r="H6" s="2784"/>
      <c r="I6" s="2785"/>
    </row>
    <row r="7" spans="1:9" s="1902" customFormat="1" ht="15.75" customHeight="1" x14ac:dyDescent="0.2">
      <c r="A7" s="3129" t="s">
        <v>1995</v>
      </c>
      <c r="B7" s="3130"/>
      <c r="C7" s="3130"/>
      <c r="D7" s="3130"/>
      <c r="E7" s="3130"/>
      <c r="F7" s="3130"/>
      <c r="G7" s="3130"/>
      <c r="H7" s="3130"/>
      <c r="I7" s="3131"/>
    </row>
    <row r="8" spans="1:9" s="1902" customFormat="1" ht="15.75" customHeight="1" x14ac:dyDescent="0.2">
      <c r="A8" s="3212" t="s">
        <v>1997</v>
      </c>
      <c r="B8" s="3213"/>
      <c r="C8" s="3213"/>
      <c r="D8" s="3213"/>
      <c r="E8" s="3213"/>
      <c r="F8" s="3213"/>
      <c r="G8" s="3213"/>
      <c r="H8" s="3213"/>
      <c r="I8" s="3214"/>
    </row>
    <row r="9" spans="1:9" s="1902" customFormat="1" ht="15.75" customHeight="1" x14ac:dyDescent="0.2">
      <c r="A9" s="3215"/>
      <c r="B9" s="3216"/>
      <c r="C9" s="3216"/>
      <c r="D9" s="3216"/>
      <c r="E9" s="3216"/>
      <c r="F9" s="3216"/>
      <c r="G9" s="3216"/>
      <c r="H9" s="3216"/>
      <c r="I9" s="3217"/>
    </row>
    <row r="10" spans="1:9" x14ac:dyDescent="0.2">
      <c r="A10" s="3129"/>
      <c r="B10" s="3130"/>
      <c r="C10" s="3130"/>
      <c r="D10" s="3130"/>
      <c r="E10" s="3130"/>
      <c r="F10" s="3130"/>
      <c r="G10" s="3130"/>
      <c r="H10" s="3130"/>
      <c r="I10" s="3131"/>
    </row>
    <row r="11" spans="1:9" x14ac:dyDescent="0.2">
      <c r="A11" s="3218"/>
      <c r="B11" s="3219"/>
      <c r="C11" s="3219"/>
      <c r="D11" s="3219"/>
      <c r="E11" s="3219"/>
      <c r="F11" s="3219"/>
      <c r="G11" s="3219"/>
      <c r="H11" s="3219"/>
      <c r="I11" s="3220"/>
    </row>
    <row r="12" spans="1:9" ht="15.75" customHeight="1" x14ac:dyDescent="0.25">
      <c r="A12" s="900"/>
      <c r="B12" s="506"/>
      <c r="C12" s="506"/>
      <c r="D12" s="1921"/>
      <c r="E12" s="506"/>
      <c r="F12" s="506"/>
      <c r="G12" s="506"/>
      <c r="H12" s="506"/>
      <c r="I12" s="901"/>
    </row>
    <row r="13" spans="1:9" ht="15.75" customHeight="1" x14ac:dyDescent="0.25">
      <c r="A13" s="2783" t="s">
        <v>238</v>
      </c>
      <c r="B13" s="2784"/>
      <c r="C13" s="1542"/>
      <c r="D13" s="1921"/>
      <c r="E13" s="506"/>
      <c r="F13" s="506"/>
      <c r="G13" s="506" t="s">
        <v>695</v>
      </c>
      <c r="H13" s="1544"/>
      <c r="I13" s="901"/>
    </row>
    <row r="14" spans="1:9" ht="15.75" customHeight="1" x14ac:dyDescent="0.25">
      <c r="A14" s="900"/>
      <c r="B14" s="506"/>
      <c r="C14" s="506"/>
      <c r="D14" s="1921"/>
      <c r="E14" s="506"/>
      <c r="F14" s="506"/>
      <c r="G14" s="506" t="s">
        <v>710</v>
      </c>
      <c r="H14" s="1544"/>
      <c r="I14" s="901"/>
    </row>
    <row r="15" spans="1:9" ht="15.75" customHeight="1" x14ac:dyDescent="0.25">
      <c r="A15" s="2783" t="s">
        <v>245</v>
      </c>
      <c r="B15" s="2784"/>
      <c r="C15" s="1544"/>
      <c r="D15" s="1921"/>
      <c r="E15" s="506"/>
      <c r="F15" s="506"/>
      <c r="G15" s="1555" t="s">
        <v>331</v>
      </c>
      <c r="H15" s="1542"/>
      <c r="I15" s="901"/>
    </row>
    <row r="16" spans="1:9" ht="15.75" customHeight="1" x14ac:dyDescent="0.25">
      <c r="A16" s="2783" t="s">
        <v>1957</v>
      </c>
      <c r="B16" s="2784"/>
      <c r="C16" s="1544"/>
      <c r="D16" s="1921"/>
      <c r="E16" s="506"/>
      <c r="F16" s="506"/>
      <c r="G16" s="1556" t="str">
        <f>+IF(H15="oui","est-elle supérieure à 400 m² ?","")</f>
        <v/>
      </c>
      <c r="H16" s="1542"/>
      <c r="I16" s="901"/>
    </row>
    <row r="17" spans="1:9" ht="15.75" customHeight="1" x14ac:dyDescent="0.25">
      <c r="A17" s="2783" t="s">
        <v>243</v>
      </c>
      <c r="B17" s="2784"/>
      <c r="C17" s="1544"/>
      <c r="D17" s="1921"/>
      <c r="E17" s="506"/>
      <c r="F17" s="506"/>
      <c r="H17" s="978" t="str">
        <f>+IF(H16="oui","vérifier calcul TACA","")</f>
        <v/>
      </c>
      <c r="I17" s="901"/>
    </row>
    <row r="18" spans="1:9" ht="15.75" x14ac:dyDescent="0.25">
      <c r="A18" s="1540"/>
      <c r="B18" s="507"/>
      <c r="C18" s="508"/>
      <c r="D18" s="1921"/>
      <c r="E18" s="508"/>
      <c r="F18" s="507"/>
      <c r="G18" s="507"/>
      <c r="H18" s="507"/>
      <c r="I18" s="1541"/>
    </row>
    <row r="19" spans="1:9" ht="6" customHeight="1" x14ac:dyDescent="0.2">
      <c r="A19" s="1017"/>
      <c r="B19" s="507"/>
      <c r="C19" s="2976"/>
      <c r="D19" s="2976"/>
      <c r="E19" s="2976"/>
      <c r="F19" s="522"/>
      <c r="G19" s="522"/>
      <c r="H19" s="522"/>
      <c r="I19" s="942"/>
    </row>
    <row r="20" spans="1:9" ht="25.5" x14ac:dyDescent="0.2">
      <c r="A20" s="1017"/>
      <c r="B20" s="507"/>
      <c r="C20" s="2010" t="s">
        <v>1954</v>
      </c>
      <c r="D20" s="2010" t="s">
        <v>1955</v>
      </c>
      <c r="E20" s="2011" t="s">
        <v>1956</v>
      </c>
      <c r="F20" s="2012" t="s">
        <v>223</v>
      </c>
      <c r="G20" s="1531"/>
      <c r="H20" s="1531"/>
      <c r="I20" s="1532"/>
    </row>
    <row r="21" spans="1:9" ht="5.25" customHeight="1" x14ac:dyDescent="0.2">
      <c r="A21" s="52"/>
      <c r="B21" s="507"/>
      <c r="C21" s="612"/>
      <c r="D21" s="612"/>
      <c r="E21" s="612"/>
      <c r="F21" s="1483"/>
      <c r="G21" s="1484"/>
      <c r="H21" s="1485"/>
      <c r="I21" s="1461"/>
    </row>
    <row r="22" spans="1:9" x14ac:dyDescent="0.2">
      <c r="A22" s="52">
        <v>633300</v>
      </c>
      <c r="B22" s="507" t="s">
        <v>237</v>
      </c>
      <c r="C22" s="612"/>
      <c r="D22" s="612"/>
      <c r="E22" s="1557">
        <f>+IF(C13&lt;10,C15*0.55/100,IF(C13&gt;20,C15*1.6/100,C15*1.05/100))</f>
        <v>0</v>
      </c>
      <c r="F22" s="1543">
        <f>+D22-E22</f>
        <v>0</v>
      </c>
      <c r="G22" s="1484"/>
      <c r="H22" s="1486"/>
      <c r="I22" s="1487"/>
    </row>
    <row r="23" spans="1:9" x14ac:dyDescent="0.2">
      <c r="A23" s="52"/>
      <c r="B23" s="507"/>
      <c r="C23" s="612"/>
      <c r="D23" s="612"/>
      <c r="E23" s="1557" t="str">
        <f>+IF(C13&gt;20,C17*1/100,"EXO")</f>
        <v>EXO</v>
      </c>
      <c r="F23" s="1543" t="str">
        <f>IF(E23="EXO","",D23-E23)</f>
        <v/>
      </c>
      <c r="G23" s="1484"/>
      <c r="H23" s="1486"/>
      <c r="I23" s="1487"/>
    </row>
    <row r="24" spans="1:9" ht="5.25" customHeight="1" x14ac:dyDescent="0.2">
      <c r="A24" s="52"/>
      <c r="B24" s="507"/>
      <c r="C24" s="612"/>
      <c r="D24" s="612"/>
      <c r="E24" s="612"/>
      <c r="F24" s="612"/>
      <c r="G24" s="1473"/>
      <c r="H24" s="1473"/>
      <c r="I24" s="902"/>
    </row>
    <row r="25" spans="1:9" x14ac:dyDescent="0.2">
      <c r="A25" s="52">
        <v>633400</v>
      </c>
      <c r="B25" s="507" t="s">
        <v>239</v>
      </c>
      <c r="C25" s="612"/>
      <c r="D25" s="612"/>
      <c r="E25" s="1557" t="str">
        <f>+IF(C13&gt;20,C15*0.45/100,"EXO")</f>
        <v>EXO</v>
      </c>
      <c r="F25" s="1543" t="str">
        <f>IF(E25="EXO","",D25-E25)</f>
        <v/>
      </c>
      <c r="G25" s="1484"/>
      <c r="H25" s="1488"/>
      <c r="I25" s="1487"/>
    </row>
    <row r="26" spans="1:9" ht="5.25" customHeight="1" x14ac:dyDescent="0.2">
      <c r="A26" s="52"/>
      <c r="B26" s="507"/>
      <c r="C26" s="612"/>
      <c r="D26" s="612"/>
      <c r="E26" s="612"/>
      <c r="F26" s="612"/>
      <c r="G26" s="1484"/>
      <c r="H26" s="1485"/>
      <c r="I26" s="1461"/>
    </row>
    <row r="27" spans="1:9" ht="15" customHeight="1" x14ac:dyDescent="0.2">
      <c r="A27" s="52">
        <v>633500</v>
      </c>
      <c r="B27" s="507" t="s">
        <v>240</v>
      </c>
      <c r="C27" s="612"/>
      <c r="D27" s="612"/>
      <c r="E27" s="1557">
        <f>+C15*0.68/100</f>
        <v>0</v>
      </c>
      <c r="F27" s="1543">
        <f>+D27-E27</f>
        <v>0</v>
      </c>
      <c r="G27" s="1599"/>
      <c r="H27" s="1489"/>
      <c r="I27" s="1487"/>
    </row>
    <row r="28" spans="1:9" ht="6.75" customHeight="1" x14ac:dyDescent="0.2">
      <c r="A28" s="52"/>
      <c r="B28" s="507"/>
      <c r="C28" s="612"/>
      <c r="D28" s="612"/>
      <c r="E28" s="612"/>
      <c r="F28" s="612"/>
      <c r="G28" s="1484"/>
      <c r="H28" s="1490"/>
      <c r="I28" s="1083"/>
    </row>
    <row r="29" spans="1:9" x14ac:dyDescent="0.2">
      <c r="A29" s="52">
        <v>635110</v>
      </c>
      <c r="B29" s="507" t="s">
        <v>1748</v>
      </c>
      <c r="C29" s="612"/>
      <c r="D29" s="612"/>
      <c r="E29" s="1557"/>
      <c r="F29" s="1543"/>
      <c r="G29" s="1484"/>
      <c r="H29" s="1489"/>
      <c r="I29" s="1487"/>
    </row>
    <row r="30" spans="1:9" s="1611" customFormat="1" ht="6" customHeight="1" x14ac:dyDescent="0.2">
      <c r="A30" s="1605"/>
      <c r="B30" s="52"/>
      <c r="C30" s="52"/>
      <c r="D30" s="52"/>
      <c r="E30" s="52"/>
      <c r="F30" s="52"/>
      <c r="G30" s="1490"/>
      <c r="H30" s="1876"/>
      <c r="I30" s="1487"/>
    </row>
    <row r="31" spans="1:9" s="1611" customFormat="1" ht="12.75" customHeight="1" x14ac:dyDescent="0.2">
      <c r="A31" s="1605"/>
      <c r="B31" s="1877" t="s">
        <v>1749</v>
      </c>
      <c r="C31" s="1878" t="s">
        <v>1920</v>
      </c>
      <c r="D31" s="1878"/>
      <c r="E31" s="2013"/>
      <c r="G31" s="1880"/>
      <c r="H31" s="1881"/>
      <c r="I31" s="1487"/>
    </row>
    <row r="32" spans="1:9" s="1611" customFormat="1" ht="12.75" customHeight="1" x14ac:dyDescent="0.2">
      <c r="A32" s="1605"/>
      <c r="B32" s="52"/>
      <c r="C32" s="1878" t="s">
        <v>1921</v>
      </c>
      <c r="D32" s="1878"/>
      <c r="E32" s="2014"/>
      <c r="F32" s="52"/>
      <c r="G32" s="1490"/>
      <c r="H32" s="1882"/>
      <c r="I32" s="1487"/>
    </row>
    <row r="33" spans="1:13" s="1611" customFormat="1" ht="6" customHeight="1" x14ac:dyDescent="0.2">
      <c r="A33" s="1605"/>
      <c r="B33" s="52"/>
      <c r="C33" s="52"/>
      <c r="D33" s="52"/>
      <c r="E33" s="52"/>
      <c r="F33" s="52"/>
      <c r="G33" s="1490"/>
      <c r="H33" s="1490"/>
      <c r="I33" s="1487"/>
    </row>
    <row r="34" spans="1:13" s="1611" customFormat="1" x14ac:dyDescent="0.2">
      <c r="A34" s="1605"/>
      <c r="B34" s="52"/>
      <c r="C34" s="52"/>
      <c r="D34" s="52"/>
      <c r="E34" s="1601">
        <f>+(H13-10000000)</f>
        <v>-10000000</v>
      </c>
      <c r="F34" s="1602">
        <f>+E34*0.1</f>
        <v>-1000000</v>
      </c>
      <c r="G34" s="1602">
        <f>+F34/40000000</f>
        <v>-2.5000000000000001E-2</v>
      </c>
      <c r="H34" s="1603">
        <f>+G34+1.4</f>
        <v>1.375</v>
      </c>
      <c r="I34" s="1487"/>
      <c r="K34" s="1611" t="s">
        <v>695</v>
      </c>
      <c r="L34" s="1611" t="s">
        <v>416</v>
      </c>
      <c r="M34" s="1611" t="s">
        <v>1747</v>
      </c>
    </row>
    <row r="35" spans="1:13" s="1611" customFormat="1" x14ac:dyDescent="0.2">
      <c r="A35" s="1605"/>
      <c r="B35" s="52"/>
      <c r="C35" s="52"/>
      <c r="D35" s="52"/>
      <c r="E35" s="52"/>
      <c r="F35" s="52"/>
      <c r="G35" s="52"/>
      <c r="H35" s="52"/>
      <c r="I35" s="1487"/>
    </row>
    <row r="36" spans="1:13" s="1611" customFormat="1" x14ac:dyDescent="0.2">
      <c r="A36" s="1605"/>
      <c r="B36" s="52"/>
      <c r="C36" s="52" t="s">
        <v>1751</v>
      </c>
      <c r="D36" s="52"/>
      <c r="E36" s="1600"/>
      <c r="F36" s="52"/>
      <c r="G36" s="52"/>
      <c r="H36" s="1604">
        <f>+ROUND(H34,2)</f>
        <v>1.38</v>
      </c>
      <c r="I36" s="1487"/>
      <c r="K36" s="2015" t="s">
        <v>1962</v>
      </c>
      <c r="L36" s="1611">
        <v>0</v>
      </c>
    </row>
    <row r="37" spans="1:13" s="1611" customFormat="1" x14ac:dyDescent="0.2">
      <c r="A37" s="1605"/>
      <c r="B37" s="52"/>
      <c r="C37" s="52" t="s">
        <v>1749</v>
      </c>
      <c r="D37" s="52"/>
      <c r="E37" s="1603">
        <f>+E36*H36/100</f>
        <v>0</v>
      </c>
      <c r="F37" s="52"/>
      <c r="G37" s="52"/>
      <c r="H37" s="52"/>
      <c r="I37" s="1487"/>
      <c r="K37" s="2015" t="s">
        <v>1961</v>
      </c>
      <c r="L37" s="1611">
        <f>+((0.5*(H13-500000))/2500000)</f>
        <v>-0.1</v>
      </c>
      <c r="M37" s="1611">
        <f>+ROUND(L37,2)</f>
        <v>-0.1</v>
      </c>
    </row>
    <row r="38" spans="1:13" s="1611" customFormat="1" x14ac:dyDescent="0.2">
      <c r="A38" s="1605"/>
      <c r="B38" s="52"/>
      <c r="C38" s="1883" t="s">
        <v>1913</v>
      </c>
      <c r="D38" s="1883"/>
      <c r="E38" s="1603">
        <f>+E37*6.508/100</f>
        <v>0</v>
      </c>
      <c r="F38" s="52"/>
      <c r="G38" s="52"/>
      <c r="H38" s="52"/>
      <c r="I38" s="1487"/>
    </row>
    <row r="39" spans="1:13" s="1611" customFormat="1" x14ac:dyDescent="0.2">
      <c r="A39" s="1605"/>
      <c r="B39" s="52"/>
      <c r="C39" s="52" t="s">
        <v>1752</v>
      </c>
      <c r="D39" s="52"/>
      <c r="E39" s="1603">
        <f>+E37*1/100</f>
        <v>0</v>
      </c>
      <c r="F39" s="52"/>
      <c r="G39" s="52"/>
      <c r="H39" s="52"/>
      <c r="I39" s="1487"/>
      <c r="K39" s="2015" t="s">
        <v>1959</v>
      </c>
      <c r="L39" s="1611">
        <f>+((0.9*(H13-3000000))/7000000)+0.5</f>
        <v>0.11428571428571427</v>
      </c>
      <c r="M39" s="1611">
        <f>+ROUND(L39,2)</f>
        <v>0.11</v>
      </c>
    </row>
    <row r="40" spans="1:13" s="1611" customFormat="1" x14ac:dyDescent="0.2">
      <c r="A40" s="1605"/>
      <c r="B40" s="52"/>
      <c r="C40" s="314" t="s">
        <v>1914</v>
      </c>
      <c r="D40" s="314"/>
      <c r="E40" s="1606">
        <f>SUM(E37:E39)</f>
        <v>0</v>
      </c>
      <c r="F40" s="314"/>
      <c r="G40" s="52"/>
      <c r="H40" s="52"/>
      <c r="I40" s="1487"/>
      <c r="K40" s="2015" t="s">
        <v>1960</v>
      </c>
      <c r="L40" s="1902">
        <f>+((0.1*(H13-10000000))/40000000)+1.4</f>
        <v>1.375</v>
      </c>
      <c r="M40" s="1902">
        <f t="shared" ref="M40:M41" si="0">+ROUND(L40,2)</f>
        <v>1.38</v>
      </c>
    </row>
    <row r="41" spans="1:13" s="1611" customFormat="1" ht="12.75" customHeight="1" x14ac:dyDescent="0.2">
      <c r="A41" s="1605"/>
      <c r="B41" s="52"/>
      <c r="C41" s="52"/>
      <c r="D41" s="52"/>
      <c r="E41" s="52"/>
      <c r="F41" s="52"/>
      <c r="G41" s="1889"/>
      <c r="H41" s="1889"/>
      <c r="I41" s="1890"/>
      <c r="K41" s="2015" t="s">
        <v>1958</v>
      </c>
      <c r="L41" s="1902">
        <v>1.5</v>
      </c>
      <c r="M41" s="1902">
        <f t="shared" si="0"/>
        <v>1.5</v>
      </c>
    </row>
    <row r="42" spans="1:13" s="1611" customFormat="1" ht="12.75" customHeight="1" x14ac:dyDescent="0.2">
      <c r="A42" s="1605"/>
      <c r="B42" s="52"/>
      <c r="C42" s="1878" t="s">
        <v>1915</v>
      </c>
      <c r="D42" s="1878"/>
      <c r="E42" s="1558">
        <f>+E32-E31</f>
        <v>0</v>
      </c>
      <c r="F42" s="1884" t="s">
        <v>1916</v>
      </c>
      <c r="G42" s="1889"/>
      <c r="H42" s="1889"/>
      <c r="I42" s="1890"/>
    </row>
    <row r="43" spans="1:13" s="1611" customFormat="1" ht="12.75" customHeight="1" x14ac:dyDescent="0.2">
      <c r="A43" s="1605"/>
      <c r="B43" s="52"/>
      <c r="C43" s="1878" t="s">
        <v>1917</v>
      </c>
      <c r="D43" s="1878"/>
      <c r="E43" s="1888"/>
      <c r="F43" s="1885">
        <f>+E43-E42</f>
        <v>0</v>
      </c>
      <c r="G43" s="1889"/>
      <c r="H43" s="1889"/>
      <c r="I43" s="1890"/>
    </row>
    <row r="44" spans="1:13" s="1611" customFormat="1" ht="12.75" customHeight="1" x14ac:dyDescent="0.2">
      <c r="A44" s="1605"/>
      <c r="B44" s="52"/>
      <c r="C44" s="52"/>
      <c r="D44" s="52"/>
      <c r="E44" s="52"/>
      <c r="F44" s="52"/>
      <c r="G44" s="1886"/>
      <c r="H44" s="1490"/>
      <c r="I44" s="1487"/>
    </row>
    <row r="45" spans="1:13" s="1611" customFormat="1" ht="12.75" customHeight="1" x14ac:dyDescent="0.2">
      <c r="A45" s="1605"/>
      <c r="B45" s="1877" t="s">
        <v>1750</v>
      </c>
      <c r="C45" s="1878" t="s">
        <v>1922</v>
      </c>
      <c r="D45" s="1878"/>
      <c r="E45" s="2013"/>
      <c r="F45" s="1880"/>
      <c r="G45" s="1490"/>
      <c r="H45" s="1490"/>
      <c r="I45" s="1487"/>
    </row>
    <row r="46" spans="1:13" s="1611" customFormat="1" ht="12.75" customHeight="1" x14ac:dyDescent="0.2">
      <c r="A46" s="1605"/>
      <c r="B46" s="52"/>
      <c r="C46" s="1878" t="s">
        <v>1920</v>
      </c>
      <c r="D46" s="1878"/>
      <c r="E46" s="2014"/>
      <c r="F46" s="52"/>
      <c r="G46" s="1490"/>
      <c r="H46" s="1490"/>
      <c r="I46" s="1487"/>
    </row>
    <row r="47" spans="1:13" s="1611" customFormat="1" ht="12.75" customHeight="1" x14ac:dyDescent="0.2">
      <c r="A47" s="1605"/>
      <c r="B47" s="52"/>
      <c r="C47" s="1878"/>
      <c r="D47" s="1878"/>
      <c r="E47" s="1879"/>
      <c r="F47" s="52"/>
      <c r="G47" s="1490"/>
      <c r="H47" s="1490"/>
      <c r="I47" s="1487"/>
    </row>
    <row r="48" spans="1:13" s="1611" customFormat="1" ht="12.75" customHeight="1" x14ac:dyDescent="0.2">
      <c r="A48" s="1605"/>
      <c r="B48" s="52"/>
      <c r="C48" s="1878" t="s">
        <v>1918</v>
      </c>
      <c r="D48" s="1878"/>
      <c r="E48" s="1558">
        <f>(E45-E46)*50/100</f>
        <v>0</v>
      </c>
      <c r="F48" s="1884" t="s">
        <v>1916</v>
      </c>
      <c r="G48" s="1886" t="s">
        <v>1919</v>
      </c>
      <c r="H48" s="1887"/>
      <c r="I48" s="1487"/>
    </row>
    <row r="49" spans="1:9" s="1611" customFormat="1" ht="12.75" customHeight="1" x14ac:dyDescent="0.2">
      <c r="A49" s="1605"/>
      <c r="B49" s="52"/>
      <c r="C49" s="52"/>
      <c r="D49" s="52"/>
      <c r="E49" s="52"/>
      <c r="F49" s="52"/>
      <c r="G49" s="1490"/>
      <c r="H49" s="1490"/>
      <c r="I49" s="1487"/>
    </row>
    <row r="50" spans="1:9" s="1611" customFormat="1" x14ac:dyDescent="0.2">
      <c r="A50" s="1605"/>
      <c r="B50" s="52"/>
      <c r="C50" s="52"/>
      <c r="D50" s="52"/>
      <c r="E50" s="52"/>
      <c r="F50" s="52"/>
      <c r="G50" s="1499"/>
      <c r="H50" s="1500"/>
      <c r="I50" s="1487"/>
    </row>
    <row r="51" spans="1:9" s="1611" customFormat="1" ht="5.25" customHeight="1" x14ac:dyDescent="0.2">
      <c r="A51" s="1605"/>
      <c r="B51" s="52"/>
      <c r="C51" s="52"/>
      <c r="D51" s="52"/>
      <c r="E51" s="52"/>
      <c r="F51" s="52"/>
      <c r="G51" s="1490"/>
      <c r="H51" s="1490"/>
      <c r="I51" s="1083"/>
    </row>
    <row r="52" spans="1:9" s="1611" customFormat="1" x14ac:dyDescent="0.2">
      <c r="A52" s="1605"/>
      <c r="B52" s="52"/>
      <c r="C52" s="52"/>
      <c r="D52" s="52"/>
      <c r="E52" s="52"/>
      <c r="F52" s="52"/>
      <c r="G52" s="642"/>
      <c r="H52" s="1486"/>
      <c r="I52" s="1487"/>
    </row>
    <row r="53" spans="1:9" ht="6" customHeight="1" x14ac:dyDescent="0.2">
      <c r="A53" s="52"/>
      <c r="B53" s="507"/>
      <c r="C53" s="612"/>
      <c r="D53" s="612"/>
      <c r="E53" s="612"/>
      <c r="F53" s="612"/>
      <c r="G53" s="1490"/>
      <c r="H53" s="1490"/>
      <c r="I53" s="1491"/>
    </row>
    <row r="54" spans="1:9" x14ac:dyDescent="0.2">
      <c r="A54" s="1492">
        <v>635120</v>
      </c>
      <c r="B54" s="1493" t="s">
        <v>241</v>
      </c>
      <c r="C54" s="1494"/>
      <c r="D54" s="1494"/>
      <c r="E54" s="1558"/>
      <c r="F54" s="1543">
        <f>+D54-E54</f>
        <v>0</v>
      </c>
      <c r="G54" s="1495"/>
      <c r="H54" s="1496"/>
      <c r="I54" s="1497"/>
    </row>
    <row r="55" spans="1:9" ht="6" customHeight="1" x14ac:dyDescent="0.2">
      <c r="A55" s="52"/>
      <c r="B55" s="507"/>
      <c r="C55" s="612"/>
      <c r="D55" s="612"/>
      <c r="E55" s="612"/>
      <c r="F55" s="612"/>
      <c r="G55" s="1490"/>
      <c r="H55" s="1490"/>
      <c r="I55" s="1491"/>
    </row>
    <row r="56" spans="1:9" x14ac:dyDescent="0.2">
      <c r="A56" s="1492">
        <v>635130</v>
      </c>
      <c r="B56" s="1597" t="s">
        <v>1746</v>
      </c>
      <c r="C56" s="1494"/>
      <c r="D56" s="1494"/>
      <c r="E56" s="1558"/>
      <c r="F56" s="1543">
        <f>+D56-E56</f>
        <v>0</v>
      </c>
      <c r="G56" s="1495"/>
      <c r="H56" s="1496"/>
      <c r="I56" s="1497"/>
    </row>
    <row r="57" spans="1:9" ht="6" customHeight="1" x14ac:dyDescent="0.2">
      <c r="A57" s="52"/>
      <c r="B57" s="507"/>
      <c r="C57" s="612"/>
      <c r="D57" s="612"/>
      <c r="E57" s="612"/>
      <c r="F57" s="612"/>
      <c r="G57" s="1490"/>
      <c r="H57" s="1490"/>
      <c r="I57" s="1491"/>
    </row>
    <row r="58" spans="1:9" x14ac:dyDescent="0.2">
      <c r="A58" s="52">
        <v>635800</v>
      </c>
      <c r="B58" s="1598" t="s">
        <v>316</v>
      </c>
      <c r="C58" s="612"/>
      <c r="D58" s="612"/>
      <c r="E58" s="1557" t="str">
        <f>+IF(H13&gt;763000,"calculer 1% des dépenses de pub","EXO")</f>
        <v>EXO</v>
      </c>
      <c r="F58" s="1543" t="str">
        <f>IF(E58="EXO","",D58-E58)</f>
        <v/>
      </c>
      <c r="G58" s="1499"/>
      <c r="H58" s="1500"/>
      <c r="I58" s="1498"/>
    </row>
    <row r="59" spans="1:9" x14ac:dyDescent="0.2">
      <c r="A59" s="52"/>
      <c r="B59" s="1598" t="s">
        <v>317</v>
      </c>
      <c r="C59" s="612"/>
      <c r="D59" s="612"/>
      <c r="E59" s="1557" t="str">
        <f>+IF(C13&gt;20,"voir si taxe à payer","EXO")</f>
        <v>EXO</v>
      </c>
      <c r="F59" s="1543" t="str">
        <f>IF(E59="EXO","",D59-E59)</f>
        <v/>
      </c>
      <c r="G59" s="1499"/>
      <c r="H59" s="1500"/>
      <c r="I59" s="1498"/>
    </row>
    <row r="60" spans="1:9" x14ac:dyDescent="0.2">
      <c r="A60" s="52"/>
      <c r="B60" s="1598" t="s">
        <v>330</v>
      </c>
      <c r="C60" s="612"/>
      <c r="D60" s="612"/>
      <c r="E60" s="1557" t="str">
        <f>+IF(H17="vérifier calcul TACA","calculer provision","EXO")</f>
        <v>EXO</v>
      </c>
      <c r="F60" s="1543" t="str">
        <f>IF(E60="EXO","",D60-E60)</f>
        <v/>
      </c>
      <c r="G60" s="1499"/>
      <c r="H60" s="1500"/>
      <c r="I60" s="1498"/>
    </row>
    <row r="61" spans="1:9" ht="6" customHeight="1" x14ac:dyDescent="0.2">
      <c r="A61" s="52"/>
      <c r="B61" s="507"/>
      <c r="C61" s="612"/>
      <c r="D61" s="612"/>
      <c r="E61" s="612"/>
      <c r="F61" s="612"/>
      <c r="G61" s="1490"/>
      <c r="H61" s="1490"/>
      <c r="I61" s="1491"/>
    </row>
    <row r="62" spans="1:9" x14ac:dyDescent="0.2">
      <c r="A62" s="52">
        <v>637100</v>
      </c>
      <c r="B62" s="507" t="s">
        <v>242</v>
      </c>
      <c r="C62" s="612"/>
      <c r="D62" s="612"/>
      <c r="E62" s="1557"/>
      <c r="F62" s="1543">
        <f>IF(E62="EXO","",D62-E62)</f>
        <v>0</v>
      </c>
      <c r="G62" s="1499"/>
      <c r="H62" s="1500"/>
      <c r="I62" s="1498"/>
    </row>
    <row r="63" spans="1:9" ht="5.25" customHeight="1" x14ac:dyDescent="0.2">
      <c r="A63" s="52"/>
      <c r="B63" s="507"/>
      <c r="C63" s="612"/>
      <c r="D63" s="612"/>
      <c r="E63" s="612"/>
      <c r="F63" s="612"/>
      <c r="G63" s="1490"/>
      <c r="H63" s="1490"/>
      <c r="I63" s="1083"/>
    </row>
    <row r="64" spans="1:9" x14ac:dyDescent="0.2">
      <c r="A64" s="52">
        <v>637150</v>
      </c>
      <c r="B64" s="507" t="s">
        <v>244</v>
      </c>
      <c r="C64" s="612"/>
      <c r="D64" s="612"/>
      <c r="E64" s="1557">
        <f>+IF(H14&lt;15000000,0,IF(H14&lt;75000000,20500,IF(H14&lt;500000000,32750,110000)))</f>
        <v>0</v>
      </c>
      <c r="F64" s="1543">
        <f>+D64-E64</f>
        <v>0</v>
      </c>
      <c r="G64" s="1499"/>
      <c r="H64" s="1500"/>
      <c r="I64" s="1498"/>
    </row>
    <row r="65" spans="1:9" ht="5.25" customHeight="1" x14ac:dyDescent="0.2">
      <c r="A65" s="52"/>
      <c r="B65" s="507"/>
      <c r="C65" s="612"/>
      <c r="D65" s="612"/>
      <c r="E65" s="612"/>
      <c r="F65" s="612"/>
      <c r="G65" s="1490"/>
      <c r="H65" s="1490"/>
      <c r="I65" s="1083"/>
    </row>
    <row r="66" spans="1:9" x14ac:dyDescent="0.2">
      <c r="A66" s="52">
        <v>448600</v>
      </c>
      <c r="B66" s="1501"/>
      <c r="C66" s="612"/>
      <c r="D66" s="612"/>
      <c r="E66" s="1891">
        <f>SUM(E22:E29)+E48+E42+E54+E56+E62+E64</f>
        <v>0</v>
      </c>
      <c r="F66" s="1543">
        <f>+D66-E66</f>
        <v>0</v>
      </c>
      <c r="G66" s="642"/>
      <c r="H66" s="1486"/>
      <c r="I66" s="1487"/>
    </row>
    <row r="67" spans="1:9" x14ac:dyDescent="0.2">
      <c r="A67" s="52"/>
      <c r="B67" s="507"/>
      <c r="C67" s="3204"/>
      <c r="D67" s="3204"/>
      <c r="E67" s="3204"/>
      <c r="F67" s="1502"/>
      <c r="G67" s="1485"/>
      <c r="H67" s="1485"/>
      <c r="I67" s="1503"/>
    </row>
    <row r="68" spans="1:9" x14ac:dyDescent="0.2">
      <c r="A68" s="52"/>
      <c r="B68" s="507"/>
      <c r="C68" s="507"/>
      <c r="D68" s="507"/>
      <c r="E68" s="507"/>
      <c r="F68" s="642"/>
      <c r="G68" s="52"/>
      <c r="H68" s="52"/>
      <c r="I68" s="942"/>
    </row>
    <row r="69" spans="1:9" x14ac:dyDescent="0.2">
      <c r="A69" s="1504"/>
      <c r="B69" s="3205"/>
      <c r="C69" s="3205"/>
      <c r="D69" s="3205"/>
      <c r="E69" s="3205"/>
      <c r="F69" s="3205"/>
      <c r="G69" s="3205"/>
      <c r="H69" s="3205"/>
      <c r="I69" s="942"/>
    </row>
    <row r="70" spans="1:9" x14ac:dyDescent="0.2">
      <c r="A70" s="1478"/>
      <c r="B70" s="521"/>
      <c r="C70" s="521"/>
      <c r="D70" s="1923"/>
      <c r="E70" s="218"/>
      <c r="F70" s="522"/>
      <c r="G70" s="522"/>
      <c r="H70" s="522"/>
      <c r="I70" s="942"/>
    </row>
    <row r="71" spans="1:9" x14ac:dyDescent="0.2">
      <c r="A71" s="1017"/>
      <c r="B71" s="521"/>
      <c r="C71" s="2976"/>
      <c r="D71" s="2976"/>
      <c r="E71" s="2976"/>
      <c r="F71" s="522"/>
      <c r="G71" s="522"/>
      <c r="H71" s="522"/>
      <c r="I71" s="942"/>
    </row>
    <row r="72" spans="1:9" x14ac:dyDescent="0.2">
      <c r="A72" s="945" t="s">
        <v>1582</v>
      </c>
      <c r="B72" s="521"/>
      <c r="C72" s="2976"/>
      <c r="D72" s="2976"/>
      <c r="E72" s="2976"/>
      <c r="F72" s="522"/>
      <c r="G72" s="522"/>
      <c r="H72" s="522"/>
      <c r="I72" s="942"/>
    </row>
    <row r="73" spans="1:9" ht="12.75" customHeight="1" x14ac:dyDescent="0.2">
      <c r="A73" s="3209"/>
      <c r="B73" s="3210"/>
      <c r="C73" s="3210"/>
      <c r="D73" s="3210"/>
      <c r="E73" s="3210"/>
      <c r="F73" s="3210"/>
      <c r="G73" s="3210"/>
      <c r="H73" s="3210"/>
      <c r="I73" s="3211"/>
    </row>
    <row r="74" spans="1:9" ht="12.75" customHeight="1" x14ac:dyDescent="0.2">
      <c r="A74" s="3206" t="s">
        <v>503</v>
      </c>
      <c r="B74" s="3207"/>
      <c r="C74" s="3207"/>
      <c r="D74" s="3207"/>
      <c r="E74" s="3207"/>
      <c r="F74" s="3207"/>
      <c r="G74" s="3207"/>
      <c r="H74" s="3207"/>
      <c r="I74" s="3208"/>
    </row>
    <row r="75" spans="1:9" x14ac:dyDescent="0.2">
      <c r="A75" s="3206"/>
      <c r="B75" s="3207"/>
      <c r="C75" s="3207"/>
      <c r="D75" s="3207"/>
      <c r="E75" s="3207"/>
      <c r="F75" s="3207"/>
      <c r="G75" s="3207"/>
      <c r="H75" s="3207"/>
      <c r="I75" s="3208"/>
    </row>
    <row r="76" spans="1:9" x14ac:dyDescent="0.2">
      <c r="A76" s="3206"/>
      <c r="B76" s="3207"/>
      <c r="C76" s="3207"/>
      <c r="D76" s="3207"/>
      <c r="E76" s="3207"/>
      <c r="F76" s="3207"/>
      <c r="G76" s="3207"/>
      <c r="H76" s="3207"/>
      <c r="I76" s="3208"/>
    </row>
    <row r="77" spans="1:9" x14ac:dyDescent="0.2">
      <c r="A77" s="556"/>
      <c r="B77" s="186"/>
      <c r="C77" s="186"/>
      <c r="D77" s="186"/>
      <c r="E77" s="186"/>
      <c r="F77" s="186"/>
      <c r="G77" s="186"/>
      <c r="H77" s="186"/>
      <c r="I77" s="358"/>
    </row>
    <row r="78" spans="1:9" x14ac:dyDescent="0.2">
      <c r="A78" s="1479"/>
      <c r="B78" s="186"/>
      <c r="C78" s="186"/>
      <c r="D78" s="186"/>
      <c r="E78" s="186"/>
      <c r="F78" s="186"/>
      <c r="G78" s="186"/>
      <c r="H78" s="186"/>
      <c r="I78" s="358"/>
    </row>
    <row r="79" spans="1:9" x14ac:dyDescent="0.2">
      <c r="A79" s="556"/>
      <c r="B79" s="186"/>
      <c r="C79" s="186"/>
      <c r="D79" s="186"/>
      <c r="E79" s="186"/>
      <c r="F79" s="186"/>
      <c r="G79" s="186"/>
      <c r="H79" s="186"/>
      <c r="I79" s="358"/>
    </row>
    <row r="80" spans="1:9" x14ac:dyDescent="0.2">
      <c r="A80" s="556"/>
      <c r="B80" s="186"/>
      <c r="C80" s="186"/>
      <c r="D80" s="186"/>
      <c r="E80" s="186"/>
      <c r="F80" s="186"/>
      <c r="G80" s="186"/>
      <c r="H80" s="186"/>
      <c r="I80" s="358"/>
    </row>
    <row r="81" spans="1:9" ht="13.5" thickBot="1" x14ac:dyDescent="0.25">
      <c r="A81" s="557"/>
      <c r="B81" s="277"/>
      <c r="C81" s="277"/>
      <c r="D81" s="277"/>
      <c r="E81" s="277"/>
      <c r="F81" s="277"/>
      <c r="G81" s="277"/>
      <c r="H81" s="277"/>
      <c r="I81" s="359"/>
    </row>
  </sheetData>
  <mergeCells count="19">
    <mergeCell ref="C19:E19"/>
    <mergeCell ref="A7:I7"/>
    <mergeCell ref="A8:I8"/>
    <mergeCell ref="A9:I9"/>
    <mergeCell ref="A10:I10"/>
    <mergeCell ref="A11:I11"/>
    <mergeCell ref="A17:B17"/>
    <mergeCell ref="A16:B16"/>
    <mergeCell ref="B1:E1"/>
    <mergeCell ref="C3:F3"/>
    <mergeCell ref="A5:I6"/>
    <mergeCell ref="A13:B13"/>
    <mergeCell ref="A15:B15"/>
    <mergeCell ref="C67:E67"/>
    <mergeCell ref="C72:E72"/>
    <mergeCell ref="B69:H69"/>
    <mergeCell ref="A74:I76"/>
    <mergeCell ref="C71:E71"/>
    <mergeCell ref="A73:I73"/>
  </mergeCells>
  <phoneticPr fontId="51"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2">
    <tabColor indexed="10"/>
  </sheetPr>
  <dimension ref="A1:I37"/>
  <sheetViews>
    <sheetView workbookViewId="0">
      <selection activeCell="C18" sqref="C18"/>
    </sheetView>
  </sheetViews>
  <sheetFormatPr baseColWidth="10" defaultRowHeight="12.75" x14ac:dyDescent="0.2"/>
  <cols>
    <col min="3" max="3" width="12.85546875" customWidth="1"/>
    <col min="5" max="5" width="13.5703125" customWidth="1"/>
    <col min="6" max="6" width="13.140625" customWidth="1"/>
  </cols>
  <sheetData>
    <row r="1" spans="1:9" ht="13.5" thickBot="1" x14ac:dyDescent="0.25">
      <c r="A1" s="209" t="s">
        <v>1671</v>
      </c>
      <c r="B1" s="2263" t="str">
        <f>CLIENT</f>
        <v>SPECIMEN ECF</v>
      </c>
      <c r="C1" s="2263"/>
      <c r="D1" s="355"/>
      <c r="E1" s="355"/>
      <c r="F1" s="355"/>
      <c r="G1" s="355"/>
      <c r="H1" s="355"/>
      <c r="I1" s="356"/>
    </row>
    <row r="2" spans="1:9" ht="13.5" thickBot="1" x14ac:dyDescent="0.25">
      <c r="A2" s="208"/>
      <c r="B2" s="218"/>
      <c r="C2" s="218"/>
      <c r="D2" s="186"/>
      <c r="E2" s="346"/>
      <c r="F2" s="224" t="s">
        <v>1418</v>
      </c>
      <c r="G2" s="346"/>
      <c r="H2" s="411"/>
      <c r="I2" s="1058"/>
    </row>
    <row r="3" spans="1:9" ht="13.5" thickBot="1" x14ac:dyDescent="0.25">
      <c r="A3" s="208"/>
      <c r="B3" s="186" t="s">
        <v>724</v>
      </c>
      <c r="C3" s="2264">
        <f>+GA!O3</f>
        <v>41639</v>
      </c>
      <c r="D3" s="2264"/>
      <c r="E3" s="2264"/>
      <c r="F3" s="224" t="s">
        <v>711</v>
      </c>
      <c r="G3" s="186"/>
      <c r="H3" s="411"/>
      <c r="I3" s="1059"/>
    </row>
    <row r="4" spans="1:9" ht="13.5" thickBot="1" x14ac:dyDescent="0.25">
      <c r="A4" s="276" t="s">
        <v>1457</v>
      </c>
      <c r="B4" s="279"/>
      <c r="C4" s="278" t="s">
        <v>725</v>
      </c>
      <c r="D4" s="280"/>
      <c r="E4" s="277"/>
      <c r="F4" s="277"/>
      <c r="G4" s="277"/>
      <c r="H4" s="277"/>
      <c r="I4" s="359"/>
    </row>
    <row r="5" spans="1:9" ht="18.75" x14ac:dyDescent="0.3">
      <c r="A5" s="1060" t="s">
        <v>1419</v>
      </c>
      <c r="B5" s="1061"/>
      <c r="C5" s="1061"/>
      <c r="D5" s="1061"/>
      <c r="E5" s="1061"/>
      <c r="F5" s="1061"/>
      <c r="G5" s="1061"/>
      <c r="H5" s="1061"/>
      <c r="I5" s="1062"/>
    </row>
    <row r="6" spans="1:9" ht="13.5" thickBot="1" x14ac:dyDescent="0.25">
      <c r="A6" s="1063"/>
      <c r="B6" s="413"/>
      <c r="C6" s="413"/>
      <c r="D6" s="413"/>
      <c r="E6" s="413"/>
      <c r="F6" s="413"/>
      <c r="G6" s="413"/>
      <c r="H6" s="413"/>
      <c r="I6" s="1064"/>
    </row>
    <row r="7" spans="1:9" x14ac:dyDescent="0.2">
      <c r="A7" s="1065"/>
      <c r="B7" s="422"/>
      <c r="C7" s="422"/>
      <c r="D7" s="422"/>
      <c r="E7" s="422"/>
      <c r="F7" s="423"/>
      <c r="G7" s="422"/>
      <c r="H7" s="422" t="s">
        <v>1420</v>
      </c>
      <c r="I7" s="1066"/>
    </row>
    <row r="8" spans="1:9" x14ac:dyDescent="0.2">
      <c r="A8" s="1065" t="s">
        <v>434</v>
      </c>
      <c r="B8" s="422" t="s">
        <v>435</v>
      </c>
      <c r="C8" s="422" t="s">
        <v>1421</v>
      </c>
      <c r="D8" s="422" t="s">
        <v>1422</v>
      </c>
      <c r="E8" s="421" t="s">
        <v>1423</v>
      </c>
      <c r="F8" s="424"/>
      <c r="G8" s="425" t="s">
        <v>1424</v>
      </c>
      <c r="H8" s="425" t="s">
        <v>1425</v>
      </c>
      <c r="I8" s="1067" t="s">
        <v>1426</v>
      </c>
    </row>
    <row r="9" spans="1:9" x14ac:dyDescent="0.2">
      <c r="A9" s="1068"/>
      <c r="B9" s="427"/>
      <c r="C9" s="427"/>
      <c r="D9" s="427"/>
      <c r="E9" s="427"/>
      <c r="F9" s="426"/>
      <c r="G9" s="427"/>
      <c r="H9" s="427" t="s">
        <v>1554</v>
      </c>
      <c r="I9" s="1069"/>
    </row>
    <row r="10" spans="1:9" x14ac:dyDescent="0.2">
      <c r="A10" s="1070"/>
      <c r="B10" s="417"/>
      <c r="C10" s="418"/>
      <c r="D10" s="418"/>
      <c r="E10" s="418"/>
      <c r="F10" s="419"/>
      <c r="G10" s="420"/>
      <c r="H10" s="417"/>
      <c r="I10" s="1071"/>
    </row>
    <row r="11" spans="1:9" x14ac:dyDescent="0.2">
      <c r="A11" s="1070"/>
      <c r="B11" s="417"/>
      <c r="C11" s="418"/>
      <c r="D11" s="418"/>
      <c r="E11" s="418"/>
      <c r="F11" s="419"/>
      <c r="G11" s="420"/>
      <c r="H11" s="417"/>
      <c r="I11" s="1071"/>
    </row>
    <row r="12" spans="1:9" x14ac:dyDescent="0.2">
      <c r="A12" s="1070"/>
      <c r="B12" s="417"/>
      <c r="C12" s="418"/>
      <c r="D12" s="418"/>
      <c r="E12" s="418"/>
      <c r="F12" s="419"/>
      <c r="G12" s="420"/>
      <c r="H12" s="417"/>
      <c r="I12" s="1071"/>
    </row>
    <row r="13" spans="1:9" x14ac:dyDescent="0.2">
      <c r="A13" s="1070"/>
      <c r="B13" s="417"/>
      <c r="C13" s="418"/>
      <c r="D13" s="418"/>
      <c r="E13" s="418"/>
      <c r="F13" s="419"/>
      <c r="G13" s="420"/>
      <c r="H13" s="417"/>
      <c r="I13" s="1071"/>
    </row>
    <row r="14" spans="1:9" x14ac:dyDescent="0.2">
      <c r="A14" s="1070"/>
      <c r="B14" s="417"/>
      <c r="C14" s="418"/>
      <c r="D14" s="418"/>
      <c r="E14" s="418"/>
      <c r="F14" s="419"/>
      <c r="G14" s="420"/>
      <c r="H14" s="417"/>
      <c r="I14" s="1071"/>
    </row>
    <row r="15" spans="1:9" x14ac:dyDescent="0.2">
      <c r="A15" s="1070"/>
      <c r="B15" s="417"/>
      <c r="C15" s="418"/>
      <c r="D15" s="418"/>
      <c r="E15" s="418"/>
      <c r="F15" s="419"/>
      <c r="G15" s="420"/>
      <c r="H15" s="417"/>
      <c r="I15" s="1071"/>
    </row>
    <row r="16" spans="1:9" x14ac:dyDescent="0.2">
      <c r="A16" s="1070"/>
      <c r="B16" s="417"/>
      <c r="C16" s="418"/>
      <c r="D16" s="418"/>
      <c r="E16" s="418"/>
      <c r="F16" s="419"/>
      <c r="G16" s="420"/>
      <c r="H16" s="417"/>
      <c r="I16" s="1071"/>
    </row>
    <row r="17" spans="1:9" x14ac:dyDescent="0.2">
      <c r="A17" s="1070"/>
      <c r="B17" s="417"/>
      <c r="C17" s="418"/>
      <c r="D17" s="418"/>
      <c r="E17" s="418"/>
      <c r="F17" s="419"/>
      <c r="G17" s="420"/>
      <c r="H17" s="417"/>
      <c r="I17" s="1071"/>
    </row>
    <row r="18" spans="1:9" x14ac:dyDescent="0.2">
      <c r="A18" s="1070"/>
      <c r="B18" s="417"/>
      <c r="C18" s="418"/>
      <c r="D18" s="418"/>
      <c r="E18" s="418"/>
      <c r="F18" s="419"/>
      <c r="G18" s="420"/>
      <c r="H18" s="417"/>
      <c r="I18" s="1071"/>
    </row>
    <row r="19" spans="1:9" x14ac:dyDescent="0.2">
      <c r="A19" s="1070"/>
      <c r="B19" s="417"/>
      <c r="C19" s="418"/>
      <c r="D19" s="418"/>
      <c r="E19" s="418"/>
      <c r="F19" s="419"/>
      <c r="G19" s="420"/>
      <c r="H19" s="417"/>
      <c r="I19" s="1071"/>
    </row>
    <row r="20" spans="1:9" x14ac:dyDescent="0.2">
      <c r="A20" s="1070"/>
      <c r="B20" s="417"/>
      <c r="C20" s="418"/>
      <c r="D20" s="418"/>
      <c r="E20" s="418"/>
      <c r="F20" s="419"/>
      <c r="G20" s="420"/>
      <c r="H20" s="417"/>
      <c r="I20" s="1071"/>
    </row>
    <row r="21" spans="1:9" x14ac:dyDescent="0.2">
      <c r="A21" s="1070"/>
      <c r="B21" s="417"/>
      <c r="C21" s="418"/>
      <c r="D21" s="418"/>
      <c r="E21" s="418"/>
      <c r="F21" s="419"/>
      <c r="G21" s="420"/>
      <c r="H21" s="417"/>
      <c r="I21" s="1071"/>
    </row>
    <row r="22" spans="1:9" x14ac:dyDescent="0.2">
      <c r="A22" s="1070"/>
      <c r="B22" s="417"/>
      <c r="C22" s="418"/>
      <c r="D22" s="418"/>
      <c r="E22" s="418"/>
      <c r="F22" s="419"/>
      <c r="G22" s="420"/>
      <c r="H22" s="417"/>
      <c r="I22" s="1071"/>
    </row>
    <row r="23" spans="1:9" x14ac:dyDescent="0.2">
      <c r="A23" s="1072"/>
      <c r="B23" s="411"/>
      <c r="C23" s="411"/>
      <c r="D23" s="411"/>
      <c r="E23" s="411"/>
      <c r="F23" s="411"/>
      <c r="G23" s="411"/>
      <c r="H23" s="479" t="s">
        <v>1427</v>
      </c>
      <c r="I23" s="1073">
        <f>SUM(I10:I22)</f>
        <v>0</v>
      </c>
    </row>
    <row r="24" spans="1:9" x14ac:dyDescent="0.2">
      <c r="A24" s="1072"/>
      <c r="B24" s="411"/>
      <c r="C24" s="411"/>
      <c r="D24" s="480" t="s">
        <v>1428</v>
      </c>
      <c r="E24" s="186"/>
      <c r="F24" s="411"/>
      <c r="G24" s="411"/>
      <c r="H24" s="412"/>
      <c r="I24" s="1074"/>
    </row>
    <row r="25" spans="1:9" x14ac:dyDescent="0.2">
      <c r="A25" s="1072"/>
      <c r="B25" s="411"/>
      <c r="C25" s="411"/>
      <c r="D25" s="411"/>
      <c r="E25" s="186"/>
      <c r="F25" s="411"/>
      <c r="G25" s="411"/>
      <c r="H25" s="412"/>
      <c r="I25" s="1075"/>
    </row>
    <row r="26" spans="1:9" x14ac:dyDescent="0.2">
      <c r="A26" s="1072"/>
      <c r="B26" s="411"/>
      <c r="C26" s="411"/>
      <c r="D26" s="411" t="s">
        <v>1429</v>
      </c>
      <c r="E26" s="186"/>
      <c r="F26" s="411"/>
      <c r="G26" s="411"/>
      <c r="H26" s="479" t="s">
        <v>1427</v>
      </c>
      <c r="I26" s="1076">
        <f>I23</f>
        <v>0</v>
      </c>
    </row>
    <row r="27" spans="1:9" x14ac:dyDescent="0.2">
      <c r="A27" s="1072"/>
      <c r="B27" s="411"/>
      <c r="C27" s="411"/>
      <c r="D27" s="411"/>
      <c r="E27" s="186"/>
      <c r="F27" s="411"/>
      <c r="G27" s="411"/>
      <c r="H27" s="411"/>
      <c r="I27" s="1077"/>
    </row>
    <row r="28" spans="1:9" x14ac:dyDescent="0.2">
      <c r="A28" s="1072"/>
      <c r="B28" s="411"/>
      <c r="C28" s="411"/>
      <c r="D28" s="411" t="s">
        <v>1430</v>
      </c>
      <c r="E28" s="186"/>
      <c r="F28" s="411"/>
      <c r="G28" s="411"/>
      <c r="H28" s="481" t="s">
        <v>1431</v>
      </c>
      <c r="I28" s="1078"/>
    </row>
    <row r="29" spans="1:9" x14ac:dyDescent="0.2">
      <c r="A29" s="1072"/>
      <c r="B29" s="411"/>
      <c r="C29" s="411"/>
      <c r="D29" s="411"/>
      <c r="E29" s="186"/>
      <c r="F29" s="411"/>
      <c r="G29" s="411"/>
      <c r="H29" s="481"/>
      <c r="I29" s="1079"/>
    </row>
    <row r="30" spans="1:9" x14ac:dyDescent="0.2">
      <c r="A30" s="1072"/>
      <c r="B30" s="411"/>
      <c r="C30" s="411"/>
      <c r="D30" s="411" t="s">
        <v>1432</v>
      </c>
      <c r="E30" s="186"/>
      <c r="F30" s="411"/>
      <c r="G30" s="411"/>
      <c r="H30" s="481" t="s">
        <v>1433</v>
      </c>
      <c r="I30" s="1078"/>
    </row>
    <row r="31" spans="1:9" x14ac:dyDescent="0.2">
      <c r="A31" s="1072"/>
      <c r="B31" s="411"/>
      <c r="C31" s="411"/>
      <c r="D31" s="411"/>
      <c r="E31" s="186"/>
      <c r="F31" s="411"/>
      <c r="G31" s="411"/>
      <c r="H31" s="481"/>
      <c r="I31" s="1079"/>
    </row>
    <row r="32" spans="1:9" x14ac:dyDescent="0.2">
      <c r="A32" s="1072"/>
      <c r="B32" s="411"/>
      <c r="C32" s="411"/>
      <c r="D32" s="411" t="s">
        <v>1434</v>
      </c>
      <c r="E32" s="186"/>
      <c r="F32" s="411"/>
      <c r="G32" s="411"/>
      <c r="H32" s="481" t="s">
        <v>1433</v>
      </c>
      <c r="I32" s="1078"/>
    </row>
    <row r="33" spans="1:9" x14ac:dyDescent="0.2">
      <c r="A33" s="1072"/>
      <c r="B33" s="411"/>
      <c r="C33" s="411"/>
      <c r="D33" s="411"/>
      <c r="E33" s="186"/>
      <c r="F33" s="411"/>
      <c r="G33" s="411"/>
      <c r="H33" s="481"/>
      <c r="I33" s="1079"/>
    </row>
    <row r="34" spans="1:9" x14ac:dyDescent="0.2">
      <c r="A34" s="1072"/>
      <c r="B34" s="411"/>
      <c r="C34" s="411"/>
      <c r="D34" s="411" t="s">
        <v>1435</v>
      </c>
      <c r="E34" s="186"/>
      <c r="F34" s="411"/>
      <c r="G34" s="411"/>
      <c r="H34" s="481" t="s">
        <v>1433</v>
      </c>
      <c r="I34" s="1078"/>
    </row>
    <row r="35" spans="1:9" x14ac:dyDescent="0.2">
      <c r="A35" s="1072"/>
      <c r="B35" s="411"/>
      <c r="C35" s="411"/>
      <c r="D35" s="411"/>
      <c r="E35" s="411"/>
      <c r="F35" s="411"/>
      <c r="G35" s="411"/>
      <c r="H35" s="411"/>
      <c r="I35" s="1077"/>
    </row>
    <row r="36" spans="1:9" x14ac:dyDescent="0.2">
      <c r="A36" s="1072"/>
      <c r="B36" s="411"/>
      <c r="C36" s="411"/>
      <c r="D36" s="411"/>
      <c r="E36" s="411"/>
      <c r="F36" s="411"/>
      <c r="G36" s="186"/>
      <c r="H36" s="479" t="s">
        <v>1436</v>
      </c>
      <c r="I36" s="1080">
        <f>SUM(I25:I35)</f>
        <v>0</v>
      </c>
    </row>
    <row r="37" spans="1:9" ht="13.5" thickBot="1" x14ac:dyDescent="0.25">
      <c r="A37" s="1063"/>
      <c r="B37" s="413"/>
      <c r="C37" s="413"/>
      <c r="D37" s="413"/>
      <c r="E37" s="413"/>
      <c r="F37" s="413"/>
      <c r="G37" s="413"/>
      <c r="H37" s="413"/>
      <c r="I37" s="1081"/>
    </row>
  </sheetData>
  <mergeCells count="2">
    <mergeCell ref="B1:C1"/>
    <mergeCell ref="C3:E3"/>
  </mergeCells>
  <phoneticPr fontId="51" type="noConversion"/>
  <printOptions horizontalCentered="1" verticalCentered="1"/>
  <pageMargins left="0" right="0" top="0" bottom="0" header="0" footer="0"/>
  <pageSetup paperSize="9" orientation="landscape" horizontalDpi="96" verticalDpi="96"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40"/>
  <sheetViews>
    <sheetView workbookViewId="0">
      <selection activeCell="D23" sqref="D23"/>
    </sheetView>
  </sheetViews>
  <sheetFormatPr baseColWidth="10" defaultRowHeight="12.75" x14ac:dyDescent="0.2"/>
  <cols>
    <col min="1" max="16384" width="11.42578125" style="1941"/>
  </cols>
  <sheetData>
    <row r="1" spans="1:13" ht="14.25" thickTop="1" thickBot="1" x14ac:dyDescent="0.25">
      <c r="A1" s="2131" t="s">
        <v>1671</v>
      </c>
      <c r="B1" s="3221" t="str">
        <f>+Q!G5</f>
        <v>SPECIMEN ECF</v>
      </c>
      <c r="C1" s="3221"/>
      <c r="D1" s="2132"/>
      <c r="E1" s="2132"/>
      <c r="F1" s="2133"/>
      <c r="G1" s="2134"/>
    </row>
    <row r="2" spans="1:13" ht="13.5" thickBot="1" x14ac:dyDescent="0.25">
      <c r="A2" s="1967"/>
      <c r="B2" s="1942"/>
      <c r="C2" s="1942"/>
      <c r="D2" s="2135"/>
      <c r="E2" s="2136"/>
      <c r="F2" s="2137" t="s">
        <v>2017</v>
      </c>
      <c r="G2" s="1949"/>
    </row>
    <row r="3" spans="1:13" ht="13.5" thickBot="1" x14ac:dyDescent="0.25">
      <c r="A3" s="1967"/>
      <c r="B3" s="2135" t="s">
        <v>724</v>
      </c>
      <c r="C3" s="3222">
        <f>+GA!O3</f>
        <v>41639</v>
      </c>
      <c r="D3" s="3222"/>
      <c r="E3" s="2903"/>
      <c r="F3" s="1948" t="s">
        <v>711</v>
      </c>
      <c r="G3" s="1949"/>
    </row>
    <row r="4" spans="1:13" ht="13.5" thickBot="1" x14ac:dyDescent="0.25">
      <c r="A4" s="1967" t="s">
        <v>1457</v>
      </c>
      <c r="B4" s="1977"/>
      <c r="C4" s="1958" t="s">
        <v>725</v>
      </c>
      <c r="D4" s="2138"/>
      <c r="E4" s="1943"/>
      <c r="F4" s="1938"/>
      <c r="G4" s="1949"/>
    </row>
    <row r="5" spans="1:13" ht="16.5" thickBot="1" x14ac:dyDescent="0.3">
      <c r="A5" s="3223" t="s">
        <v>1999</v>
      </c>
      <c r="B5" s="3224"/>
      <c r="C5" s="3224"/>
      <c r="D5" s="3224"/>
      <c r="E5" s="3224"/>
      <c r="F5" s="3224"/>
      <c r="G5" s="2139"/>
      <c r="M5" s="2140"/>
    </row>
    <row r="6" spans="1:13" ht="15.75" x14ac:dyDescent="0.25">
      <c r="A6" s="2141"/>
      <c r="B6" s="2141"/>
      <c r="C6" s="2141"/>
      <c r="D6" s="2141"/>
      <c r="E6" s="2141"/>
      <c r="F6" s="2141"/>
      <c r="G6" s="2023"/>
    </row>
    <row r="7" spans="1:13" x14ac:dyDescent="0.2">
      <c r="A7" s="2142" t="s">
        <v>1793</v>
      </c>
      <c r="B7" s="2023"/>
      <c r="C7" s="2023"/>
      <c r="D7" s="2023"/>
      <c r="E7" s="2023"/>
      <c r="F7" s="2023"/>
      <c r="G7" s="2023"/>
    </row>
    <row r="8" spans="1:13" x14ac:dyDescent="0.2">
      <c r="A8" s="2023"/>
      <c r="B8" s="2023"/>
      <c r="C8" s="2023"/>
      <c r="D8" s="2023"/>
      <c r="E8" s="2023"/>
      <c r="F8" s="2023"/>
      <c r="G8" s="2023"/>
    </row>
    <row r="9" spans="1:13" x14ac:dyDescent="0.2">
      <c r="A9" s="2023" t="s">
        <v>2000</v>
      </c>
      <c r="B9" s="2023"/>
      <c r="C9" s="2023"/>
      <c r="D9" s="2023"/>
      <c r="E9" s="2023"/>
      <c r="F9" s="2023"/>
      <c r="G9" s="2023"/>
    </row>
    <row r="10" spans="1:13" x14ac:dyDescent="0.2">
      <c r="A10" s="2023"/>
      <c r="B10" s="2023"/>
      <c r="C10" s="2023"/>
      <c r="D10" s="2023"/>
      <c r="E10" s="2023"/>
      <c r="F10" s="2023"/>
      <c r="G10" s="2023"/>
    </row>
    <row r="11" spans="1:13" x14ac:dyDescent="0.2">
      <c r="A11" s="2023"/>
      <c r="B11" s="2023"/>
      <c r="C11" s="2023"/>
      <c r="D11" s="2023"/>
      <c r="E11" s="2023"/>
      <c r="F11" s="2023"/>
      <c r="G11" s="2023"/>
    </row>
    <row r="12" spans="1:13" x14ac:dyDescent="0.2">
      <c r="A12" s="2142" t="s">
        <v>558</v>
      </c>
      <c r="B12" s="2023"/>
      <c r="C12" s="2023"/>
      <c r="D12" s="2023"/>
      <c r="E12" s="2023"/>
      <c r="F12" s="2023"/>
      <c r="G12" s="2023"/>
    </row>
    <row r="13" spans="1:13" x14ac:dyDescent="0.2">
      <c r="A13" s="2023"/>
      <c r="B13" s="2023"/>
      <c r="C13" s="2023"/>
      <c r="D13" s="2023"/>
      <c r="E13" s="2023"/>
      <c r="F13" s="2023"/>
      <c r="G13" s="2023"/>
    </row>
    <row r="14" spans="1:13" x14ac:dyDescent="0.2">
      <c r="A14" s="2023" t="s">
        <v>2001</v>
      </c>
      <c r="B14" s="2023"/>
      <c r="C14" s="2023"/>
      <c r="D14" s="2023"/>
      <c r="E14" s="2023"/>
      <c r="F14" s="2143"/>
      <c r="G14" s="2023"/>
    </row>
    <row r="15" spans="1:13" x14ac:dyDescent="0.2">
      <c r="A15" s="2023"/>
      <c r="B15" s="2144" t="s">
        <v>2002</v>
      </c>
      <c r="C15" s="2023"/>
      <c r="D15" s="2023"/>
      <c r="E15" s="2023"/>
      <c r="F15" s="2023"/>
      <c r="G15" s="2023"/>
    </row>
    <row r="16" spans="1:13" x14ac:dyDescent="0.2">
      <c r="A16" s="2023"/>
      <c r="B16" s="2145" t="s">
        <v>2003</v>
      </c>
      <c r="C16" s="2023"/>
      <c r="D16" s="2023"/>
      <c r="E16" s="2023"/>
      <c r="F16" s="2023"/>
      <c r="G16" s="2023"/>
    </row>
    <row r="17" spans="1:7" x14ac:dyDescent="0.2">
      <c r="A17" s="2023"/>
      <c r="B17" s="2145"/>
      <c r="C17" s="2023"/>
      <c r="D17" s="2023"/>
      <c r="E17" s="2023"/>
      <c r="F17" s="2023"/>
      <c r="G17" s="2023"/>
    </row>
    <row r="18" spans="1:7" x14ac:dyDescent="0.2">
      <c r="A18" s="2023"/>
      <c r="B18" s="2146"/>
      <c r="C18" s="2023"/>
      <c r="D18" s="2023"/>
      <c r="E18" s="2023"/>
      <c r="F18" s="2023"/>
      <c r="G18" s="2023"/>
    </row>
    <row r="19" spans="1:7" x14ac:dyDescent="0.2">
      <c r="A19" s="2023"/>
      <c r="B19" s="2145"/>
      <c r="C19" s="2023"/>
      <c r="D19" s="2023"/>
      <c r="E19" s="2023"/>
      <c r="F19" s="2023"/>
      <c r="G19" s="2023"/>
    </row>
    <row r="20" spans="1:7" x14ac:dyDescent="0.2">
      <c r="A20" s="2023" t="s">
        <v>2004</v>
      </c>
      <c r="B20" s="2145"/>
      <c r="C20" s="2023"/>
      <c r="D20" s="2023"/>
      <c r="E20" s="2023"/>
      <c r="F20" s="2023"/>
      <c r="G20" s="2023"/>
    </row>
    <row r="21" spans="1:7" x14ac:dyDescent="0.2">
      <c r="A21" s="2023"/>
      <c r="B21" s="2145" t="s">
        <v>2005</v>
      </c>
      <c r="C21" s="2023"/>
      <c r="D21" s="2023"/>
      <c r="E21" s="2023"/>
      <c r="F21" s="2023"/>
      <c r="G21" s="2023"/>
    </row>
    <row r="22" spans="1:7" x14ac:dyDescent="0.2">
      <c r="A22" s="2023"/>
      <c r="B22" s="2145" t="s">
        <v>2006</v>
      </c>
      <c r="C22" s="2023"/>
      <c r="D22" s="2023"/>
      <c r="E22" s="2023"/>
      <c r="F22" s="2023"/>
      <c r="G22" s="2023"/>
    </row>
    <row r="23" spans="1:7" x14ac:dyDescent="0.2">
      <c r="A23" s="2023"/>
      <c r="B23" s="2144" t="s">
        <v>2007</v>
      </c>
      <c r="C23" s="2023"/>
      <c r="D23" s="2023"/>
      <c r="E23" s="2023"/>
      <c r="F23" s="2023"/>
      <c r="G23" s="2023"/>
    </row>
    <row r="24" spans="1:7" x14ac:dyDescent="0.2">
      <c r="A24" s="2023"/>
      <c r="B24" s="2145"/>
      <c r="C24" s="2023"/>
      <c r="D24" s="2023"/>
      <c r="E24" s="2023"/>
      <c r="F24" s="2023"/>
      <c r="G24" s="2023"/>
    </row>
    <row r="25" spans="1:7" x14ac:dyDescent="0.2">
      <c r="A25" s="2023"/>
      <c r="B25" s="2145" t="s">
        <v>2008</v>
      </c>
      <c r="C25" s="2023"/>
      <c r="D25" s="2023"/>
      <c r="E25" s="2023"/>
      <c r="F25" s="2023"/>
      <c r="G25" s="2023"/>
    </row>
    <row r="26" spans="1:7" x14ac:dyDescent="0.2">
      <c r="A26" s="2023"/>
      <c r="B26" s="2145" t="s">
        <v>2009</v>
      </c>
      <c r="C26" s="2023"/>
      <c r="D26" s="2023"/>
      <c r="E26" s="2023"/>
      <c r="F26" s="2023"/>
      <c r="G26" s="2023"/>
    </row>
    <row r="27" spans="1:7" x14ac:dyDescent="0.2">
      <c r="A27" s="2023"/>
      <c r="B27" s="2145"/>
      <c r="C27" s="2023"/>
      <c r="D27" s="2023"/>
      <c r="E27" s="2023"/>
      <c r="F27" s="2023"/>
      <c r="G27" s="2023"/>
    </row>
    <row r="28" spans="1:7" x14ac:dyDescent="0.2">
      <c r="A28" s="2023"/>
      <c r="B28" s="2145"/>
      <c r="C28" s="2023"/>
      <c r="D28" s="2023"/>
      <c r="E28" s="2023"/>
      <c r="F28" s="2023"/>
      <c r="G28" s="2023"/>
    </row>
    <row r="29" spans="1:7" x14ac:dyDescent="0.2">
      <c r="A29" s="2023" t="s">
        <v>2010</v>
      </c>
      <c r="B29" s="2145"/>
      <c r="C29" s="2023"/>
      <c r="D29" s="2023"/>
      <c r="E29" s="2023"/>
      <c r="F29" s="2023"/>
      <c r="G29" s="2023"/>
    </row>
    <row r="30" spans="1:7" x14ac:dyDescent="0.2">
      <c r="A30" s="2023"/>
      <c r="B30" s="2147" t="s">
        <v>2011</v>
      </c>
      <c r="C30" s="2023"/>
      <c r="D30" s="2148"/>
      <c r="E30" s="2149" t="s">
        <v>2012</v>
      </c>
      <c r="F30" s="3225" t="s">
        <v>2013</v>
      </c>
      <c r="G30" s="2023"/>
    </row>
    <row r="31" spans="1:7" x14ac:dyDescent="0.2">
      <c r="A31" s="2023"/>
      <c r="B31" s="2145" t="s">
        <v>2014</v>
      </c>
      <c r="C31" s="2023"/>
      <c r="D31" s="2148"/>
      <c r="E31" s="2149" t="s">
        <v>2012</v>
      </c>
      <c r="F31" s="3225"/>
      <c r="G31" s="2023"/>
    </row>
    <row r="32" spans="1:7" x14ac:dyDescent="0.2">
      <c r="A32" s="2023"/>
      <c r="B32" s="2145"/>
      <c r="C32" s="2023"/>
      <c r="D32" s="2150"/>
      <c r="E32" s="2023"/>
      <c r="F32" s="2023"/>
      <c r="G32" s="2023"/>
    </row>
    <row r="33" spans="1:7" x14ac:dyDescent="0.2">
      <c r="A33" s="2023"/>
      <c r="B33" s="2023"/>
      <c r="C33" s="2023"/>
      <c r="D33" s="2023"/>
      <c r="E33" s="2023"/>
      <c r="F33" s="2023"/>
      <c r="G33" s="2023"/>
    </row>
    <row r="34" spans="1:7" x14ac:dyDescent="0.2">
      <c r="A34" s="2023"/>
      <c r="B34" s="2023"/>
      <c r="C34" s="2023"/>
      <c r="D34" s="2023"/>
      <c r="E34" s="2023"/>
      <c r="F34" s="2023"/>
      <c r="G34" s="2023"/>
    </row>
    <row r="35" spans="1:7" x14ac:dyDescent="0.2">
      <c r="A35" s="2142" t="s">
        <v>656</v>
      </c>
      <c r="B35" s="2023"/>
      <c r="C35" s="2023"/>
      <c r="D35" s="2023"/>
      <c r="E35" s="2023"/>
      <c r="F35" s="2023"/>
      <c r="G35" s="2023"/>
    </row>
    <row r="36" spans="1:7" x14ac:dyDescent="0.2">
      <c r="A36" s="2023"/>
      <c r="B36" s="2023"/>
      <c r="C36" s="2023"/>
      <c r="D36" s="2023"/>
      <c r="E36" s="2023"/>
      <c r="F36" s="2023"/>
      <c r="G36" s="2023"/>
    </row>
    <row r="37" spans="1:7" x14ac:dyDescent="0.2">
      <c r="A37" s="2151" t="s">
        <v>2015</v>
      </c>
      <c r="B37" s="2023"/>
      <c r="C37" s="2023"/>
      <c r="D37" s="2023"/>
      <c r="E37" s="2023"/>
      <c r="F37" s="2023"/>
      <c r="G37" s="2023"/>
    </row>
    <row r="38" spans="1:7" x14ac:dyDescent="0.2">
      <c r="A38" s="2151" t="s">
        <v>2016</v>
      </c>
      <c r="B38" s="2023"/>
      <c r="C38" s="2023"/>
      <c r="D38" s="2023"/>
      <c r="E38" s="2023"/>
      <c r="F38" s="2023"/>
      <c r="G38" s="2023"/>
    </row>
    <row r="39" spans="1:7" x14ac:dyDescent="0.2">
      <c r="A39" s="2023"/>
      <c r="B39" s="2023"/>
      <c r="C39" s="2023"/>
      <c r="D39" s="2023"/>
      <c r="E39" s="2023"/>
      <c r="F39" s="2023"/>
      <c r="G39" s="2023"/>
    </row>
    <row r="40" spans="1:7" x14ac:dyDescent="0.2">
      <c r="A40" s="2023"/>
      <c r="B40" s="2023"/>
      <c r="C40" s="2023"/>
      <c r="D40" s="2023"/>
      <c r="E40" s="2023"/>
      <c r="F40" s="2023"/>
      <c r="G40" s="2023"/>
    </row>
  </sheetData>
  <mergeCells count="4">
    <mergeCell ref="B1:C1"/>
    <mergeCell ref="C3:E3"/>
    <mergeCell ref="A5:F5"/>
    <mergeCell ref="F30:F31"/>
  </mergeCells>
  <pageMargins left="0.78740157499999996" right="0.78740157499999996" top="0.984251969" bottom="0.984251969" header="0.4921259845" footer="0.4921259845"/>
  <pageSetup paperSize="9" orientation="portrait"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6">
    <tabColor indexed="10"/>
  </sheetPr>
  <dimension ref="A1:M46"/>
  <sheetViews>
    <sheetView workbookViewId="0">
      <selection activeCell="A36" sqref="A36:J38"/>
    </sheetView>
  </sheetViews>
  <sheetFormatPr baseColWidth="10" defaultRowHeight="12.75" x14ac:dyDescent="0.2"/>
  <cols>
    <col min="2" max="2" width="9.5703125" customWidth="1"/>
    <col min="3" max="3" width="14.28515625" bestFit="1" customWidth="1"/>
    <col min="4" max="4" width="7.28515625" customWidth="1"/>
    <col min="5" max="5" width="2" customWidth="1"/>
    <col min="6" max="6" width="12.28515625" bestFit="1" customWidth="1"/>
    <col min="7" max="7" width="1.85546875" customWidth="1"/>
    <col min="8" max="8" width="12.28515625" bestFit="1" customWidth="1"/>
    <col min="9" max="9" width="2" customWidth="1"/>
  </cols>
  <sheetData>
    <row r="1" spans="1:10" ht="13.5" thickBot="1" x14ac:dyDescent="0.25">
      <c r="A1" s="555" t="s">
        <v>1671</v>
      </c>
      <c r="B1" s="2263" t="str">
        <f>CLIENT</f>
        <v>SPECIMEN ECF</v>
      </c>
      <c r="C1" s="2263"/>
      <c r="D1" s="2263"/>
      <c r="E1" s="355"/>
      <c r="F1" s="355"/>
      <c r="G1" s="355"/>
      <c r="H1" s="355"/>
      <c r="I1" s="355"/>
      <c r="J1" s="356"/>
    </row>
    <row r="2" spans="1:10" ht="13.5" thickBot="1" x14ac:dyDescent="0.25">
      <c r="A2" s="556"/>
      <c r="B2" s="218"/>
      <c r="C2" s="218"/>
      <c r="D2" s="218"/>
      <c r="E2" s="186"/>
      <c r="F2" s="346"/>
      <c r="G2" s="346"/>
      <c r="H2" s="224" t="s">
        <v>1628</v>
      </c>
      <c r="I2" s="345"/>
      <c r="J2" s="357"/>
    </row>
    <row r="3" spans="1:10" ht="13.5" thickBot="1" x14ac:dyDescent="0.25">
      <c r="A3" s="556"/>
      <c r="B3" s="186" t="s">
        <v>724</v>
      </c>
      <c r="C3" s="2264">
        <f>+GA!O3</f>
        <v>41639</v>
      </c>
      <c r="D3" s="2264"/>
      <c r="E3" s="2264"/>
      <c r="F3" s="2264"/>
      <c r="G3" s="504"/>
      <c r="H3" s="224" t="s">
        <v>711</v>
      </c>
      <c r="I3" s="345"/>
      <c r="J3" s="358"/>
    </row>
    <row r="4" spans="1:10" ht="13.5" thickBot="1" x14ac:dyDescent="0.25">
      <c r="A4" s="557" t="s">
        <v>1457</v>
      </c>
      <c r="B4" s="279"/>
      <c r="C4" s="278" t="s">
        <v>725</v>
      </c>
      <c r="D4" s="278"/>
      <c r="E4" s="2987"/>
      <c r="F4" s="2987"/>
      <c r="G4" s="277"/>
      <c r="H4" s="277"/>
      <c r="I4" s="277"/>
      <c r="J4" s="359"/>
    </row>
    <row r="5" spans="1:10" ht="15.75" customHeight="1" x14ac:dyDescent="0.2">
      <c r="A5" s="2780" t="s">
        <v>1629</v>
      </c>
      <c r="B5" s="2781"/>
      <c r="C5" s="2781"/>
      <c r="D5" s="2781"/>
      <c r="E5" s="2781"/>
      <c r="F5" s="2781"/>
      <c r="G5" s="2781"/>
      <c r="H5" s="2781"/>
      <c r="I5" s="2781"/>
      <c r="J5" s="2782"/>
    </row>
    <row r="6" spans="1:10" ht="15.75" customHeight="1" x14ac:dyDescent="0.2">
      <c r="A6" s="2783"/>
      <c r="B6" s="2784"/>
      <c r="C6" s="2784"/>
      <c r="D6" s="2784"/>
      <c r="E6" s="2784"/>
      <c r="F6" s="2784"/>
      <c r="G6" s="2784"/>
      <c r="H6" s="2784"/>
      <c r="I6" s="2784"/>
      <c r="J6" s="2785"/>
    </row>
    <row r="7" spans="1:10" x14ac:dyDescent="0.2">
      <c r="A7" s="1016"/>
      <c r="B7" s="507"/>
      <c r="C7" s="508"/>
      <c r="D7" s="508"/>
      <c r="E7" s="508"/>
      <c r="F7" s="507"/>
      <c r="G7" s="507"/>
      <c r="H7" s="507"/>
      <c r="I7" s="507"/>
      <c r="J7" s="904"/>
    </row>
    <row r="8" spans="1:10" x14ac:dyDescent="0.2">
      <c r="A8" s="1082"/>
      <c r="B8" s="521"/>
      <c r="C8" s="521"/>
      <c r="D8" s="521"/>
      <c r="E8" s="521"/>
      <c r="F8" s="642"/>
      <c r="G8" s="642"/>
      <c r="H8" s="642"/>
      <c r="I8" s="642"/>
      <c r="J8" s="1083"/>
    </row>
    <row r="9" spans="1:10" ht="13.5" x14ac:dyDescent="0.25">
      <c r="A9" s="1082"/>
      <c r="B9" s="521"/>
      <c r="C9" s="643" t="s">
        <v>1630</v>
      </c>
      <c r="D9" s="643"/>
      <c r="E9" s="642"/>
      <c r="F9" s="642"/>
      <c r="G9" s="642"/>
      <c r="H9" s="644" t="s">
        <v>1631</v>
      </c>
      <c r="I9" s="645"/>
      <c r="J9" s="1084" t="s">
        <v>223</v>
      </c>
    </row>
    <row r="10" spans="1:10" x14ac:dyDescent="0.2">
      <c r="A10" s="1082"/>
      <c r="B10" s="521"/>
      <c r="C10" s="521"/>
      <c r="D10" s="521"/>
      <c r="E10" s="642"/>
      <c r="F10" s="642"/>
      <c r="G10" s="642"/>
      <c r="H10" s="642"/>
      <c r="I10" s="642"/>
      <c r="J10" s="1083"/>
    </row>
    <row r="11" spans="1:10" x14ac:dyDescent="0.2">
      <c r="A11" s="1085" t="s">
        <v>1632</v>
      </c>
      <c r="B11" s="521"/>
      <c r="C11" s="1545"/>
      <c r="D11" s="521"/>
      <c r="E11" s="526"/>
      <c r="F11" s="526"/>
      <c r="G11" s="526"/>
      <c r="H11" s="642"/>
      <c r="I11" s="642"/>
      <c r="J11" s="1083"/>
    </row>
    <row r="12" spans="1:10" x14ac:dyDescent="0.2">
      <c r="A12" s="1082"/>
      <c r="B12" s="521"/>
      <c r="C12" s="526"/>
      <c r="D12" s="521"/>
      <c r="E12" s="526"/>
      <c r="F12" s="526"/>
      <c r="G12" s="526"/>
      <c r="H12" s="642"/>
      <c r="I12" s="642"/>
      <c r="J12" s="1083"/>
    </row>
    <row r="13" spans="1:10" x14ac:dyDescent="0.2">
      <c r="A13" s="1082" t="s">
        <v>1633</v>
      </c>
      <c r="B13" s="646">
        <v>0.33333333333333331</v>
      </c>
      <c r="C13" s="651">
        <f>+IF(C11&gt;C14,C11-C14,0)</f>
        <v>0</v>
      </c>
      <c r="D13" s="521"/>
      <c r="E13" s="526"/>
      <c r="F13" s="653">
        <f>C13*B13</f>
        <v>0</v>
      </c>
      <c r="G13" s="526"/>
      <c r="H13" s="612"/>
      <c r="I13" s="642"/>
      <c r="J13" s="1086">
        <f>F13-H13</f>
        <v>0</v>
      </c>
    </row>
    <row r="14" spans="1:10" x14ac:dyDescent="0.2">
      <c r="A14" s="1082" t="s">
        <v>1612</v>
      </c>
      <c r="B14" s="647">
        <v>0.15</v>
      </c>
      <c r="C14" s="612">
        <f>+IF(AND('justification cptes 63'!H13&lt;7630000,C11&gt;38120),38120,IF('justification cptes 63'!H13&gt;7630000,0,'calcul IS'!C11))</f>
        <v>0</v>
      </c>
      <c r="D14" s="521"/>
      <c r="E14" s="526"/>
      <c r="F14" s="653">
        <f>C14*B14</f>
        <v>0</v>
      </c>
      <c r="G14" s="526"/>
      <c r="H14" s="612"/>
      <c r="I14" s="642"/>
      <c r="J14" s="1087"/>
    </row>
    <row r="15" spans="1:10" x14ac:dyDescent="0.2">
      <c r="A15" s="1082"/>
      <c r="B15" s="521"/>
      <c r="C15" s="526"/>
      <c r="D15" s="521"/>
      <c r="E15" s="526"/>
      <c r="F15" s="526"/>
      <c r="G15" s="526"/>
      <c r="H15" s="642"/>
      <c r="I15" s="642"/>
      <c r="J15" s="1083"/>
    </row>
    <row r="16" spans="1:10" ht="13.5" x14ac:dyDescent="0.25">
      <c r="A16" s="1082"/>
      <c r="B16" s="521"/>
      <c r="C16" s="527" t="s">
        <v>354</v>
      </c>
      <c r="D16" s="521"/>
      <c r="E16" s="526"/>
      <c r="F16" s="652">
        <f>SUM(F13:F15)</f>
        <v>0</v>
      </c>
      <c r="G16" s="526"/>
      <c r="H16" s="652">
        <f>SUM(H13:H15)</f>
        <v>0</v>
      </c>
      <c r="I16" s="642"/>
      <c r="J16" s="1088">
        <f>SUM(J13:J15)</f>
        <v>0</v>
      </c>
    </row>
    <row r="17" spans="1:13" x14ac:dyDescent="0.2">
      <c r="A17" s="1082"/>
      <c r="B17" s="521"/>
      <c r="C17" s="526"/>
      <c r="D17" s="521"/>
      <c r="E17" s="526"/>
      <c r="F17" s="526"/>
      <c r="G17" s="526"/>
      <c r="H17" s="642"/>
      <c r="I17" s="642"/>
      <c r="J17" s="1083"/>
    </row>
    <row r="18" spans="1:13" x14ac:dyDescent="0.2">
      <c r="A18" s="1082"/>
      <c r="B18" s="521"/>
      <c r="C18" s="521"/>
      <c r="D18" s="521"/>
      <c r="E18" s="642"/>
      <c r="F18" s="642"/>
      <c r="G18" s="526"/>
      <c r="H18" s="642"/>
      <c r="I18" s="642"/>
      <c r="J18" s="1083"/>
    </row>
    <row r="19" spans="1:13" x14ac:dyDescent="0.2">
      <c r="A19" s="1082"/>
      <c r="B19" s="521"/>
      <c r="C19" s="649" t="s">
        <v>1634</v>
      </c>
      <c r="D19" s="650">
        <v>3.3000000000000002E-2</v>
      </c>
      <c r="E19" s="642"/>
      <c r="F19" s="1290" t="str">
        <f>IF(F16&gt;763000,(F16-763000)*D19,"")</f>
        <v/>
      </c>
      <c r="G19" s="526"/>
      <c r="H19" s="612"/>
      <c r="I19" s="642"/>
      <c r="J19" s="1291" t="e">
        <f>F19-H19</f>
        <v>#VALUE!</v>
      </c>
    </row>
    <row r="20" spans="1:13" x14ac:dyDescent="0.2">
      <c r="A20" s="1082"/>
      <c r="B20" s="521"/>
      <c r="C20" s="521"/>
      <c r="D20" s="521"/>
      <c r="E20" s="642"/>
      <c r="F20" s="642"/>
      <c r="G20" s="526"/>
      <c r="H20" s="642"/>
      <c r="I20" s="642"/>
      <c r="J20" s="1083"/>
      <c r="M20" s="501"/>
    </row>
    <row r="21" spans="1:13" x14ac:dyDescent="0.2">
      <c r="A21" s="1082"/>
      <c r="B21" s="521"/>
      <c r="C21" s="521"/>
      <c r="D21" s="521"/>
      <c r="E21" s="642"/>
      <c r="F21" s="642"/>
      <c r="G21" s="526"/>
      <c r="H21" s="642"/>
      <c r="I21" s="642"/>
      <c r="J21" s="1083"/>
      <c r="M21" s="501"/>
    </row>
    <row r="22" spans="1:13" x14ac:dyDescent="0.2">
      <c r="A22" s="1082"/>
      <c r="B22" s="521"/>
      <c r="C22" s="521"/>
      <c r="D22" s="521"/>
      <c r="E22" s="642"/>
      <c r="F22" s="642"/>
      <c r="G22" s="526"/>
      <c r="H22" s="642"/>
      <c r="I22" s="642"/>
      <c r="J22" s="1083"/>
    </row>
    <row r="23" spans="1:13" x14ac:dyDescent="0.2">
      <c r="A23" s="1082"/>
      <c r="B23" s="521"/>
      <c r="C23" s="521"/>
      <c r="D23" s="521"/>
      <c r="E23" s="642"/>
      <c r="F23" s="642"/>
      <c r="G23" s="526"/>
      <c r="H23" s="642"/>
      <c r="I23" s="642"/>
      <c r="J23" s="1083"/>
    </row>
    <row r="24" spans="1:13" ht="13.5" x14ac:dyDescent="0.25">
      <c r="A24" s="1085" t="s">
        <v>1635</v>
      </c>
      <c r="B24" s="521"/>
      <c r="C24" s="521"/>
      <c r="D24" s="521"/>
      <c r="E24" s="642"/>
      <c r="F24" s="654">
        <f>SUM(F16:F19)</f>
        <v>0</v>
      </c>
      <c r="G24" s="648"/>
      <c r="H24" s="654">
        <f>SUM(H16:H19)</f>
        <v>0</v>
      </c>
      <c r="I24" s="645"/>
      <c r="J24" s="1089" t="e">
        <f>SUM(J16:J19)</f>
        <v>#VALUE!</v>
      </c>
    </row>
    <row r="25" spans="1:13" x14ac:dyDescent="0.2">
      <c r="A25" s="1082"/>
      <c r="B25" s="521"/>
      <c r="C25" s="521"/>
      <c r="D25" s="521"/>
      <c r="E25" s="642"/>
      <c r="F25" s="642"/>
      <c r="G25" s="526"/>
      <c r="H25" s="642"/>
      <c r="I25" s="642"/>
      <c r="J25" s="1083"/>
    </row>
    <row r="26" spans="1:13" ht="13.5" x14ac:dyDescent="0.25">
      <c r="A26" s="1082"/>
      <c r="B26" s="649" t="s">
        <v>1636</v>
      </c>
      <c r="C26" s="649" t="s">
        <v>1637</v>
      </c>
      <c r="D26" s="649"/>
      <c r="E26" s="642"/>
      <c r="F26" s="655"/>
      <c r="G26" s="526"/>
      <c r="H26" s="655"/>
      <c r="I26" s="642"/>
      <c r="J26" s="1083"/>
    </row>
    <row r="27" spans="1:13" x14ac:dyDescent="0.2">
      <c r="A27" s="1082"/>
      <c r="B27" s="521"/>
      <c r="C27" s="649"/>
      <c r="D27" s="649"/>
      <c r="E27" s="642"/>
      <c r="F27" s="642"/>
      <c r="G27" s="526"/>
      <c r="H27" s="642"/>
      <c r="I27" s="642"/>
      <c r="J27" s="1083"/>
    </row>
    <row r="28" spans="1:13" ht="13.5" x14ac:dyDescent="0.25">
      <c r="A28" s="1082"/>
      <c r="B28" s="521"/>
      <c r="C28" s="649" t="s">
        <v>1638</v>
      </c>
      <c r="D28" s="649"/>
      <c r="E28" s="642"/>
      <c r="F28" s="654">
        <f>F24-F26</f>
        <v>0</v>
      </c>
      <c r="G28" s="526"/>
      <c r="H28" s="654">
        <f>H24-H26</f>
        <v>0</v>
      </c>
      <c r="I28" s="642"/>
      <c r="J28" s="1083"/>
    </row>
    <row r="29" spans="1:13" x14ac:dyDescent="0.2">
      <c r="A29" s="1082"/>
      <c r="B29" s="521"/>
      <c r="C29" s="521"/>
      <c r="D29" s="521"/>
      <c r="E29" s="521"/>
      <c r="F29" s="642"/>
      <c r="G29" s="642"/>
      <c r="H29" s="642"/>
      <c r="I29" s="642"/>
      <c r="J29" s="1083"/>
    </row>
    <row r="30" spans="1:13" x14ac:dyDescent="0.2">
      <c r="A30" s="1082"/>
      <c r="B30" s="521"/>
      <c r="C30" s="521"/>
      <c r="D30" s="521"/>
      <c r="E30" s="521"/>
      <c r="F30" s="642"/>
      <c r="G30" s="642"/>
      <c r="H30" s="642"/>
      <c r="I30" s="642"/>
      <c r="J30" s="1083"/>
    </row>
    <row r="31" spans="1:13" x14ac:dyDescent="0.2">
      <c r="A31" s="1082"/>
      <c r="B31" s="521"/>
      <c r="C31" s="521"/>
      <c r="D31" s="521"/>
      <c r="E31" s="521"/>
      <c r="F31" s="642"/>
      <c r="G31" s="642"/>
      <c r="H31" s="642"/>
      <c r="I31" s="642"/>
      <c r="J31" s="1083"/>
    </row>
    <row r="32" spans="1:13" x14ac:dyDescent="0.2">
      <c r="A32" s="1082"/>
      <c r="B32" s="521"/>
      <c r="C32" s="521"/>
      <c r="D32" s="521"/>
      <c r="E32" s="521"/>
      <c r="F32" s="642"/>
      <c r="G32" s="642"/>
      <c r="H32" s="642"/>
      <c r="I32" s="642"/>
      <c r="J32" s="1083"/>
    </row>
    <row r="33" spans="1:10" x14ac:dyDescent="0.2">
      <c r="A33" s="1082"/>
      <c r="B33" s="521"/>
      <c r="C33" s="521"/>
      <c r="D33" s="521"/>
      <c r="E33" s="521"/>
      <c r="F33" s="642"/>
      <c r="G33" s="642"/>
      <c r="H33" s="642"/>
      <c r="I33" s="642"/>
      <c r="J33" s="1083"/>
    </row>
    <row r="34" spans="1:10" x14ac:dyDescent="0.2">
      <c r="A34" s="945" t="s">
        <v>1582</v>
      </c>
      <c r="B34" s="521"/>
      <c r="C34" s="2976"/>
      <c r="D34" s="2976"/>
      <c r="E34" s="2605"/>
      <c r="F34" s="522"/>
      <c r="G34" s="522"/>
      <c r="H34" s="522"/>
      <c r="I34" s="522"/>
      <c r="J34" s="942"/>
    </row>
    <row r="35" spans="1:10" x14ac:dyDescent="0.2">
      <c r="A35" s="1018"/>
      <c r="B35" s="521"/>
      <c r="C35" s="521"/>
      <c r="D35" s="521"/>
      <c r="E35" s="521"/>
      <c r="F35" s="522"/>
      <c r="G35" s="522"/>
      <c r="H35" s="522"/>
      <c r="I35" s="522"/>
      <c r="J35" s="942"/>
    </row>
    <row r="36" spans="1:10" x14ac:dyDescent="0.2">
      <c r="A36" s="948"/>
      <c r="B36" s="519"/>
      <c r="C36" s="519"/>
      <c r="D36" s="519"/>
      <c r="E36" s="519"/>
      <c r="F36" s="520"/>
      <c r="G36" s="520"/>
      <c r="H36" s="520"/>
      <c r="I36" s="520"/>
      <c r="J36" s="947"/>
    </row>
    <row r="37" spans="1:10" x14ac:dyDescent="0.2">
      <c r="A37" s="946"/>
      <c r="B37" s="523"/>
      <c r="C37" s="523"/>
      <c r="D37" s="523"/>
      <c r="E37" s="519"/>
      <c r="F37" s="523"/>
      <c r="G37" s="523"/>
      <c r="H37" s="523"/>
      <c r="I37" s="523"/>
      <c r="J37" s="949"/>
    </row>
    <row r="38" spans="1:10" x14ac:dyDescent="0.2">
      <c r="A38" s="950"/>
      <c r="B38" s="519"/>
      <c r="C38" s="519"/>
      <c r="D38" s="519"/>
      <c r="E38" s="519"/>
      <c r="F38" s="520"/>
      <c r="G38" s="520"/>
      <c r="H38" s="520"/>
      <c r="I38" s="520"/>
      <c r="J38" s="947"/>
    </row>
    <row r="39" spans="1:10" x14ac:dyDescent="0.2">
      <c r="A39" s="950"/>
      <c r="B39" s="519"/>
      <c r="C39" s="519"/>
      <c r="D39" s="519"/>
      <c r="E39" s="519"/>
      <c r="F39" s="520"/>
      <c r="G39" s="520"/>
      <c r="H39" s="520"/>
      <c r="I39" s="520"/>
      <c r="J39" s="947"/>
    </row>
    <row r="40" spans="1:10" x14ac:dyDescent="0.2">
      <c r="A40" s="950"/>
      <c r="B40" s="519"/>
      <c r="C40" s="519"/>
      <c r="D40" s="519"/>
      <c r="E40" s="519"/>
      <c r="F40" s="520"/>
      <c r="G40" s="520"/>
      <c r="H40" s="520"/>
      <c r="I40" s="520"/>
      <c r="J40" s="947"/>
    </row>
    <row r="41" spans="1:10" x14ac:dyDescent="0.2">
      <c r="A41" s="1010"/>
      <c r="B41" s="926"/>
      <c r="C41" s="926"/>
      <c r="D41" s="926"/>
      <c r="E41" s="926"/>
      <c r="F41" s="926"/>
      <c r="G41" s="926"/>
      <c r="H41" s="926"/>
      <c r="I41" s="926"/>
      <c r="J41" s="1090"/>
    </row>
    <row r="42" spans="1:10" x14ac:dyDescent="0.2">
      <c r="A42" s="1010"/>
      <c r="B42" s="926"/>
      <c r="C42" s="926"/>
      <c r="D42" s="926"/>
      <c r="E42" s="926"/>
      <c r="F42" s="926"/>
      <c r="G42" s="926"/>
      <c r="H42" s="926"/>
      <c r="I42" s="926"/>
      <c r="J42" s="1090"/>
    </row>
    <row r="43" spans="1:10" x14ac:dyDescent="0.2">
      <c r="A43" s="208"/>
      <c r="B43" s="186"/>
      <c r="C43" s="186"/>
      <c r="D43" s="186"/>
      <c r="E43" s="186"/>
      <c r="F43" s="186"/>
      <c r="G43" s="186"/>
      <c r="H43" s="186"/>
      <c r="I43" s="186"/>
      <c r="J43" s="358"/>
    </row>
    <row r="44" spans="1:10" x14ac:dyDescent="0.2">
      <c r="A44" s="208"/>
      <c r="B44" s="186"/>
      <c r="C44" s="186"/>
      <c r="D44" s="186"/>
      <c r="E44" s="186"/>
      <c r="F44" s="186"/>
      <c r="G44" s="186"/>
      <c r="H44" s="186"/>
      <c r="I44" s="186"/>
      <c r="J44" s="358"/>
    </row>
    <row r="45" spans="1:10" x14ac:dyDescent="0.2">
      <c r="A45" s="208"/>
      <c r="B45" s="186"/>
      <c r="C45" s="186"/>
      <c r="D45" s="186"/>
      <c r="E45" s="186"/>
      <c r="F45" s="186"/>
      <c r="G45" s="186"/>
      <c r="H45" s="186"/>
      <c r="I45" s="186"/>
      <c r="J45" s="358"/>
    </row>
    <row r="46" spans="1:10" ht="13.5" thickBot="1" x14ac:dyDescent="0.25">
      <c r="A46" s="276"/>
      <c r="B46" s="277"/>
      <c r="C46" s="277"/>
      <c r="D46" s="277"/>
      <c r="E46" s="277"/>
      <c r="F46" s="277"/>
      <c r="G46" s="277"/>
      <c r="H46" s="277"/>
      <c r="I46" s="277"/>
      <c r="J46" s="359"/>
    </row>
  </sheetData>
  <mergeCells count="5">
    <mergeCell ref="B1:D1"/>
    <mergeCell ref="C34:E34"/>
    <mergeCell ref="C3:F3"/>
    <mergeCell ref="E4:F4"/>
    <mergeCell ref="A5:J6"/>
  </mergeCells>
  <phoneticPr fontId="51" type="noConversion"/>
  <pageMargins left="0.78740157499999996" right="0.78740157499999996" top="0.984251969" bottom="0.984251969" header="0.4921259845" footer="0.492125984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tabColor rgb="FFFF0000"/>
  </sheetPr>
  <dimension ref="A1:X151"/>
  <sheetViews>
    <sheetView workbookViewId="0">
      <selection activeCell="A40" sqref="A40:S40"/>
    </sheetView>
  </sheetViews>
  <sheetFormatPr baseColWidth="10" defaultColWidth="10.7109375" defaultRowHeight="12.75" x14ac:dyDescent="0.2"/>
  <cols>
    <col min="1" max="1" width="1.7109375" style="1" customWidth="1"/>
    <col min="2" max="3" width="6.7109375" style="1" customWidth="1"/>
    <col min="4" max="4" width="1.7109375" style="1" customWidth="1"/>
    <col min="5" max="5" width="6.7109375" style="1" customWidth="1"/>
    <col min="6" max="6" width="1.7109375" style="1" customWidth="1"/>
    <col min="7" max="7" width="6.7109375" style="1" customWidth="1"/>
    <col min="8" max="8" width="1.7109375" style="1" customWidth="1"/>
    <col min="9" max="11" width="6.7109375" style="1" customWidth="1"/>
    <col min="12" max="12" width="1.7109375" style="1" customWidth="1"/>
    <col min="13" max="13" width="6.7109375" style="1" customWidth="1"/>
    <col min="14" max="14" width="1.7109375" style="1" customWidth="1"/>
    <col min="15" max="15" width="6.7109375" style="1" customWidth="1"/>
    <col min="16" max="16" width="1.7109375" style="1" customWidth="1"/>
    <col min="17" max="17" width="6.7109375" style="1" customWidth="1"/>
    <col min="18" max="18" width="1.7109375" style="1" customWidth="1"/>
    <col min="19" max="19" width="5.7109375" style="1" customWidth="1"/>
    <col min="20" max="20" width="10.7109375" style="1"/>
    <col min="21" max="23" width="19.7109375" style="1" customWidth="1"/>
    <col min="24" max="16384" width="10.7109375" style="1"/>
  </cols>
  <sheetData>
    <row r="1" spans="1:24" ht="13.5" thickTop="1" x14ac:dyDescent="0.2">
      <c r="A1" s="78"/>
      <c r="B1" s="82"/>
      <c r="C1" s="82"/>
      <c r="D1" s="82"/>
      <c r="E1" s="82"/>
      <c r="F1" s="82"/>
      <c r="G1" s="82"/>
      <c r="H1" s="82"/>
      <c r="I1" s="82"/>
      <c r="J1" s="82"/>
      <c r="K1" s="82"/>
      <c r="L1" s="82"/>
      <c r="M1" s="82"/>
      <c r="N1" s="83"/>
      <c r="O1" s="84" t="s">
        <v>1455</v>
      </c>
      <c r="P1" s="85"/>
      <c r="Q1" s="348" t="s">
        <v>1753</v>
      </c>
      <c r="R1" s="56"/>
      <c r="S1" s="86"/>
      <c r="X1" s="749"/>
    </row>
    <row r="2" spans="1:24" ht="23.25" x14ac:dyDescent="0.35">
      <c r="A2" s="65"/>
      <c r="B2" s="95" t="s">
        <v>691</v>
      </c>
      <c r="C2" s="581" t="str">
        <f>+CLIENT</f>
        <v>SPECIMEN ECF</v>
      </c>
      <c r="D2" s="581"/>
      <c r="E2" s="581"/>
      <c r="F2" s="581"/>
      <c r="G2" s="581"/>
      <c r="H2" s="582"/>
      <c r="I2" s="581"/>
      <c r="J2" s="583"/>
      <c r="K2" s="111"/>
      <c r="L2" s="58"/>
      <c r="M2" s="75"/>
      <c r="N2" s="75"/>
      <c r="O2" s="97" t="s">
        <v>1456</v>
      </c>
      <c r="P2" s="8"/>
      <c r="Q2" s="9" t="s">
        <v>1166</v>
      </c>
      <c r="R2" s="50"/>
      <c r="S2" s="63"/>
      <c r="X2" s="750"/>
    </row>
    <row r="3" spans="1:24" x14ac:dyDescent="0.2">
      <c r="A3" s="65"/>
      <c r="B3" s="50"/>
      <c r="C3" s="58"/>
      <c r="D3" s="58"/>
      <c r="E3" s="58"/>
      <c r="F3" s="58"/>
      <c r="G3" s="58"/>
      <c r="H3" s="58"/>
      <c r="I3" s="58"/>
      <c r="J3" s="58"/>
      <c r="K3" s="58"/>
      <c r="L3" s="58"/>
      <c r="M3" s="58"/>
      <c r="N3" s="58"/>
      <c r="O3" s="58"/>
      <c r="P3" s="58"/>
      <c r="Q3" s="58"/>
      <c r="R3" s="50"/>
      <c r="S3" s="62"/>
    </row>
    <row r="4" spans="1:24" x14ac:dyDescent="0.2">
      <c r="A4" s="65"/>
      <c r="B4" s="50"/>
      <c r="C4" s="58"/>
      <c r="D4" s="58"/>
      <c r="E4" s="58"/>
      <c r="F4" s="58"/>
      <c r="G4" s="57"/>
      <c r="H4" s="57"/>
      <c r="I4" s="57"/>
      <c r="J4" s="57"/>
      <c r="K4" s="57"/>
      <c r="L4" s="57"/>
      <c r="M4" s="57"/>
      <c r="N4" s="57"/>
      <c r="O4" s="34"/>
      <c r="P4" s="34"/>
      <c r="Q4" s="34"/>
      <c r="R4" s="50"/>
      <c r="S4" s="62"/>
    </row>
    <row r="5" spans="1:24" ht="16.5" thickBot="1" x14ac:dyDescent="0.3">
      <c r="A5" s="79" t="s">
        <v>1450</v>
      </c>
      <c r="B5" s="96"/>
      <c r="C5" s="2341">
        <f>+GA!O3</f>
        <v>41639</v>
      </c>
      <c r="D5" s="2342"/>
      <c r="E5" s="2342"/>
      <c r="F5" s="2342"/>
      <c r="G5" s="2342"/>
      <c r="H5" s="2342"/>
      <c r="I5" s="57" t="s">
        <v>1457</v>
      </c>
      <c r="J5" s="34"/>
      <c r="K5" s="100"/>
      <c r="L5" s="34"/>
      <c r="M5" s="57" t="s">
        <v>1458</v>
      </c>
      <c r="N5" s="57"/>
      <c r="O5" s="2347"/>
      <c r="P5" s="2347"/>
      <c r="Q5" s="2347"/>
      <c r="R5" s="2347"/>
      <c r="S5" s="2348"/>
    </row>
    <row r="6" spans="1:24" ht="14.25" thickTop="1" thickBot="1" x14ac:dyDescent="0.25">
      <c r="A6" s="67"/>
      <c r="B6" s="68"/>
      <c r="C6" s="68"/>
      <c r="D6" s="68"/>
      <c r="E6" s="68"/>
      <c r="F6" s="68"/>
      <c r="G6" s="68"/>
      <c r="H6" s="68"/>
      <c r="I6" s="68"/>
      <c r="J6" s="68"/>
      <c r="K6" s="80"/>
      <c r="L6" s="68"/>
      <c r="M6" s="68"/>
      <c r="N6" s="68"/>
      <c r="O6" s="68"/>
      <c r="P6" s="68"/>
      <c r="Q6" s="68"/>
      <c r="R6" s="81"/>
      <c r="S6" s="73"/>
    </row>
    <row r="7" spans="1:24" ht="15" thickTop="1" x14ac:dyDescent="0.2">
      <c r="A7" s="65"/>
      <c r="B7" s="34"/>
      <c r="C7" s="34"/>
      <c r="D7" s="34"/>
      <c r="E7" s="34"/>
      <c r="F7" s="34"/>
      <c r="G7" s="34"/>
      <c r="H7" s="34"/>
      <c r="I7" s="34"/>
      <c r="J7" s="34"/>
      <c r="K7" s="2250" t="s">
        <v>1397</v>
      </c>
      <c r="L7" s="2251"/>
      <c r="M7" s="2251"/>
      <c r="N7" s="2251"/>
      <c r="O7" s="2251"/>
      <c r="P7" s="2251"/>
      <c r="Q7" s="2251"/>
      <c r="R7" s="2251"/>
      <c r="S7" s="2343"/>
    </row>
    <row r="8" spans="1:24" x14ac:dyDescent="0.2">
      <c r="A8" s="65"/>
      <c r="B8" s="34"/>
      <c r="C8" s="34"/>
      <c r="D8" s="34"/>
      <c r="E8" s="34"/>
      <c r="F8" s="34"/>
      <c r="G8" s="34"/>
      <c r="H8" s="34"/>
      <c r="I8" s="34"/>
      <c r="J8" s="34"/>
      <c r="K8" s="104"/>
      <c r="L8" s="51"/>
      <c r="M8" s="34"/>
      <c r="N8" s="34"/>
      <c r="O8" s="75"/>
      <c r="P8" s="50"/>
      <c r="Q8" s="105"/>
      <c r="R8" s="58"/>
      <c r="S8" s="106"/>
    </row>
    <row r="9" spans="1:24" ht="13.5" thickBot="1" x14ac:dyDescent="0.25">
      <c r="A9" s="65"/>
      <c r="B9" s="34"/>
      <c r="C9" s="34"/>
      <c r="D9" s="34"/>
      <c r="E9" s="57"/>
      <c r="F9" s="57"/>
      <c r="G9" s="57"/>
      <c r="H9" s="57"/>
      <c r="I9" s="57"/>
      <c r="J9" s="57"/>
      <c r="K9" s="93"/>
      <c r="L9" s="1432"/>
      <c r="M9" s="76" t="s">
        <v>1167</v>
      </c>
      <c r="N9" s="76"/>
      <c r="O9" s="1429"/>
      <c r="P9" s="1430" t="s">
        <v>690</v>
      </c>
      <c r="Q9" s="1429"/>
      <c r="R9" s="1430" t="s">
        <v>690</v>
      </c>
      <c r="S9" s="1431"/>
    </row>
    <row r="10" spans="1:24" ht="27" customHeight="1" thickTop="1" thickBot="1" x14ac:dyDescent="0.35">
      <c r="A10" s="2344" t="s">
        <v>456</v>
      </c>
      <c r="B10" s="2345"/>
      <c r="C10" s="2345"/>
      <c r="D10" s="2345"/>
      <c r="E10" s="2345"/>
      <c r="F10" s="2345"/>
      <c r="G10" s="2345"/>
      <c r="H10" s="2345"/>
      <c r="I10" s="2345"/>
      <c r="J10" s="2345"/>
      <c r="K10" s="2345"/>
      <c r="L10" s="2345"/>
      <c r="M10" s="2345"/>
      <c r="N10" s="2345"/>
      <c r="O10" s="2345"/>
      <c r="P10" s="2345"/>
      <c r="Q10" s="2345"/>
      <c r="R10" s="2345"/>
      <c r="S10" s="2346"/>
    </row>
    <row r="11" spans="1:24" ht="13.5" thickTop="1" x14ac:dyDescent="0.2">
      <c r="A11" s="1588"/>
      <c r="B11" s="2349" t="s">
        <v>458</v>
      </c>
      <c r="C11" s="2350"/>
      <c r="D11" s="2350"/>
      <c r="E11" s="2350"/>
      <c r="F11" s="2350"/>
      <c r="G11" s="2350"/>
      <c r="H11" s="2350"/>
      <c r="I11" s="2350"/>
      <c r="J11" s="2350"/>
      <c r="K11" s="2350"/>
      <c r="L11" s="2350"/>
      <c r="M11" s="2350"/>
      <c r="N11" s="1589"/>
      <c r="O11" s="1590">
        <v>330</v>
      </c>
      <c r="P11" s="1589" t="s">
        <v>459</v>
      </c>
      <c r="Q11" s="1589"/>
      <c r="R11" s="1589"/>
      <c r="S11" s="1591"/>
    </row>
    <row r="12" spans="1:24" x14ac:dyDescent="0.2">
      <c r="A12" s="99" t="s">
        <v>460</v>
      </c>
      <c r="B12" s="845"/>
      <c r="C12" s="1553"/>
      <c r="D12" s="1553"/>
      <c r="E12" s="1553"/>
      <c r="F12" s="1553"/>
      <c r="G12" s="1553"/>
      <c r="H12" s="1553"/>
      <c r="I12" s="1553"/>
      <c r="J12" s="1553"/>
      <c r="K12" s="1553"/>
      <c r="L12" s="1553"/>
      <c r="M12" s="1553"/>
      <c r="N12" s="765"/>
      <c r="O12" s="1592">
        <v>315</v>
      </c>
      <c r="P12" s="765" t="s">
        <v>461</v>
      </c>
      <c r="Q12" s="765"/>
      <c r="R12" s="765"/>
      <c r="S12" s="102"/>
    </row>
    <row r="13" spans="1:24" ht="12.75" customHeight="1" x14ac:dyDescent="0.2">
      <c r="A13" s="2351" t="s">
        <v>21</v>
      </c>
      <c r="B13" s="2352"/>
      <c r="C13" s="2352"/>
      <c r="D13" s="2352"/>
      <c r="E13" s="2352"/>
      <c r="F13" s="2352"/>
      <c r="G13" s="2352"/>
      <c r="H13" s="2352"/>
      <c r="I13" s="2352"/>
      <c r="J13" s="2352"/>
      <c r="K13" s="2352"/>
      <c r="L13" s="2352"/>
      <c r="M13" s="2352"/>
      <c r="N13" s="2352"/>
      <c r="O13" s="2352"/>
      <c r="P13" s="2352"/>
      <c r="Q13" s="2352"/>
      <c r="R13" s="2352"/>
      <c r="S13" s="2353"/>
    </row>
    <row r="14" spans="1:24" ht="12.75" customHeight="1" x14ac:dyDescent="0.2">
      <c r="A14" s="2354"/>
      <c r="B14" s="2352"/>
      <c r="C14" s="2352"/>
      <c r="D14" s="2352"/>
      <c r="E14" s="2352"/>
      <c r="F14" s="2352"/>
      <c r="G14" s="2352"/>
      <c r="H14" s="2352"/>
      <c r="I14" s="2352"/>
      <c r="J14" s="2352"/>
      <c r="K14" s="2352"/>
      <c r="L14" s="2352"/>
      <c r="M14" s="2352"/>
      <c r="N14" s="2352"/>
      <c r="O14" s="2352"/>
      <c r="P14" s="2352"/>
      <c r="Q14" s="2352"/>
      <c r="R14" s="2352"/>
      <c r="S14" s="2353"/>
      <c r="U14" s="1" t="s">
        <v>1486</v>
      </c>
    </row>
    <row r="15" spans="1:24" ht="12.75" customHeight="1" x14ac:dyDescent="0.2">
      <c r="A15" s="2351"/>
      <c r="B15" s="2297"/>
      <c r="C15" s="2297"/>
      <c r="D15" s="2297"/>
      <c r="E15" s="2297"/>
      <c r="F15" s="2297"/>
      <c r="G15" s="2297"/>
      <c r="H15" s="2297"/>
      <c r="I15" s="2297"/>
      <c r="J15" s="2297"/>
      <c r="K15" s="2297"/>
      <c r="L15" s="2297"/>
      <c r="M15" s="2297"/>
      <c r="N15" s="2297"/>
      <c r="O15" s="2297"/>
      <c r="P15" s="2297"/>
      <c r="Q15" s="2297"/>
      <c r="R15" s="2297"/>
      <c r="S15" s="2298"/>
    </row>
    <row r="16" spans="1:24" ht="12.75" customHeight="1" x14ac:dyDescent="0.2">
      <c r="A16" s="2351" t="s">
        <v>15</v>
      </c>
      <c r="B16" s="2308"/>
      <c r="C16" s="2308"/>
      <c r="D16" s="2308"/>
      <c r="E16" s="2308"/>
      <c r="F16" s="2308"/>
      <c r="G16" s="2308"/>
      <c r="H16" s="2308"/>
      <c r="I16" s="2308"/>
      <c r="J16" s="2308"/>
      <c r="K16" s="2308"/>
      <c r="L16" s="2308"/>
      <c r="M16" s="2308"/>
      <c r="N16" s="2308"/>
      <c r="O16" s="2308"/>
      <c r="P16" s="2308"/>
      <c r="Q16" s="2308"/>
      <c r="R16" s="2308"/>
      <c r="S16" s="2309"/>
    </row>
    <row r="17" spans="1:19" ht="12.75" customHeight="1" x14ac:dyDescent="0.2">
      <c r="A17" s="2310"/>
      <c r="B17" s="2308"/>
      <c r="C17" s="2308"/>
      <c r="D17" s="2308"/>
      <c r="E17" s="2308"/>
      <c r="F17" s="2308"/>
      <c r="G17" s="2308"/>
      <c r="H17" s="2308"/>
      <c r="I17" s="2308"/>
      <c r="J17" s="2308"/>
      <c r="K17" s="2308"/>
      <c r="L17" s="2308"/>
      <c r="M17" s="2308"/>
      <c r="N17" s="2308"/>
      <c r="O17" s="2308"/>
      <c r="P17" s="2308"/>
      <c r="Q17" s="2308"/>
      <c r="R17" s="2308"/>
      <c r="S17" s="2309"/>
    </row>
    <row r="18" spans="1:19" x14ac:dyDescent="0.2">
      <c r="A18" s="2310"/>
      <c r="B18" s="2308"/>
      <c r="C18" s="2308"/>
      <c r="D18" s="2308"/>
      <c r="E18" s="2308"/>
      <c r="F18" s="2308"/>
      <c r="G18" s="2308"/>
      <c r="H18" s="2308"/>
      <c r="I18" s="2308"/>
      <c r="J18" s="2308"/>
      <c r="K18" s="2308"/>
      <c r="L18" s="2308"/>
      <c r="M18" s="2308"/>
      <c r="N18" s="2308"/>
      <c r="O18" s="2308"/>
      <c r="P18" s="2308"/>
      <c r="Q18" s="2308"/>
      <c r="R18" s="2308"/>
      <c r="S18" s="2309"/>
    </row>
    <row r="19" spans="1:19" x14ac:dyDescent="0.2">
      <c r="A19" s="2310"/>
      <c r="B19" s="2308"/>
      <c r="C19" s="2308"/>
      <c r="D19" s="2308"/>
      <c r="E19" s="2308"/>
      <c r="F19" s="2308"/>
      <c r="G19" s="2308"/>
      <c r="H19" s="2308"/>
      <c r="I19" s="2308"/>
      <c r="J19" s="2308"/>
      <c r="K19" s="2308"/>
      <c r="L19" s="2308"/>
      <c r="M19" s="2308"/>
      <c r="N19" s="2308"/>
      <c r="O19" s="2308"/>
      <c r="P19" s="2308"/>
      <c r="Q19" s="2308"/>
      <c r="R19" s="2308"/>
      <c r="S19" s="2309"/>
    </row>
    <row r="20" spans="1:19" x14ac:dyDescent="0.2">
      <c r="A20" s="2310"/>
      <c r="B20" s="2308"/>
      <c r="C20" s="2308"/>
      <c r="D20" s="2308"/>
      <c r="E20" s="2308"/>
      <c r="F20" s="2308"/>
      <c r="G20" s="2308"/>
      <c r="H20" s="2308"/>
      <c r="I20" s="2308"/>
      <c r="J20" s="2308"/>
      <c r="K20" s="2308"/>
      <c r="L20" s="2308"/>
      <c r="M20" s="2308"/>
      <c r="N20" s="2308"/>
      <c r="O20" s="2308"/>
      <c r="P20" s="2308"/>
      <c r="Q20" s="2308"/>
      <c r="R20" s="2308"/>
      <c r="S20" s="2309"/>
    </row>
    <row r="21" spans="1:19" x14ac:dyDescent="0.2">
      <c r="A21" s="2310"/>
      <c r="B21" s="2308"/>
      <c r="C21" s="2308"/>
      <c r="D21" s="2308"/>
      <c r="E21" s="2308"/>
      <c r="F21" s="2308"/>
      <c r="G21" s="2308"/>
      <c r="H21" s="2308"/>
      <c r="I21" s="2308"/>
      <c r="J21" s="2308"/>
      <c r="K21" s="2308"/>
      <c r="L21" s="2308"/>
      <c r="M21" s="2308"/>
      <c r="N21" s="2308"/>
      <c r="O21" s="2308"/>
      <c r="P21" s="2308"/>
      <c r="Q21" s="2308"/>
      <c r="R21" s="2308"/>
      <c r="S21" s="2309"/>
    </row>
    <row r="22" spans="1:19" x14ac:dyDescent="0.2">
      <c r="A22" s="2296" t="s">
        <v>16</v>
      </c>
      <c r="B22" s="2297"/>
      <c r="C22" s="2297"/>
      <c r="D22" s="2297"/>
      <c r="E22" s="2297"/>
      <c r="F22" s="2297"/>
      <c r="G22" s="2297"/>
      <c r="H22" s="2297"/>
      <c r="I22" s="2297"/>
      <c r="J22" s="2297"/>
      <c r="K22" s="2297"/>
      <c r="L22" s="2297"/>
      <c r="M22" s="2297"/>
      <c r="N22" s="2297"/>
      <c r="O22" s="2297"/>
      <c r="P22" s="2297"/>
      <c r="Q22" s="2297"/>
      <c r="R22" s="2297"/>
      <c r="S22" s="2298"/>
    </row>
    <row r="23" spans="1:19" x14ac:dyDescent="0.2">
      <c r="A23" s="2211"/>
      <c r="B23" s="2297"/>
      <c r="C23" s="2297"/>
      <c r="D23" s="2297"/>
      <c r="E23" s="2297"/>
      <c r="F23" s="2297"/>
      <c r="G23" s="2297"/>
      <c r="H23" s="2297"/>
      <c r="I23" s="2297"/>
      <c r="J23" s="2297"/>
      <c r="K23" s="2297"/>
      <c r="L23" s="2297"/>
      <c r="M23" s="2297"/>
      <c r="N23" s="2297"/>
      <c r="O23" s="2297"/>
      <c r="P23" s="2297"/>
      <c r="Q23" s="2297"/>
      <c r="R23" s="2297"/>
      <c r="S23" s="2298"/>
    </row>
    <row r="24" spans="1:19" ht="12.75" customHeight="1" x14ac:dyDescent="0.2">
      <c r="A24" s="2351" t="s">
        <v>17</v>
      </c>
      <c r="B24" s="2297"/>
      <c r="C24" s="2297"/>
      <c r="D24" s="2297"/>
      <c r="E24" s="2297"/>
      <c r="F24" s="2297"/>
      <c r="G24" s="2297"/>
      <c r="H24" s="2297"/>
      <c r="I24" s="2297"/>
      <c r="J24" s="2297"/>
      <c r="K24" s="2297"/>
      <c r="L24" s="2297"/>
      <c r="M24" s="2297"/>
      <c r="N24" s="2297"/>
      <c r="O24" s="2297"/>
      <c r="P24" s="2297"/>
      <c r="Q24" s="2297"/>
      <c r="R24" s="2297"/>
      <c r="S24" s="2298"/>
    </row>
    <row r="25" spans="1:19" ht="12.75" customHeight="1" x14ac:dyDescent="0.2">
      <c r="A25" s="2354"/>
      <c r="B25" s="2297"/>
      <c r="C25" s="2297"/>
      <c r="D25" s="2297"/>
      <c r="E25" s="2297"/>
      <c r="F25" s="2297"/>
      <c r="G25" s="2297"/>
      <c r="H25" s="2297"/>
      <c r="I25" s="2297"/>
      <c r="J25" s="2297"/>
      <c r="K25" s="2297"/>
      <c r="L25" s="2297"/>
      <c r="M25" s="2297"/>
      <c r="N25" s="2297"/>
      <c r="O25" s="2297"/>
      <c r="P25" s="2297"/>
      <c r="Q25" s="2297"/>
      <c r="R25" s="2297"/>
      <c r="S25" s="2298"/>
    </row>
    <row r="26" spans="1:19" ht="12.75" customHeight="1" x14ac:dyDescent="0.2">
      <c r="A26" s="2312" t="s">
        <v>18</v>
      </c>
      <c r="B26" s="2313"/>
      <c r="C26" s="2313"/>
      <c r="D26" s="2313"/>
      <c r="E26" s="2313"/>
      <c r="F26" s="2313"/>
      <c r="G26" s="2313"/>
      <c r="H26" s="2313"/>
      <c r="I26" s="2313"/>
      <c r="J26" s="2313"/>
      <c r="K26" s="2313"/>
      <c r="L26" s="2313"/>
      <c r="M26" s="2313"/>
      <c r="N26" s="2313"/>
      <c r="O26" s="2313"/>
      <c r="P26" s="2313"/>
      <c r="Q26" s="2313"/>
      <c r="R26" s="2313"/>
      <c r="S26" s="2314"/>
    </row>
    <row r="27" spans="1:19" ht="12.75" customHeight="1" x14ac:dyDescent="0.2">
      <c r="A27" s="2354"/>
      <c r="B27" s="2297"/>
      <c r="C27" s="2297"/>
      <c r="D27" s="2297"/>
      <c r="E27" s="2297"/>
      <c r="F27" s="2297"/>
      <c r="G27" s="2297"/>
      <c r="H27" s="2297"/>
      <c r="I27" s="2297"/>
      <c r="J27" s="2297"/>
      <c r="K27" s="2297"/>
      <c r="L27" s="2297"/>
      <c r="M27" s="2297"/>
      <c r="N27" s="2297"/>
      <c r="O27" s="2297"/>
      <c r="P27" s="2297"/>
      <c r="Q27" s="2297"/>
      <c r="R27" s="2297"/>
      <c r="S27" s="2298"/>
    </row>
    <row r="28" spans="1:19" ht="12.75" customHeight="1" x14ac:dyDescent="0.2">
      <c r="A28" s="2354"/>
      <c r="B28" s="2297"/>
      <c r="C28" s="2297"/>
      <c r="D28" s="2297"/>
      <c r="E28" s="2297"/>
      <c r="F28" s="2297"/>
      <c r="G28" s="2297"/>
      <c r="H28" s="2297"/>
      <c r="I28" s="2297"/>
      <c r="J28" s="2297"/>
      <c r="K28" s="2297"/>
      <c r="L28" s="2297"/>
      <c r="M28" s="2297"/>
      <c r="N28" s="2297"/>
      <c r="O28" s="2297"/>
      <c r="P28" s="2297"/>
      <c r="Q28" s="2297"/>
      <c r="R28" s="2297"/>
      <c r="S28" s="2298"/>
    </row>
    <row r="29" spans="1:19" ht="12.75" customHeight="1" x14ac:dyDescent="0.2">
      <c r="A29" s="2354"/>
      <c r="B29" s="2297"/>
      <c r="C29" s="2297"/>
      <c r="D29" s="2297"/>
      <c r="E29" s="2297"/>
      <c r="F29" s="2297"/>
      <c r="G29" s="2297"/>
      <c r="H29" s="2297"/>
      <c r="I29" s="2297"/>
      <c r="J29" s="2297"/>
      <c r="K29" s="2297"/>
      <c r="L29" s="2297"/>
      <c r="M29" s="2297"/>
      <c r="N29" s="2297"/>
      <c r="O29" s="2297"/>
      <c r="P29" s="2297"/>
      <c r="Q29" s="2297"/>
      <c r="R29" s="2297"/>
      <c r="S29" s="2298"/>
    </row>
    <row r="30" spans="1:19" ht="12.75" customHeight="1" x14ac:dyDescent="0.2">
      <c r="A30" s="2354"/>
      <c r="B30" s="2297"/>
      <c r="C30" s="2297"/>
      <c r="D30" s="2297"/>
      <c r="E30" s="2297"/>
      <c r="F30" s="2297"/>
      <c r="G30" s="2297"/>
      <c r="H30" s="2297"/>
      <c r="I30" s="2297"/>
      <c r="J30" s="2297"/>
      <c r="K30" s="2297"/>
      <c r="L30" s="2297"/>
      <c r="M30" s="2297"/>
      <c r="N30" s="2297"/>
      <c r="O30" s="2297"/>
      <c r="P30" s="2297"/>
      <c r="Q30" s="2297"/>
      <c r="R30" s="2297"/>
      <c r="S30" s="2298"/>
    </row>
    <row r="31" spans="1:19" x14ac:dyDescent="0.2">
      <c r="A31" s="2296" t="s">
        <v>19</v>
      </c>
      <c r="B31" s="2297"/>
      <c r="C31" s="2297"/>
      <c r="D31" s="2297"/>
      <c r="E31" s="2297"/>
      <c r="F31" s="2297"/>
      <c r="G31" s="2297"/>
      <c r="H31" s="2297"/>
      <c r="I31" s="2297"/>
      <c r="J31" s="2297"/>
      <c r="K31" s="2297"/>
      <c r="L31" s="2297"/>
      <c r="M31" s="2297"/>
      <c r="N31" s="2297"/>
      <c r="O31" s="2297"/>
      <c r="P31" s="2297"/>
      <c r="Q31" s="2297"/>
      <c r="R31" s="2297"/>
      <c r="S31" s="2298"/>
    </row>
    <row r="32" spans="1:19" x14ac:dyDescent="0.2">
      <c r="A32" s="2354"/>
      <c r="B32" s="2297"/>
      <c r="C32" s="2297"/>
      <c r="D32" s="2297"/>
      <c r="E32" s="2297"/>
      <c r="F32" s="2297"/>
      <c r="G32" s="2297"/>
      <c r="H32" s="2297"/>
      <c r="I32" s="2297"/>
      <c r="J32" s="2297"/>
      <c r="K32" s="2297"/>
      <c r="L32" s="2297"/>
      <c r="M32" s="2297"/>
      <c r="N32" s="2297"/>
      <c r="O32" s="2297"/>
      <c r="P32" s="2297"/>
      <c r="Q32" s="2297"/>
      <c r="R32" s="2297"/>
      <c r="S32" s="2298"/>
    </row>
    <row r="33" spans="1:19" x14ac:dyDescent="0.2">
      <c r="A33" s="2312" t="s">
        <v>20</v>
      </c>
      <c r="B33" s="2355"/>
      <c r="C33" s="2355"/>
      <c r="D33" s="2355"/>
      <c r="E33" s="2355"/>
      <c r="F33" s="2355"/>
      <c r="G33" s="2355"/>
      <c r="H33" s="2355"/>
      <c r="I33" s="2355"/>
      <c r="J33" s="2355"/>
      <c r="K33" s="2355"/>
      <c r="L33" s="2355"/>
      <c r="M33" s="2355"/>
      <c r="N33" s="2355"/>
      <c r="O33" s="2355"/>
      <c r="P33" s="2355"/>
      <c r="Q33" s="2355"/>
      <c r="R33" s="2355"/>
      <c r="S33" s="2356"/>
    </row>
    <row r="34" spans="1:19" x14ac:dyDescent="0.2">
      <c r="A34" s="2357"/>
      <c r="B34" s="2358"/>
      <c r="C34" s="2358"/>
      <c r="D34" s="2358"/>
      <c r="E34" s="2358"/>
      <c r="F34" s="2358"/>
      <c r="G34" s="2358"/>
      <c r="H34" s="2358"/>
      <c r="I34" s="2358"/>
      <c r="J34" s="2358"/>
      <c r="K34" s="2358"/>
      <c r="L34" s="2358"/>
      <c r="M34" s="2358"/>
      <c r="N34" s="2358"/>
      <c r="O34" s="2358"/>
      <c r="P34" s="2358"/>
      <c r="Q34" s="2358"/>
      <c r="R34" s="2358"/>
      <c r="S34" s="2359"/>
    </row>
    <row r="35" spans="1:19" x14ac:dyDescent="0.2">
      <c r="A35" s="2211"/>
      <c r="B35" s="2297"/>
      <c r="C35" s="2297"/>
      <c r="D35" s="2297"/>
      <c r="E35" s="2297"/>
      <c r="F35" s="2297"/>
      <c r="G35" s="2297"/>
      <c r="H35" s="2297"/>
      <c r="I35" s="2297"/>
      <c r="J35" s="2297"/>
      <c r="K35" s="2297"/>
      <c r="L35" s="2297"/>
      <c r="M35" s="2297"/>
      <c r="N35" s="2297"/>
      <c r="O35" s="2297"/>
      <c r="P35" s="2297"/>
      <c r="Q35" s="2297"/>
      <c r="R35" s="2297"/>
      <c r="S35" s="2298"/>
    </row>
    <row r="36" spans="1:19" x14ac:dyDescent="0.2">
      <c r="A36" s="2211"/>
      <c r="B36" s="2297"/>
      <c r="C36" s="2297"/>
      <c r="D36" s="2297"/>
      <c r="E36" s="2297"/>
      <c r="F36" s="2297"/>
      <c r="G36" s="2297"/>
      <c r="H36" s="2297"/>
      <c r="I36" s="2297"/>
      <c r="J36" s="2297"/>
      <c r="K36" s="2297"/>
      <c r="L36" s="2297"/>
      <c r="M36" s="2297"/>
      <c r="N36" s="2297"/>
      <c r="O36" s="2297"/>
      <c r="P36" s="2297"/>
      <c r="Q36" s="2297"/>
      <c r="R36" s="2297"/>
      <c r="S36" s="2298"/>
    </row>
    <row r="37" spans="1:19" x14ac:dyDescent="0.2">
      <c r="A37" s="2211"/>
      <c r="B37" s="2297"/>
      <c r="C37" s="2297"/>
      <c r="D37" s="2297"/>
      <c r="E37" s="2297"/>
      <c r="F37" s="2297"/>
      <c r="G37" s="2297"/>
      <c r="H37" s="2297"/>
      <c r="I37" s="2297"/>
      <c r="J37" s="2297"/>
      <c r="K37" s="2297"/>
      <c r="L37" s="2297"/>
      <c r="M37" s="2297"/>
      <c r="N37" s="2297"/>
      <c r="O37" s="2297"/>
      <c r="P37" s="2297"/>
      <c r="Q37" s="2297"/>
      <c r="R37" s="2297"/>
      <c r="S37" s="2298"/>
    </row>
    <row r="38" spans="1:19" x14ac:dyDescent="0.2">
      <c r="A38" s="2296" t="s">
        <v>22</v>
      </c>
      <c r="B38" s="2297"/>
      <c r="C38" s="2297"/>
      <c r="D38" s="2297"/>
      <c r="E38" s="2297"/>
      <c r="F38" s="2297"/>
      <c r="G38" s="2297"/>
      <c r="H38" s="2297"/>
      <c r="I38" s="2297"/>
      <c r="J38" s="2297"/>
      <c r="K38" s="2297"/>
      <c r="L38" s="2297"/>
      <c r="M38" s="2297"/>
      <c r="N38" s="2297"/>
      <c r="O38" s="2297"/>
      <c r="P38" s="2297"/>
      <c r="Q38" s="2297"/>
      <c r="R38" s="2297"/>
      <c r="S38" s="2298"/>
    </row>
    <row r="39" spans="1:19" x14ac:dyDescent="0.2">
      <c r="A39" s="2211"/>
      <c r="B39" s="2297"/>
      <c r="C39" s="2297"/>
      <c r="D39" s="2297"/>
      <c r="E39" s="2297"/>
      <c r="F39" s="2297"/>
      <c r="G39" s="2297"/>
      <c r="H39" s="2297"/>
      <c r="I39" s="2297"/>
      <c r="J39" s="2297"/>
      <c r="K39" s="2297"/>
      <c r="L39" s="2297"/>
      <c r="M39" s="2297"/>
      <c r="N39" s="2297"/>
      <c r="O39" s="2297"/>
      <c r="P39" s="2297"/>
      <c r="Q39" s="2297"/>
      <c r="R39" s="2297"/>
      <c r="S39" s="2298"/>
    </row>
    <row r="40" spans="1:19" x14ac:dyDescent="0.2">
      <c r="A40" s="2312" t="s">
        <v>23</v>
      </c>
      <c r="B40" s="2313"/>
      <c r="C40" s="2313"/>
      <c r="D40" s="2313"/>
      <c r="E40" s="2313"/>
      <c r="F40" s="2313"/>
      <c r="G40" s="2313"/>
      <c r="H40" s="2313"/>
      <c r="I40" s="2313"/>
      <c r="J40" s="2313"/>
      <c r="K40" s="2313"/>
      <c r="L40" s="2313"/>
      <c r="M40" s="2313"/>
      <c r="N40" s="2313"/>
      <c r="O40" s="2313"/>
      <c r="P40" s="2313"/>
      <c r="Q40" s="2313"/>
      <c r="R40" s="2313"/>
      <c r="S40" s="2314"/>
    </row>
    <row r="41" spans="1:19" x14ac:dyDescent="0.2">
      <c r="A41" s="2211"/>
      <c r="B41" s="2297"/>
      <c r="C41" s="2297"/>
      <c r="D41" s="2297"/>
      <c r="E41" s="2297"/>
      <c r="F41" s="2297"/>
      <c r="G41" s="2297"/>
      <c r="H41" s="2297"/>
      <c r="I41" s="2297"/>
      <c r="J41" s="2297"/>
      <c r="K41" s="2297"/>
      <c r="L41" s="2297"/>
      <c r="M41" s="2297"/>
      <c r="N41" s="2297"/>
      <c r="O41" s="2297"/>
      <c r="P41" s="2297"/>
      <c r="Q41" s="2297"/>
      <c r="R41" s="2297"/>
      <c r="S41" s="2298"/>
    </row>
    <row r="42" spans="1:19" x14ac:dyDescent="0.2">
      <c r="A42" s="2211"/>
      <c r="B42" s="2297"/>
      <c r="C42" s="2297"/>
      <c r="D42" s="2297"/>
      <c r="E42" s="2297"/>
      <c r="F42" s="2297"/>
      <c r="G42" s="2297"/>
      <c r="H42" s="2297"/>
      <c r="I42" s="2297"/>
      <c r="J42" s="2297"/>
      <c r="K42" s="2297"/>
      <c r="L42" s="2297"/>
      <c r="M42" s="2297"/>
      <c r="N42" s="2297"/>
      <c r="O42" s="2297"/>
      <c r="P42" s="2297"/>
      <c r="Q42" s="2297"/>
      <c r="R42" s="2297"/>
      <c r="S42" s="2298"/>
    </row>
    <row r="43" spans="1:19" x14ac:dyDescent="0.2">
      <c r="A43" s="2211"/>
      <c r="B43" s="2297"/>
      <c r="C43" s="2297"/>
      <c r="D43" s="2297"/>
      <c r="E43" s="2297"/>
      <c r="F43" s="2297"/>
      <c r="G43" s="2297"/>
      <c r="H43" s="2297"/>
      <c r="I43" s="2297"/>
      <c r="J43" s="2297"/>
      <c r="K43" s="2297"/>
      <c r="L43" s="2297"/>
      <c r="M43" s="2297"/>
      <c r="N43" s="2297"/>
      <c r="O43" s="2297"/>
      <c r="P43" s="2297"/>
      <c r="Q43" s="2297"/>
      <c r="R43" s="2297"/>
      <c r="S43" s="2298"/>
    </row>
    <row r="44" spans="1:19" x14ac:dyDescent="0.2">
      <c r="A44" s="2211"/>
      <c r="B44" s="2297"/>
      <c r="C44" s="2297"/>
      <c r="D44" s="2297"/>
      <c r="E44" s="2297"/>
      <c r="F44" s="2297"/>
      <c r="G44" s="2297"/>
      <c r="H44" s="2297"/>
      <c r="I44" s="2297"/>
      <c r="J44" s="2297"/>
      <c r="K44" s="2297"/>
      <c r="L44" s="2297"/>
      <c r="M44" s="2297"/>
      <c r="N44" s="2297"/>
      <c r="O44" s="2297"/>
      <c r="P44" s="2297"/>
      <c r="Q44" s="2297"/>
      <c r="R44" s="2297"/>
      <c r="S44" s="2298"/>
    </row>
    <row r="45" spans="1:19" x14ac:dyDescent="0.2">
      <c r="A45" s="2296" t="s">
        <v>24</v>
      </c>
      <c r="B45" s="2297"/>
      <c r="C45" s="2297"/>
      <c r="D45" s="2297"/>
      <c r="E45" s="2297"/>
      <c r="F45" s="2297"/>
      <c r="G45" s="2297"/>
      <c r="H45" s="2297"/>
      <c r="I45" s="2297"/>
      <c r="J45" s="2297"/>
      <c r="K45" s="2297"/>
      <c r="L45" s="2297"/>
      <c r="M45" s="2297"/>
      <c r="N45" s="2297"/>
      <c r="O45" s="2297"/>
      <c r="P45" s="2297"/>
      <c r="Q45" s="2297"/>
      <c r="R45" s="2297"/>
      <c r="S45" s="2298"/>
    </row>
    <row r="46" spans="1:19" x14ac:dyDescent="0.2">
      <c r="A46" s="2211"/>
      <c r="B46" s="2297"/>
      <c r="C46" s="2297"/>
      <c r="D46" s="2297"/>
      <c r="E46" s="2297"/>
      <c r="F46" s="2297"/>
      <c r="G46" s="2297"/>
      <c r="H46" s="2297"/>
      <c r="I46" s="2297"/>
      <c r="J46" s="2297"/>
      <c r="K46" s="2297"/>
      <c r="L46" s="2297"/>
      <c r="M46" s="2297"/>
      <c r="N46" s="2297"/>
      <c r="O46" s="2297"/>
      <c r="P46" s="2297"/>
      <c r="Q46" s="2297"/>
      <c r="R46" s="2297"/>
      <c r="S46" s="2298"/>
    </row>
    <row r="47" spans="1:19" x14ac:dyDescent="0.2">
      <c r="A47" s="2296" t="s">
        <v>25</v>
      </c>
      <c r="B47" s="2297"/>
      <c r="C47" s="2297"/>
      <c r="D47" s="2297"/>
      <c r="E47" s="2297"/>
      <c r="F47" s="2297"/>
      <c r="G47" s="2297"/>
      <c r="H47" s="2297"/>
      <c r="I47" s="2297"/>
      <c r="J47" s="2297"/>
      <c r="K47" s="2297"/>
      <c r="L47" s="2297"/>
      <c r="M47" s="2297"/>
      <c r="N47" s="2297"/>
      <c r="O47" s="2297"/>
      <c r="P47" s="2297"/>
      <c r="Q47" s="2297"/>
      <c r="R47" s="2297"/>
      <c r="S47" s="2298"/>
    </row>
    <row r="48" spans="1:19" x14ac:dyDescent="0.2">
      <c r="A48" s="2312" t="s">
        <v>27</v>
      </c>
      <c r="B48" s="2313"/>
      <c r="C48" s="2313"/>
      <c r="D48" s="2313"/>
      <c r="E48" s="2313"/>
      <c r="F48" s="2313"/>
      <c r="G48" s="2313"/>
      <c r="H48" s="2313"/>
      <c r="I48" s="2313"/>
      <c r="J48" s="2313"/>
      <c r="K48" s="2313"/>
      <c r="L48" s="2313"/>
      <c r="M48" s="2313"/>
      <c r="N48" s="2313"/>
      <c r="O48" s="2313"/>
      <c r="P48" s="2313"/>
      <c r="Q48" s="2313"/>
      <c r="R48" s="2313"/>
      <c r="S48" s="2314"/>
    </row>
    <row r="49" spans="1:19" x14ac:dyDescent="0.2">
      <c r="A49" s="2211"/>
      <c r="B49" s="2297"/>
      <c r="C49" s="2297"/>
      <c r="D49" s="2297"/>
      <c r="E49" s="2297"/>
      <c r="F49" s="2297"/>
      <c r="G49" s="2297"/>
      <c r="H49" s="2297"/>
      <c r="I49" s="2297"/>
      <c r="J49" s="2297"/>
      <c r="K49" s="2297"/>
      <c r="L49" s="2297"/>
      <c r="M49" s="2297"/>
      <c r="N49" s="2297"/>
      <c r="O49" s="2297"/>
      <c r="P49" s="2297"/>
      <c r="Q49" s="2297"/>
      <c r="R49" s="2297"/>
      <c r="S49" s="2298"/>
    </row>
    <row r="50" spans="1:19" x14ac:dyDescent="0.2">
      <c r="A50" s="2211"/>
      <c r="B50" s="2297"/>
      <c r="C50" s="2297"/>
      <c r="D50" s="2297"/>
      <c r="E50" s="2297"/>
      <c r="F50" s="2297"/>
      <c r="G50" s="2297"/>
      <c r="H50" s="2297"/>
      <c r="I50" s="2297"/>
      <c r="J50" s="2297"/>
      <c r="K50" s="2297"/>
      <c r="L50" s="2297"/>
      <c r="M50" s="2297"/>
      <c r="N50" s="2297"/>
      <c r="O50" s="2297"/>
      <c r="P50" s="2297"/>
      <c r="Q50" s="2297"/>
      <c r="R50" s="2297"/>
      <c r="S50" s="2298"/>
    </row>
    <row r="51" spans="1:19" x14ac:dyDescent="0.2">
      <c r="A51" s="2211"/>
      <c r="B51" s="2297"/>
      <c r="C51" s="2297"/>
      <c r="D51" s="2297"/>
      <c r="E51" s="2297"/>
      <c r="F51" s="2297"/>
      <c r="G51" s="2297"/>
      <c r="H51" s="2297"/>
      <c r="I51" s="2297"/>
      <c r="J51" s="2297"/>
      <c r="K51" s="2297"/>
      <c r="L51" s="2297"/>
      <c r="M51" s="2297"/>
      <c r="N51" s="2297"/>
      <c r="O51" s="2297"/>
      <c r="P51" s="2297"/>
      <c r="Q51" s="2297"/>
      <c r="R51" s="2297"/>
      <c r="S51" s="2298"/>
    </row>
    <row r="52" spans="1:19" x14ac:dyDescent="0.2">
      <c r="A52" s="2296" t="s">
        <v>26</v>
      </c>
      <c r="B52" s="2297"/>
      <c r="C52" s="2297"/>
      <c r="D52" s="2297"/>
      <c r="E52" s="2297"/>
      <c r="F52" s="2297"/>
      <c r="G52" s="2297"/>
      <c r="H52" s="2297"/>
      <c r="I52" s="2297"/>
      <c r="J52" s="2297"/>
      <c r="K52" s="2297"/>
      <c r="L52" s="2297"/>
      <c r="M52" s="2297"/>
      <c r="N52" s="2297"/>
      <c r="O52" s="2297"/>
      <c r="P52" s="2297"/>
      <c r="Q52" s="2297"/>
      <c r="R52" s="2297"/>
      <c r="S52" s="2298"/>
    </row>
    <row r="53" spans="1:19" x14ac:dyDescent="0.2">
      <c r="A53" s="2312" t="s">
        <v>28</v>
      </c>
      <c r="B53" s="2313"/>
      <c r="C53" s="2313"/>
      <c r="D53" s="2313"/>
      <c r="E53" s="2313"/>
      <c r="F53" s="2313"/>
      <c r="G53" s="2313"/>
      <c r="H53" s="2313"/>
      <c r="I53" s="2313"/>
      <c r="J53" s="2313"/>
      <c r="K53" s="2313"/>
      <c r="L53" s="2313"/>
      <c r="M53" s="2313"/>
      <c r="N53" s="2313"/>
      <c r="O53" s="2313"/>
      <c r="P53" s="2313"/>
      <c r="Q53" s="2313"/>
      <c r="R53" s="2313"/>
      <c r="S53" s="2314"/>
    </row>
    <row r="54" spans="1:19" x14ac:dyDescent="0.2">
      <c r="A54" s="2211"/>
      <c r="B54" s="2297"/>
      <c r="C54" s="2297"/>
      <c r="D54" s="2297"/>
      <c r="E54" s="2297"/>
      <c r="F54" s="2297"/>
      <c r="G54" s="2297"/>
      <c r="H54" s="2297"/>
      <c r="I54" s="2297"/>
      <c r="J54" s="2297"/>
      <c r="K54" s="2297"/>
      <c r="L54" s="2297"/>
      <c r="M54" s="2297"/>
      <c r="N54" s="2297"/>
      <c r="O54" s="2297"/>
      <c r="P54" s="2297"/>
      <c r="Q54" s="2297"/>
      <c r="R54" s="2297"/>
      <c r="S54" s="2298"/>
    </row>
    <row r="55" spans="1:19" x14ac:dyDescent="0.2">
      <c r="A55" s="2211"/>
      <c r="B55" s="2297"/>
      <c r="C55" s="2297"/>
      <c r="D55" s="2297"/>
      <c r="E55" s="2297"/>
      <c r="F55" s="2297"/>
      <c r="G55" s="2297"/>
      <c r="H55" s="2297"/>
      <c r="I55" s="2297"/>
      <c r="J55" s="2297"/>
      <c r="K55" s="2297"/>
      <c r="L55" s="2297"/>
      <c r="M55" s="2297"/>
      <c r="N55" s="2297"/>
      <c r="O55" s="2297"/>
      <c r="P55" s="2297"/>
      <c r="Q55" s="2297"/>
      <c r="R55" s="2297"/>
      <c r="S55" s="2298"/>
    </row>
    <row r="56" spans="1:19" x14ac:dyDescent="0.2">
      <c r="A56" s="2211"/>
      <c r="B56" s="2297"/>
      <c r="C56" s="2297"/>
      <c r="D56" s="2297"/>
      <c r="E56" s="2297"/>
      <c r="F56" s="2297"/>
      <c r="G56" s="2297"/>
      <c r="H56" s="2297"/>
      <c r="I56" s="2297"/>
      <c r="J56" s="2297"/>
      <c r="K56" s="2297"/>
      <c r="L56" s="2297"/>
      <c r="M56" s="2297"/>
      <c r="N56" s="2297"/>
      <c r="O56" s="2297"/>
      <c r="P56" s="2297"/>
      <c r="Q56" s="2297"/>
      <c r="R56" s="2297"/>
      <c r="S56" s="2298"/>
    </row>
    <row r="57" spans="1:19" x14ac:dyDescent="0.2">
      <c r="A57" s="2211"/>
      <c r="B57" s="2297"/>
      <c r="C57" s="2297"/>
      <c r="D57" s="2297"/>
      <c r="E57" s="2297"/>
      <c r="F57" s="2297"/>
      <c r="G57" s="2297"/>
      <c r="H57" s="2297"/>
      <c r="I57" s="2297"/>
      <c r="J57" s="2297"/>
      <c r="K57" s="2297"/>
      <c r="L57" s="2297"/>
      <c r="M57" s="2297"/>
      <c r="N57" s="2297"/>
      <c r="O57" s="2297"/>
      <c r="P57" s="2297"/>
      <c r="Q57" s="2297"/>
      <c r="R57" s="2297"/>
      <c r="S57" s="2298"/>
    </row>
    <row r="58" spans="1:19" x14ac:dyDescent="0.2">
      <c r="A58" s="2211"/>
      <c r="B58" s="2297"/>
      <c r="C58" s="2297"/>
      <c r="D58" s="2297"/>
      <c r="E58" s="2297"/>
      <c r="F58" s="2297"/>
      <c r="G58" s="2297"/>
      <c r="H58" s="2297"/>
      <c r="I58" s="2297"/>
      <c r="J58" s="2297"/>
      <c r="K58" s="2297"/>
      <c r="L58" s="2297"/>
      <c r="M58" s="2297"/>
      <c r="N58" s="2297"/>
      <c r="O58" s="2297"/>
      <c r="P58" s="2297"/>
      <c r="Q58" s="2297"/>
      <c r="R58" s="2297"/>
      <c r="S58" s="2298"/>
    </row>
    <row r="59" spans="1:19" x14ac:dyDescent="0.2">
      <c r="A59" s="2296" t="s">
        <v>29</v>
      </c>
      <c r="B59" s="2297"/>
      <c r="C59" s="2297"/>
      <c r="D59" s="2297"/>
      <c r="E59" s="2297"/>
      <c r="F59" s="2297"/>
      <c r="G59" s="2297"/>
      <c r="H59" s="2297"/>
      <c r="I59" s="2297"/>
      <c r="J59" s="2297"/>
      <c r="K59" s="2297"/>
      <c r="L59" s="2297"/>
      <c r="M59" s="2297"/>
      <c r="N59" s="2297"/>
      <c r="O59" s="2297"/>
      <c r="P59" s="2297"/>
      <c r="Q59" s="2297"/>
      <c r="R59" s="2297"/>
      <c r="S59" s="2298"/>
    </row>
    <row r="60" spans="1:19" x14ac:dyDescent="0.2">
      <c r="A60" s="2312" t="s">
        <v>30</v>
      </c>
      <c r="B60" s="2313"/>
      <c r="C60" s="2313"/>
      <c r="D60" s="2313"/>
      <c r="E60" s="2313"/>
      <c r="F60" s="2313"/>
      <c r="G60" s="2313"/>
      <c r="H60" s="2313"/>
      <c r="I60" s="2313"/>
      <c r="J60" s="2313"/>
      <c r="K60" s="2313"/>
      <c r="L60" s="2313"/>
      <c r="M60" s="2313"/>
      <c r="N60" s="2313"/>
      <c r="O60" s="2313"/>
      <c r="P60" s="2313"/>
      <c r="Q60" s="2313"/>
      <c r="R60" s="2313"/>
      <c r="S60" s="2314"/>
    </row>
    <row r="61" spans="1:19" x14ac:dyDescent="0.2">
      <c r="A61" s="2211"/>
      <c r="B61" s="2297"/>
      <c r="C61" s="2297"/>
      <c r="D61" s="2297"/>
      <c r="E61" s="2297"/>
      <c r="F61" s="2297"/>
      <c r="G61" s="2297"/>
      <c r="H61" s="2297"/>
      <c r="I61" s="2297"/>
      <c r="J61" s="2297"/>
      <c r="K61" s="2297"/>
      <c r="L61" s="2297"/>
      <c r="M61" s="2297"/>
      <c r="N61" s="2297"/>
      <c r="O61" s="2297"/>
      <c r="P61" s="2297"/>
      <c r="Q61" s="2297"/>
      <c r="R61" s="2297"/>
      <c r="S61" s="2298"/>
    </row>
    <row r="62" spans="1:19" x14ac:dyDescent="0.2">
      <c r="A62" s="2211"/>
      <c r="B62" s="2297"/>
      <c r="C62" s="2297"/>
      <c r="D62" s="2297"/>
      <c r="E62" s="2297"/>
      <c r="F62" s="2297"/>
      <c r="G62" s="2297"/>
      <c r="H62" s="2297"/>
      <c r="I62" s="2297"/>
      <c r="J62" s="2297"/>
      <c r="K62" s="2297"/>
      <c r="L62" s="2297"/>
      <c r="M62" s="2297"/>
      <c r="N62" s="2297"/>
      <c r="O62" s="2297"/>
      <c r="P62" s="2297"/>
      <c r="Q62" s="2297"/>
      <c r="R62" s="2297"/>
      <c r="S62" s="2298"/>
    </row>
    <row r="63" spans="1:19" x14ac:dyDescent="0.2">
      <c r="A63" s="2211"/>
      <c r="B63" s="2297"/>
      <c r="C63" s="2297"/>
      <c r="D63" s="2297"/>
      <c r="E63" s="2297"/>
      <c r="F63" s="2297"/>
      <c r="G63" s="2297"/>
      <c r="H63" s="2297"/>
      <c r="I63" s="2297"/>
      <c r="J63" s="2297"/>
      <c r="K63" s="2297"/>
      <c r="L63" s="2297"/>
      <c r="M63" s="2297"/>
      <c r="N63" s="2297"/>
      <c r="O63" s="2297"/>
      <c r="P63" s="2297"/>
      <c r="Q63" s="2297"/>
      <c r="R63" s="2297"/>
      <c r="S63" s="2298"/>
    </row>
    <row r="64" spans="1:19" x14ac:dyDescent="0.2">
      <c r="A64" s="2296" t="s">
        <v>31</v>
      </c>
      <c r="B64" s="2297"/>
      <c r="C64" s="2297"/>
      <c r="D64" s="2297"/>
      <c r="E64" s="2297"/>
      <c r="F64" s="2297"/>
      <c r="G64" s="2297"/>
      <c r="H64" s="2297"/>
      <c r="I64" s="2297"/>
      <c r="J64" s="2297"/>
      <c r="K64" s="2297"/>
      <c r="L64" s="2297"/>
      <c r="M64" s="2297"/>
      <c r="N64" s="2297"/>
      <c r="O64" s="2297"/>
      <c r="P64" s="2297"/>
      <c r="Q64" s="2297"/>
      <c r="R64" s="2297"/>
      <c r="S64" s="2298"/>
    </row>
    <row r="65" spans="1:19" x14ac:dyDescent="0.2">
      <c r="A65" s="2312" t="s">
        <v>32</v>
      </c>
      <c r="B65" s="2313"/>
      <c r="C65" s="2313"/>
      <c r="D65" s="2313"/>
      <c r="E65" s="2313"/>
      <c r="F65" s="2313"/>
      <c r="G65" s="2313"/>
      <c r="H65" s="2313"/>
      <c r="I65" s="2313"/>
      <c r="J65" s="2313"/>
      <c r="K65" s="2313"/>
      <c r="L65" s="2313"/>
      <c r="M65" s="2313"/>
      <c r="N65" s="2313"/>
      <c r="O65" s="2313"/>
      <c r="P65" s="2313"/>
      <c r="Q65" s="2313"/>
      <c r="R65" s="2313"/>
      <c r="S65" s="2314"/>
    </row>
    <row r="66" spans="1:19" x14ac:dyDescent="0.2">
      <c r="A66" s="2211"/>
      <c r="B66" s="2297"/>
      <c r="C66" s="2297"/>
      <c r="D66" s="2297"/>
      <c r="E66" s="2297"/>
      <c r="F66" s="2297"/>
      <c r="G66" s="2297"/>
      <c r="H66" s="2297"/>
      <c r="I66" s="2297"/>
      <c r="J66" s="2297"/>
      <c r="K66" s="2297"/>
      <c r="L66" s="2297"/>
      <c r="M66" s="2297"/>
      <c r="N66" s="2297"/>
      <c r="O66" s="2297"/>
      <c r="P66" s="2297"/>
      <c r="Q66" s="2297"/>
      <c r="R66" s="2297"/>
      <c r="S66" s="2298"/>
    </row>
    <row r="67" spans="1:19" x14ac:dyDescent="0.2">
      <c r="A67" s="2211"/>
      <c r="B67" s="2297"/>
      <c r="C67" s="2297"/>
      <c r="D67" s="2297"/>
      <c r="E67" s="2297"/>
      <c r="F67" s="2297"/>
      <c r="G67" s="2297"/>
      <c r="H67" s="2297"/>
      <c r="I67" s="2297"/>
      <c r="J67" s="2297"/>
      <c r="K67" s="2297"/>
      <c r="L67" s="2297"/>
      <c r="M67" s="2297"/>
      <c r="N67" s="2297"/>
      <c r="O67" s="2297"/>
      <c r="P67" s="2297"/>
      <c r="Q67" s="2297"/>
      <c r="R67" s="2297"/>
      <c r="S67" s="2298"/>
    </row>
    <row r="68" spans="1:19" x14ac:dyDescent="0.2">
      <c r="A68" s="2211"/>
      <c r="B68" s="2297"/>
      <c r="C68" s="2297"/>
      <c r="D68" s="2297"/>
      <c r="E68" s="2297"/>
      <c r="F68" s="2297"/>
      <c r="G68" s="2297"/>
      <c r="H68" s="2297"/>
      <c r="I68" s="2297"/>
      <c r="J68" s="2297"/>
      <c r="K68" s="2297"/>
      <c r="L68" s="2297"/>
      <c r="M68" s="2297"/>
      <c r="N68" s="2297"/>
      <c r="O68" s="2297"/>
      <c r="P68" s="2297"/>
      <c r="Q68" s="2297"/>
      <c r="R68" s="2297"/>
      <c r="S68" s="2298"/>
    </row>
    <row r="69" spans="1:19" x14ac:dyDescent="0.2">
      <c r="A69" s="2211"/>
      <c r="B69" s="2297"/>
      <c r="C69" s="2297"/>
      <c r="D69" s="2297"/>
      <c r="E69" s="2297"/>
      <c r="F69" s="2297"/>
      <c r="G69" s="2297"/>
      <c r="H69" s="2297"/>
      <c r="I69" s="2297"/>
      <c r="J69" s="2297"/>
      <c r="K69" s="2297"/>
      <c r="L69" s="2297"/>
      <c r="M69" s="2297"/>
      <c r="N69" s="2297"/>
      <c r="O69" s="2297"/>
      <c r="P69" s="2297"/>
      <c r="Q69" s="2297"/>
      <c r="R69" s="2297"/>
      <c r="S69" s="2298"/>
    </row>
    <row r="70" spans="1:19" x14ac:dyDescent="0.2">
      <c r="A70" s="2211"/>
      <c r="B70" s="2297"/>
      <c r="C70" s="2297"/>
      <c r="D70" s="2297"/>
      <c r="E70" s="2297"/>
      <c r="F70" s="2297"/>
      <c r="G70" s="2297"/>
      <c r="H70" s="2297"/>
      <c r="I70" s="2297"/>
      <c r="J70" s="2297"/>
      <c r="K70" s="2297"/>
      <c r="L70" s="2297"/>
      <c r="M70" s="2297"/>
      <c r="N70" s="2297"/>
      <c r="O70" s="2297"/>
      <c r="P70" s="2297"/>
      <c r="Q70" s="2297"/>
      <c r="R70" s="2297"/>
      <c r="S70" s="2298"/>
    </row>
    <row r="71" spans="1:19" x14ac:dyDescent="0.2">
      <c r="A71" s="2211"/>
      <c r="B71" s="2297"/>
      <c r="C71" s="2297"/>
      <c r="D71" s="2297"/>
      <c r="E71" s="2297"/>
      <c r="F71" s="2297"/>
      <c r="G71" s="2297"/>
      <c r="H71" s="2297"/>
      <c r="I71" s="2297"/>
      <c r="J71" s="2297"/>
      <c r="K71" s="2297"/>
      <c r="L71" s="2297"/>
      <c r="M71" s="2297"/>
      <c r="N71" s="2297"/>
      <c r="O71" s="2297"/>
      <c r="P71" s="2297"/>
      <c r="Q71" s="2297"/>
      <c r="R71" s="2297"/>
      <c r="S71" s="2298"/>
    </row>
    <row r="72" spans="1:19" x14ac:dyDescent="0.2">
      <c r="A72" s="2211"/>
      <c r="B72" s="2297"/>
      <c r="C72" s="2297"/>
      <c r="D72" s="2297"/>
      <c r="E72" s="2297"/>
      <c r="F72" s="2297"/>
      <c r="G72" s="2297"/>
      <c r="H72" s="2297"/>
      <c r="I72" s="2297"/>
      <c r="J72" s="2297"/>
      <c r="K72" s="2297"/>
      <c r="L72" s="2297"/>
      <c r="M72" s="2297"/>
      <c r="N72" s="2297"/>
      <c r="O72" s="2297"/>
      <c r="P72" s="2297"/>
      <c r="Q72" s="2297"/>
      <c r="R72" s="2297"/>
      <c r="S72" s="2298"/>
    </row>
    <row r="73" spans="1:19" x14ac:dyDescent="0.2">
      <c r="A73" s="2296" t="s">
        <v>33</v>
      </c>
      <c r="B73" s="2297"/>
      <c r="C73" s="2297"/>
      <c r="D73" s="2297"/>
      <c r="E73" s="2297"/>
      <c r="F73" s="2297"/>
      <c r="G73" s="2297"/>
      <c r="H73" s="2297"/>
      <c r="I73" s="2297"/>
      <c r="J73" s="2297"/>
      <c r="K73" s="2297"/>
      <c r="L73" s="2297"/>
      <c r="M73" s="2297"/>
      <c r="N73" s="2297"/>
      <c r="O73" s="2297"/>
      <c r="P73" s="2297"/>
      <c r="Q73" s="2297"/>
      <c r="R73" s="2297"/>
      <c r="S73" s="2298"/>
    </row>
    <row r="74" spans="1:19" x14ac:dyDescent="0.2">
      <c r="A74" s="2312" t="s">
        <v>34</v>
      </c>
      <c r="B74" s="2313"/>
      <c r="C74" s="2313"/>
      <c r="D74" s="2313"/>
      <c r="E74" s="2313"/>
      <c r="F74" s="2313"/>
      <c r="G74" s="2313"/>
      <c r="H74" s="2313"/>
      <c r="I74" s="2313"/>
      <c r="J74" s="2313"/>
      <c r="K74" s="2313"/>
      <c r="L74" s="2313"/>
      <c r="M74" s="2313"/>
      <c r="N74" s="2313"/>
      <c r="O74" s="2313"/>
      <c r="P74" s="2313"/>
      <c r="Q74" s="2313"/>
      <c r="R74" s="2313"/>
      <c r="S74" s="2314"/>
    </row>
    <row r="75" spans="1:19" x14ac:dyDescent="0.2">
      <c r="A75" s="2211"/>
      <c r="B75" s="2297"/>
      <c r="C75" s="2297"/>
      <c r="D75" s="2297"/>
      <c r="E75" s="2297"/>
      <c r="F75" s="2297"/>
      <c r="G75" s="2297"/>
      <c r="H75" s="2297"/>
      <c r="I75" s="2297"/>
      <c r="J75" s="2297"/>
      <c r="K75" s="2297"/>
      <c r="L75" s="2297"/>
      <c r="M75" s="2297"/>
      <c r="N75" s="2297"/>
      <c r="O75" s="2297"/>
      <c r="P75" s="2297"/>
      <c r="Q75" s="2297"/>
      <c r="R75" s="2297"/>
      <c r="S75" s="2298"/>
    </row>
    <row r="76" spans="1:19" x14ac:dyDescent="0.2">
      <c r="A76" s="2211"/>
      <c r="B76" s="2297"/>
      <c r="C76" s="2297"/>
      <c r="D76" s="2297"/>
      <c r="E76" s="2297"/>
      <c r="F76" s="2297"/>
      <c r="G76" s="2297"/>
      <c r="H76" s="2297"/>
      <c r="I76" s="2297"/>
      <c r="J76" s="2297"/>
      <c r="K76" s="2297"/>
      <c r="L76" s="2297"/>
      <c r="M76" s="2297"/>
      <c r="N76" s="2297"/>
      <c r="O76" s="2297"/>
      <c r="P76" s="2297"/>
      <c r="Q76" s="2297"/>
      <c r="R76" s="2297"/>
      <c r="S76" s="2298"/>
    </row>
    <row r="77" spans="1:19" x14ac:dyDescent="0.2">
      <c r="A77" s="2211"/>
      <c r="B77" s="2297"/>
      <c r="C77" s="2297"/>
      <c r="D77" s="2297"/>
      <c r="E77" s="2297"/>
      <c r="F77" s="2297"/>
      <c r="G77" s="2297"/>
      <c r="H77" s="2297"/>
      <c r="I77" s="2297"/>
      <c r="J77" s="2297"/>
      <c r="K77" s="2297"/>
      <c r="L77" s="2297"/>
      <c r="M77" s="2297"/>
      <c r="N77" s="2297"/>
      <c r="O77" s="2297"/>
      <c r="P77" s="2297"/>
      <c r="Q77" s="2297"/>
      <c r="R77" s="2297"/>
      <c r="S77" s="2298"/>
    </row>
    <row r="78" spans="1:19" x14ac:dyDescent="0.2">
      <c r="A78" s="2296" t="s">
        <v>35</v>
      </c>
      <c r="B78" s="2308"/>
      <c r="C78" s="2308"/>
      <c r="D78" s="2308"/>
      <c r="E78" s="2308"/>
      <c r="F78" s="2308"/>
      <c r="G78" s="2308"/>
      <c r="H78" s="2308"/>
      <c r="I78" s="2308"/>
      <c r="J78" s="2308"/>
      <c r="K78" s="2308"/>
      <c r="L78" s="2308"/>
      <c r="M78" s="2308"/>
      <c r="N78" s="2308"/>
      <c r="O78" s="2308"/>
      <c r="P78" s="2308"/>
      <c r="Q78" s="2308"/>
      <c r="R78" s="2308"/>
      <c r="S78" s="2309"/>
    </row>
    <row r="79" spans="1:19" x14ac:dyDescent="0.2">
      <c r="A79" s="2310"/>
      <c r="B79" s="2308"/>
      <c r="C79" s="2308"/>
      <c r="D79" s="2308"/>
      <c r="E79" s="2308"/>
      <c r="F79" s="2308"/>
      <c r="G79" s="2308"/>
      <c r="H79" s="2308"/>
      <c r="I79" s="2308"/>
      <c r="J79" s="2308"/>
      <c r="K79" s="2308"/>
      <c r="L79" s="2308"/>
      <c r="M79" s="2308"/>
      <c r="N79" s="2308"/>
      <c r="O79" s="2308"/>
      <c r="P79" s="2308"/>
      <c r="Q79" s="2308"/>
      <c r="R79" s="2308"/>
      <c r="S79" s="2309"/>
    </row>
    <row r="80" spans="1:19" ht="13.5" thickBot="1" x14ac:dyDescent="0.25">
      <c r="A80" s="2211"/>
      <c r="B80" s="2367"/>
      <c r="C80" s="2367"/>
      <c r="D80" s="2367"/>
      <c r="E80" s="2367"/>
      <c r="F80" s="2367"/>
      <c r="G80" s="2367"/>
      <c r="H80" s="2367"/>
      <c r="I80" s="2367"/>
      <c r="J80" s="2367"/>
      <c r="K80" s="2367"/>
      <c r="L80" s="2367"/>
      <c r="M80" s="2367"/>
      <c r="N80" s="2367"/>
      <c r="O80" s="2367"/>
      <c r="P80" s="2367"/>
      <c r="Q80" s="2367"/>
      <c r="R80" s="2367"/>
      <c r="S80" s="2368"/>
    </row>
    <row r="81" spans="1:19" ht="14.25" thickTop="1" thickBot="1" x14ac:dyDescent="0.25">
      <c r="A81" s="99"/>
      <c r="B81" s="2317" t="s">
        <v>36</v>
      </c>
      <c r="C81" s="2317"/>
      <c r="D81" s="2317"/>
      <c r="E81" s="2317"/>
      <c r="F81" s="2317"/>
      <c r="G81" s="2317"/>
      <c r="H81" s="2318"/>
      <c r="I81" s="2319" t="s">
        <v>37</v>
      </c>
      <c r="J81" s="2317"/>
      <c r="K81" s="2317"/>
      <c r="L81" s="2320"/>
      <c r="M81" s="2360" t="s">
        <v>38</v>
      </c>
      <c r="N81" s="2317"/>
      <c r="O81" s="2317"/>
      <c r="P81" s="2317"/>
      <c r="Q81" s="2317"/>
      <c r="R81" s="2317"/>
      <c r="S81" s="2317"/>
    </row>
    <row r="82" spans="1:19" ht="13.5" thickTop="1" x14ac:dyDescent="0.2">
      <c r="A82" s="99"/>
      <c r="B82" s="2315" t="s">
        <v>39</v>
      </c>
      <c r="C82" s="2316"/>
      <c r="D82" s="2316"/>
      <c r="E82" s="2316"/>
      <c r="F82" s="2316"/>
      <c r="G82" s="2316"/>
      <c r="H82" s="2316"/>
      <c r="I82" s="2316"/>
      <c r="J82" s="2316"/>
      <c r="K82" s="2316"/>
      <c r="L82" s="2316"/>
      <c r="M82" s="2316"/>
      <c r="N82" s="2316"/>
      <c r="O82" s="2316"/>
      <c r="P82" s="2316"/>
      <c r="Q82" s="2316"/>
      <c r="R82" s="2316"/>
      <c r="S82" s="2366"/>
    </row>
    <row r="83" spans="1:19" x14ac:dyDescent="0.2">
      <c r="A83" s="99"/>
      <c r="B83" s="2293" t="s">
        <v>40</v>
      </c>
      <c r="C83" s="2294"/>
      <c r="D83" s="2294"/>
      <c r="E83" s="2294"/>
      <c r="F83" s="2294"/>
      <c r="G83" s="2294"/>
      <c r="H83" s="2294"/>
      <c r="I83" s="2294"/>
      <c r="J83" s="2294"/>
      <c r="K83" s="2294"/>
      <c r="L83" s="2294"/>
      <c r="M83" s="2294"/>
      <c r="N83" s="2294"/>
      <c r="O83" s="2294"/>
      <c r="P83" s="2294"/>
      <c r="Q83" s="2294"/>
      <c r="R83" s="2294"/>
      <c r="S83" s="2295"/>
    </row>
    <row r="84" spans="1:19" x14ac:dyDescent="0.2">
      <c r="A84" s="99"/>
      <c r="B84" s="2293" t="s">
        <v>41</v>
      </c>
      <c r="C84" s="2294"/>
      <c r="D84" s="2294"/>
      <c r="E84" s="2294"/>
      <c r="F84" s="2294"/>
      <c r="G84" s="2294"/>
      <c r="H84" s="2294"/>
      <c r="I84" s="2294"/>
      <c r="J84" s="2294"/>
      <c r="K84" s="2294"/>
      <c r="L84" s="2294"/>
      <c r="M84" s="2294"/>
      <c r="N84" s="2294"/>
      <c r="O84" s="2294"/>
      <c r="P84" s="2294"/>
      <c r="Q84" s="2294"/>
      <c r="R84" s="2294"/>
      <c r="S84" s="2295"/>
    </row>
    <row r="85" spans="1:19" x14ac:dyDescent="0.2">
      <c r="A85" s="99"/>
      <c r="B85" s="2293" t="s">
        <v>870</v>
      </c>
      <c r="C85" s="2294"/>
      <c r="D85" s="2294"/>
      <c r="E85" s="2294"/>
      <c r="F85" s="2294"/>
      <c r="G85" s="2294"/>
      <c r="H85" s="2294"/>
      <c r="I85" s="2294"/>
      <c r="J85" s="2294"/>
      <c r="K85" s="2294"/>
      <c r="L85" s="2294"/>
      <c r="M85" s="2294"/>
      <c r="N85" s="2294"/>
      <c r="O85" s="2294"/>
      <c r="P85" s="2294"/>
      <c r="Q85" s="2294"/>
      <c r="R85" s="2294"/>
      <c r="S85" s="2295"/>
    </row>
    <row r="86" spans="1:19" x14ac:dyDescent="0.2">
      <c r="A86" s="99"/>
      <c r="B86" s="2293" t="s">
        <v>42</v>
      </c>
      <c r="C86" s="2294"/>
      <c r="D86" s="2294"/>
      <c r="E86" s="2294"/>
      <c r="F86" s="2294"/>
      <c r="G86" s="2294"/>
      <c r="H86" s="2294"/>
      <c r="I86" s="2294"/>
      <c r="J86" s="2294"/>
      <c r="K86" s="2294"/>
      <c r="L86" s="2294"/>
      <c r="M86" s="2294"/>
      <c r="N86" s="2294"/>
      <c r="O86" s="2294"/>
      <c r="P86" s="2294"/>
      <c r="Q86" s="2294"/>
      <c r="R86" s="2294"/>
      <c r="S86" s="2295"/>
    </row>
    <row r="87" spans="1:19" x14ac:dyDescent="0.2">
      <c r="A87" s="99"/>
      <c r="B87" s="2293" t="s">
        <v>43</v>
      </c>
      <c r="C87" s="2294"/>
      <c r="D87" s="2294"/>
      <c r="E87" s="2294"/>
      <c r="F87" s="2294"/>
      <c r="G87" s="2294"/>
      <c r="H87" s="2294"/>
      <c r="I87" s="2294"/>
      <c r="J87" s="2294"/>
      <c r="K87" s="2294"/>
      <c r="L87" s="2294"/>
      <c r="M87" s="2294"/>
      <c r="N87" s="2294"/>
      <c r="O87" s="2294"/>
      <c r="P87" s="2294"/>
      <c r="Q87" s="2294"/>
      <c r="R87" s="2294"/>
      <c r="S87" s="2295"/>
    </row>
    <row r="88" spans="1:19" x14ac:dyDescent="0.2">
      <c r="A88" s="99"/>
      <c r="B88" s="2293" t="s">
        <v>44</v>
      </c>
      <c r="C88" s="2294"/>
      <c r="D88" s="2294"/>
      <c r="E88" s="2294"/>
      <c r="F88" s="2294"/>
      <c r="G88" s="2294"/>
      <c r="H88" s="2294"/>
      <c r="I88" s="2294"/>
      <c r="J88" s="2294"/>
      <c r="K88" s="2294"/>
      <c r="L88" s="2294"/>
      <c r="M88" s="2294"/>
      <c r="N88" s="2294"/>
      <c r="O88" s="2294"/>
      <c r="P88" s="2294"/>
      <c r="Q88" s="2294"/>
      <c r="R88" s="2294"/>
      <c r="S88" s="2295"/>
    </row>
    <row r="89" spans="1:19" x14ac:dyDescent="0.2">
      <c r="A89" s="99"/>
      <c r="B89" s="2299" t="s">
        <v>46</v>
      </c>
      <c r="C89" s="2294"/>
      <c r="D89" s="2294"/>
      <c r="E89" s="2294"/>
      <c r="F89" s="2294"/>
      <c r="G89" s="2294"/>
      <c r="H89" s="2294"/>
      <c r="I89" s="2294"/>
      <c r="J89" s="2294"/>
      <c r="K89" s="2294"/>
      <c r="L89" s="2294"/>
      <c r="M89" s="2294"/>
      <c r="N89" s="2294"/>
      <c r="O89" s="2294"/>
      <c r="P89" s="2294"/>
      <c r="Q89" s="2294"/>
      <c r="R89" s="2294"/>
      <c r="S89" s="2295"/>
    </row>
    <row r="90" spans="1:19" ht="12.75" customHeight="1" thickBot="1" x14ac:dyDescent="0.25">
      <c r="A90" s="99"/>
      <c r="B90" s="2303" t="s">
        <v>45</v>
      </c>
      <c r="C90" s="2304"/>
      <c r="D90" s="2304"/>
      <c r="E90" s="2304"/>
      <c r="F90" s="2304"/>
      <c r="G90" s="2304"/>
      <c r="H90" s="2304"/>
      <c r="I90" s="2304"/>
      <c r="J90" s="2304"/>
      <c r="K90" s="2304"/>
      <c r="L90" s="2304"/>
      <c r="M90" s="2304"/>
      <c r="N90" s="2304"/>
      <c r="O90" s="2304"/>
      <c r="P90" s="2304"/>
      <c r="Q90" s="2304"/>
      <c r="R90" s="2304"/>
      <c r="S90" s="2364"/>
    </row>
    <row r="91" spans="1:19" ht="13.5" thickTop="1" x14ac:dyDescent="0.2">
      <c r="A91" s="2296" t="s">
        <v>47</v>
      </c>
      <c r="B91" s="2297"/>
      <c r="C91" s="2297"/>
      <c r="D91" s="2297"/>
      <c r="E91" s="2297"/>
      <c r="F91" s="2297"/>
      <c r="G91" s="2297"/>
      <c r="H91" s="2297"/>
      <c r="I91" s="2297"/>
      <c r="J91" s="2297"/>
      <c r="K91" s="2297"/>
      <c r="L91" s="2297"/>
      <c r="M91" s="2297"/>
      <c r="N91" s="2297"/>
      <c r="O91" s="2297"/>
      <c r="P91" s="2297"/>
      <c r="Q91" s="2297"/>
      <c r="R91" s="2297"/>
      <c r="S91" s="2298"/>
    </row>
    <row r="92" spans="1:19" x14ac:dyDescent="0.2">
      <c r="A92" s="2211"/>
      <c r="B92" s="2338"/>
      <c r="C92" s="2338"/>
      <c r="D92" s="2338"/>
      <c r="E92" s="2338"/>
      <c r="F92" s="2338"/>
      <c r="G92" s="2338"/>
      <c r="H92" s="2338"/>
      <c r="I92" s="2338"/>
      <c r="J92" s="2338"/>
      <c r="K92" s="2338"/>
      <c r="L92" s="2338"/>
      <c r="M92" s="2338"/>
      <c r="N92" s="2338"/>
      <c r="O92" s="2338"/>
      <c r="P92" s="2338"/>
      <c r="Q92" s="2338"/>
      <c r="R92" s="2338"/>
      <c r="S92" s="2339"/>
    </row>
    <row r="93" spans="1:19" x14ac:dyDescent="0.2">
      <c r="A93" s="2340"/>
      <c r="B93" s="2338"/>
      <c r="C93" s="2338"/>
      <c r="D93" s="2338"/>
      <c r="E93" s="2338"/>
      <c r="F93" s="2338"/>
      <c r="G93" s="2338"/>
      <c r="H93" s="2338"/>
      <c r="I93" s="2338"/>
      <c r="J93" s="2338"/>
      <c r="K93" s="2338"/>
      <c r="L93" s="2338"/>
      <c r="M93" s="2338"/>
      <c r="N93" s="2338"/>
      <c r="O93" s="2338"/>
      <c r="P93" s="2338"/>
      <c r="Q93" s="2338"/>
      <c r="R93" s="2338"/>
      <c r="S93" s="2339"/>
    </row>
    <row r="94" spans="1:19" x14ac:dyDescent="0.2">
      <c r="A94" s="2340"/>
      <c r="B94" s="2338"/>
      <c r="C94" s="2338"/>
      <c r="D94" s="2338"/>
      <c r="E94" s="2338"/>
      <c r="F94" s="2338"/>
      <c r="G94" s="2338"/>
      <c r="H94" s="2338"/>
      <c r="I94" s="2338"/>
      <c r="J94" s="2338"/>
      <c r="K94" s="2338"/>
      <c r="L94" s="2338"/>
      <c r="M94" s="2338"/>
      <c r="N94" s="2338"/>
      <c r="O94" s="2338"/>
      <c r="P94" s="2338"/>
      <c r="Q94" s="2338"/>
      <c r="R94" s="2338"/>
      <c r="S94" s="2339"/>
    </row>
    <row r="95" spans="1:19" x14ac:dyDescent="0.2">
      <c r="A95" s="2361" t="s">
        <v>48</v>
      </c>
      <c r="B95" s="2362"/>
      <c r="C95" s="2362"/>
      <c r="D95" s="2362"/>
      <c r="E95" s="2362"/>
      <c r="F95" s="2362"/>
      <c r="G95" s="2362"/>
      <c r="H95" s="2362"/>
      <c r="I95" s="2362"/>
      <c r="J95" s="2362"/>
      <c r="K95" s="2362"/>
      <c r="L95" s="2362"/>
      <c r="M95" s="2362"/>
      <c r="N95" s="2362"/>
      <c r="O95" s="2362"/>
      <c r="P95" s="2362"/>
      <c r="Q95" s="2362"/>
      <c r="R95" s="2362"/>
      <c r="S95" s="2363"/>
    </row>
    <row r="96" spans="1:19" ht="13.5" thickBot="1" x14ac:dyDescent="0.25">
      <c r="A96" s="99"/>
      <c r="B96" s="1934" t="s">
        <v>457</v>
      </c>
      <c r="C96" s="1233"/>
      <c r="D96" s="1233"/>
      <c r="E96" s="1233"/>
      <c r="F96" s="1233"/>
      <c r="G96" s="1233"/>
      <c r="H96" s="1233"/>
      <c r="I96" s="1233"/>
      <c r="J96" s="1233"/>
      <c r="K96" s="1233"/>
      <c r="L96" s="1233"/>
      <c r="M96" s="1233"/>
      <c r="N96" s="1233"/>
      <c r="O96" s="1233"/>
      <c r="P96" s="1233"/>
      <c r="Q96" s="1233"/>
      <c r="R96" s="1233"/>
      <c r="S96" s="1578"/>
    </row>
    <row r="97" spans="1:19" ht="13.5" thickTop="1" x14ac:dyDescent="0.2">
      <c r="A97" s="99"/>
      <c r="B97" s="765" t="s">
        <v>251</v>
      </c>
      <c r="C97" s="765"/>
      <c r="D97" s="765"/>
      <c r="E97" s="765"/>
      <c r="F97" s="765"/>
      <c r="G97" s="2365">
        <f>((I98*5%)+(I99*5%))/2000</f>
        <v>0</v>
      </c>
      <c r="H97" s="2365"/>
      <c r="I97" s="2365"/>
      <c r="J97" s="2365"/>
      <c r="K97" s="765" t="s">
        <v>338</v>
      </c>
      <c r="L97" s="1233"/>
      <c r="M97" s="1935" t="s">
        <v>1926</v>
      </c>
      <c r="N97" s="1898"/>
      <c r="O97" s="1898"/>
      <c r="P97" s="1898"/>
      <c r="Q97" s="1898"/>
      <c r="R97" s="765" t="s">
        <v>338</v>
      </c>
      <c r="S97" s="1899"/>
    </row>
    <row r="98" spans="1:19" x14ac:dyDescent="0.2">
      <c r="A98" s="99"/>
      <c r="B98" s="765"/>
      <c r="C98" s="2291" t="s">
        <v>252</v>
      </c>
      <c r="D98" s="2291"/>
      <c r="E98" s="2291"/>
      <c r="F98" s="2291"/>
      <c r="G98" s="2291"/>
      <c r="H98" s="2291"/>
      <c r="I98" s="2292">
        <v>0</v>
      </c>
      <c r="J98" s="2292"/>
      <c r="K98" s="2292"/>
      <c r="L98" s="765"/>
      <c r="M98" s="765"/>
      <c r="N98" s="765"/>
      <c r="O98" s="765"/>
      <c r="P98" s="765"/>
      <c r="Q98" s="765"/>
      <c r="R98" s="765"/>
      <c r="S98" s="102"/>
    </row>
    <row r="99" spans="1:19" x14ac:dyDescent="0.2">
      <c r="A99" s="99"/>
      <c r="B99" s="765"/>
      <c r="C99" s="2291" t="s">
        <v>337</v>
      </c>
      <c r="D99" s="2291"/>
      <c r="E99" s="2291"/>
      <c r="F99" s="2291"/>
      <c r="G99" s="2291"/>
      <c r="H99" s="2291"/>
      <c r="I99" s="2292">
        <v>0</v>
      </c>
      <c r="J99" s="2292"/>
      <c r="K99" s="2292"/>
      <c r="L99" s="765"/>
      <c r="M99" s="765"/>
      <c r="N99" s="765"/>
      <c r="O99" s="765"/>
      <c r="P99" s="765"/>
      <c r="Q99" s="765"/>
      <c r="R99" s="765"/>
      <c r="S99" s="102"/>
    </row>
    <row r="100" spans="1:19" x14ac:dyDescent="0.2">
      <c r="A100" s="99"/>
      <c r="B100" s="765"/>
      <c r="C100" s="1896"/>
      <c r="D100" s="1896"/>
      <c r="E100" s="1896"/>
      <c r="F100" s="1896"/>
      <c r="G100" s="1896"/>
      <c r="H100" s="1896"/>
      <c r="I100" s="1897"/>
      <c r="J100" s="1897"/>
      <c r="K100" s="1897"/>
      <c r="L100" s="765"/>
      <c r="M100" s="765"/>
      <c r="N100" s="765"/>
      <c r="O100" s="765"/>
      <c r="P100" s="765"/>
      <c r="Q100" s="765"/>
      <c r="R100" s="765"/>
      <c r="S100" s="102"/>
    </row>
    <row r="101" spans="1:19" x14ac:dyDescent="0.2">
      <c r="A101" s="99"/>
      <c r="B101" s="1933" t="s">
        <v>1924</v>
      </c>
      <c r="C101" s="1896"/>
      <c r="D101" s="1896"/>
      <c r="E101" s="1896"/>
      <c r="F101" s="1896"/>
      <c r="G101" s="1896"/>
      <c r="H101" s="1896"/>
      <c r="I101" s="1897"/>
      <c r="J101" s="2311">
        <f>+G97*0.1</f>
        <v>0</v>
      </c>
      <c r="K101" s="2311"/>
      <c r="L101" s="765" t="s">
        <v>338</v>
      </c>
      <c r="M101" s="765"/>
      <c r="N101" s="765"/>
      <c r="O101" s="765"/>
      <c r="P101" s="765"/>
      <c r="Q101" s="765"/>
      <c r="R101" s="765"/>
      <c r="S101" s="102"/>
    </row>
    <row r="102" spans="1:19" x14ac:dyDescent="0.2">
      <c r="A102" s="99"/>
      <c r="B102" s="1933" t="s">
        <v>1925</v>
      </c>
      <c r="C102" s="1896"/>
      <c r="D102" s="1896"/>
      <c r="E102" s="1896"/>
      <c r="F102" s="1896"/>
      <c r="G102" s="1896"/>
      <c r="H102" s="1896"/>
      <c r="I102" s="1897"/>
      <c r="J102" s="2311">
        <f>+G97*0.2</f>
        <v>0</v>
      </c>
      <c r="K102" s="2311"/>
      <c r="L102" s="765" t="s">
        <v>338</v>
      </c>
      <c r="M102" s="765"/>
      <c r="N102" s="765"/>
      <c r="O102" s="765"/>
      <c r="P102" s="765"/>
      <c r="Q102" s="765"/>
      <c r="R102" s="765"/>
      <c r="S102" s="102"/>
    </row>
    <row r="103" spans="1:19" x14ac:dyDescent="0.2">
      <c r="A103" s="99"/>
      <c r="B103" s="765"/>
      <c r="C103" s="1896"/>
      <c r="D103" s="1896"/>
      <c r="E103" s="1896"/>
      <c r="F103" s="1896"/>
      <c r="G103" s="1896"/>
      <c r="H103" s="1896"/>
      <c r="I103" s="1897"/>
      <c r="J103" s="1897"/>
      <c r="K103" s="1897"/>
      <c r="L103" s="765"/>
      <c r="M103" s="765"/>
      <c r="N103" s="765"/>
      <c r="O103" s="765"/>
      <c r="P103" s="765"/>
      <c r="Q103" s="765"/>
      <c r="R103" s="765"/>
      <c r="S103" s="102"/>
    </row>
    <row r="104" spans="1:19" x14ac:dyDescent="0.2">
      <c r="A104" s="2211"/>
      <c r="B104" s="2297"/>
      <c r="C104" s="2297"/>
      <c r="D104" s="2297"/>
      <c r="E104" s="2297"/>
      <c r="F104" s="2297"/>
      <c r="G104" s="2297"/>
      <c r="H104" s="2297"/>
      <c r="I104" s="2297"/>
      <c r="J104" s="2297"/>
      <c r="K104" s="2297"/>
      <c r="L104" s="2297"/>
      <c r="M104" s="2297"/>
      <c r="N104" s="2297"/>
      <c r="O104" s="2297"/>
      <c r="P104" s="2297"/>
      <c r="Q104" s="2297"/>
      <c r="R104" s="2297"/>
      <c r="S104" s="2298"/>
    </row>
    <row r="105" spans="1:19" x14ac:dyDescent="0.2">
      <c r="A105" s="2296" t="s">
        <v>49</v>
      </c>
      <c r="B105" s="2308"/>
      <c r="C105" s="2308"/>
      <c r="D105" s="2308"/>
      <c r="E105" s="2308"/>
      <c r="F105" s="2308"/>
      <c r="G105" s="2308"/>
      <c r="H105" s="2308"/>
      <c r="I105" s="2308"/>
      <c r="J105" s="2308"/>
      <c r="K105" s="2308"/>
      <c r="L105" s="2308"/>
      <c r="M105" s="2308"/>
      <c r="N105" s="2308"/>
      <c r="O105" s="2308"/>
      <c r="P105" s="2308"/>
      <c r="Q105" s="2308"/>
      <c r="R105" s="2308"/>
      <c r="S105" s="2309"/>
    </row>
    <row r="106" spans="1:19" x14ac:dyDescent="0.2">
      <c r="A106" s="2310"/>
      <c r="B106" s="2308"/>
      <c r="C106" s="2308"/>
      <c r="D106" s="2308"/>
      <c r="E106" s="2308"/>
      <c r="F106" s="2308"/>
      <c r="G106" s="2308"/>
      <c r="H106" s="2308"/>
      <c r="I106" s="2308"/>
      <c r="J106" s="2308"/>
      <c r="K106" s="2308"/>
      <c r="L106" s="2308"/>
      <c r="M106" s="2308"/>
      <c r="N106" s="2308"/>
      <c r="O106" s="2308"/>
      <c r="P106" s="2308"/>
      <c r="Q106" s="2308"/>
      <c r="R106" s="2308"/>
      <c r="S106" s="2309"/>
    </row>
    <row r="107" spans="1:19" x14ac:dyDescent="0.2">
      <c r="A107" s="2310"/>
      <c r="B107" s="2308"/>
      <c r="C107" s="2308"/>
      <c r="D107" s="2308"/>
      <c r="E107" s="2308"/>
      <c r="F107" s="2308"/>
      <c r="G107" s="2308"/>
      <c r="H107" s="2308"/>
      <c r="I107" s="2308"/>
      <c r="J107" s="2308"/>
      <c r="K107" s="2308"/>
      <c r="L107" s="2308"/>
      <c r="M107" s="2308"/>
      <c r="N107" s="2308"/>
      <c r="O107" s="2308"/>
      <c r="P107" s="2308"/>
      <c r="Q107" s="2308"/>
      <c r="R107" s="2308"/>
      <c r="S107" s="2309"/>
    </row>
    <row r="108" spans="1:19" x14ac:dyDescent="0.2">
      <c r="A108" s="2310"/>
      <c r="B108" s="2308"/>
      <c r="C108" s="2308"/>
      <c r="D108" s="2308"/>
      <c r="E108" s="2308"/>
      <c r="F108" s="2308"/>
      <c r="G108" s="2308"/>
      <c r="H108" s="2308"/>
      <c r="I108" s="2308"/>
      <c r="J108" s="2308"/>
      <c r="K108" s="2308"/>
      <c r="L108" s="2308"/>
      <c r="M108" s="2308"/>
      <c r="N108" s="2308"/>
      <c r="O108" s="2308"/>
      <c r="P108" s="2308"/>
      <c r="Q108" s="2308"/>
      <c r="R108" s="2308"/>
      <c r="S108" s="2309"/>
    </row>
    <row r="109" spans="1:19" x14ac:dyDescent="0.2">
      <c r="A109" s="2310"/>
      <c r="B109" s="2308"/>
      <c r="C109" s="2308"/>
      <c r="D109" s="2308"/>
      <c r="E109" s="2308"/>
      <c r="F109" s="2308"/>
      <c r="G109" s="2308"/>
      <c r="H109" s="2308"/>
      <c r="I109" s="2308"/>
      <c r="J109" s="2308"/>
      <c r="K109" s="2308"/>
      <c r="L109" s="2308"/>
      <c r="M109" s="2308"/>
      <c r="N109" s="2308"/>
      <c r="O109" s="2308"/>
      <c r="P109" s="2308"/>
      <c r="Q109" s="2308"/>
      <c r="R109" s="2308"/>
      <c r="S109" s="2309"/>
    </row>
    <row r="110" spans="1:19" x14ac:dyDescent="0.2">
      <c r="A110" s="2310"/>
      <c r="B110" s="2308"/>
      <c r="C110" s="2308"/>
      <c r="D110" s="2308"/>
      <c r="E110" s="2308"/>
      <c r="F110" s="2308"/>
      <c r="G110" s="2308"/>
      <c r="H110" s="2308"/>
      <c r="I110" s="2308"/>
      <c r="J110" s="2308"/>
      <c r="K110" s="2308"/>
      <c r="L110" s="2308"/>
      <c r="M110" s="2308"/>
      <c r="N110" s="2308"/>
      <c r="O110" s="2308"/>
      <c r="P110" s="2308"/>
      <c r="Q110" s="2308"/>
      <c r="R110" s="2308"/>
      <c r="S110" s="2309"/>
    </row>
    <row r="111" spans="1:19" x14ac:dyDescent="0.2">
      <c r="A111" s="2310"/>
      <c r="B111" s="2308"/>
      <c r="C111" s="2308"/>
      <c r="D111" s="2308"/>
      <c r="E111" s="2308"/>
      <c r="F111" s="2308"/>
      <c r="G111" s="2308"/>
      <c r="H111" s="2308"/>
      <c r="I111" s="2308"/>
      <c r="J111" s="2308"/>
      <c r="K111" s="2308"/>
      <c r="L111" s="2308"/>
      <c r="M111" s="2308"/>
      <c r="N111" s="2308"/>
      <c r="O111" s="2308"/>
      <c r="P111" s="2308"/>
      <c r="Q111" s="2308"/>
      <c r="R111" s="2308"/>
      <c r="S111" s="2309"/>
    </row>
    <row r="112" spans="1:19" x14ac:dyDescent="0.2">
      <c r="A112" s="2310"/>
      <c r="B112" s="2308"/>
      <c r="C112" s="2308"/>
      <c r="D112" s="2308"/>
      <c r="E112" s="2308"/>
      <c r="F112" s="2308"/>
      <c r="G112" s="2308"/>
      <c r="H112" s="2308"/>
      <c r="I112" s="2308"/>
      <c r="J112" s="2308"/>
      <c r="K112" s="2308"/>
      <c r="L112" s="2308"/>
      <c r="M112" s="2308"/>
      <c r="N112" s="2308"/>
      <c r="O112" s="2308"/>
      <c r="P112" s="2308"/>
      <c r="Q112" s="2308"/>
      <c r="R112" s="2308"/>
      <c r="S112" s="2309"/>
    </row>
    <row r="113" spans="1:19" x14ac:dyDescent="0.2">
      <c r="A113" s="2310"/>
      <c r="B113" s="2308"/>
      <c r="C113" s="2308"/>
      <c r="D113" s="2308"/>
      <c r="E113" s="2308"/>
      <c r="F113" s="2308"/>
      <c r="G113" s="2308"/>
      <c r="H113" s="2308"/>
      <c r="I113" s="2308"/>
      <c r="J113" s="2308"/>
      <c r="K113" s="2308"/>
      <c r="L113" s="2308"/>
      <c r="M113" s="2308"/>
      <c r="N113" s="2308"/>
      <c r="O113" s="2308"/>
      <c r="P113" s="2308"/>
      <c r="Q113" s="2308"/>
      <c r="R113" s="2308"/>
      <c r="S113" s="2309"/>
    </row>
    <row r="114" spans="1:19" x14ac:dyDescent="0.2">
      <c r="A114" s="2310"/>
      <c r="B114" s="2308"/>
      <c r="C114" s="2308"/>
      <c r="D114" s="2308"/>
      <c r="E114" s="2308"/>
      <c r="F114" s="2308"/>
      <c r="G114" s="2308"/>
      <c r="H114" s="2308"/>
      <c r="I114" s="2308"/>
      <c r="J114" s="2308"/>
      <c r="K114" s="2308"/>
      <c r="L114" s="2308"/>
      <c r="M114" s="2308"/>
      <c r="N114" s="2308"/>
      <c r="O114" s="2308"/>
      <c r="P114" s="2308"/>
      <c r="Q114" s="2308"/>
      <c r="R114" s="2308"/>
      <c r="S114" s="2309"/>
    </row>
    <row r="115" spans="1:19" x14ac:dyDescent="0.2">
      <c r="A115" s="2296" t="s">
        <v>50</v>
      </c>
      <c r="B115" s="2308"/>
      <c r="C115" s="2308"/>
      <c r="D115" s="2308"/>
      <c r="E115" s="2308"/>
      <c r="F115" s="2308"/>
      <c r="G115" s="2308"/>
      <c r="H115" s="2308"/>
      <c r="I115" s="2308"/>
      <c r="J115" s="2308"/>
      <c r="K115" s="2308"/>
      <c r="L115" s="2308"/>
      <c r="M115" s="2308"/>
      <c r="N115" s="2308"/>
      <c r="O115" s="2308"/>
      <c r="P115" s="2308"/>
      <c r="Q115" s="2308"/>
      <c r="R115" s="2308"/>
      <c r="S115" s="2309"/>
    </row>
    <row r="116" spans="1:19" x14ac:dyDescent="0.2">
      <c r="A116" s="2310"/>
      <c r="B116" s="2308"/>
      <c r="C116" s="2308"/>
      <c r="D116" s="2308"/>
      <c r="E116" s="2308"/>
      <c r="F116" s="2308"/>
      <c r="G116" s="2308"/>
      <c r="H116" s="2308"/>
      <c r="I116" s="2308"/>
      <c r="J116" s="2308"/>
      <c r="K116" s="2308"/>
      <c r="L116" s="2308"/>
      <c r="M116" s="2308"/>
      <c r="N116" s="2308"/>
      <c r="O116" s="2308"/>
      <c r="P116" s="2308"/>
      <c r="Q116" s="2308"/>
      <c r="R116" s="2308"/>
      <c r="S116" s="2309"/>
    </row>
    <row r="117" spans="1:19" x14ac:dyDescent="0.2">
      <c r="A117" s="2310"/>
      <c r="B117" s="2308"/>
      <c r="C117" s="2308"/>
      <c r="D117" s="2308"/>
      <c r="E117" s="2308"/>
      <c r="F117" s="2308"/>
      <c r="G117" s="2308"/>
      <c r="H117" s="2308"/>
      <c r="I117" s="2308"/>
      <c r="J117" s="2308"/>
      <c r="K117" s="2308"/>
      <c r="L117" s="2308"/>
      <c r="M117" s="2308"/>
      <c r="N117" s="2308"/>
      <c r="O117" s="2308"/>
      <c r="P117" s="2308"/>
      <c r="Q117" s="2308"/>
      <c r="R117" s="2308"/>
      <c r="S117" s="2309"/>
    </row>
    <row r="118" spans="1:19" ht="13.5" thickBot="1" x14ac:dyDescent="0.25">
      <c r="A118" s="2310"/>
      <c r="B118" s="2308"/>
      <c r="C118" s="2308"/>
      <c r="D118" s="2308"/>
      <c r="E118" s="2308"/>
      <c r="F118" s="2308"/>
      <c r="G118" s="2308"/>
      <c r="H118" s="2308"/>
      <c r="I118" s="2308"/>
      <c r="J118" s="2308"/>
      <c r="K118" s="2308"/>
      <c r="L118" s="2308"/>
      <c r="M118" s="2308"/>
      <c r="N118" s="2308"/>
      <c r="O118" s="2308"/>
      <c r="P118" s="2308"/>
      <c r="Q118" s="2308"/>
      <c r="R118" s="2308"/>
      <c r="S118" s="2309"/>
    </row>
    <row r="119" spans="1:19" ht="24" customHeight="1" thickTop="1" thickBot="1" x14ac:dyDescent="0.25">
      <c r="A119" s="99"/>
      <c r="B119" s="2328" t="s">
        <v>36</v>
      </c>
      <c r="C119" s="2328"/>
      <c r="D119" s="2328"/>
      <c r="E119" s="2328"/>
      <c r="F119" s="2328"/>
      <c r="G119" s="2328"/>
      <c r="H119" s="2329"/>
      <c r="I119" s="2330" t="s">
        <v>51</v>
      </c>
      <c r="J119" s="2331"/>
      <c r="K119" s="2331"/>
      <c r="L119" s="2331"/>
      <c r="M119" s="2331"/>
      <c r="N119" s="2331"/>
      <c r="O119" s="2331"/>
      <c r="P119" s="2331"/>
      <c r="Q119" s="2331"/>
      <c r="R119" s="2331"/>
      <c r="S119" s="2332"/>
    </row>
    <row r="120" spans="1:19" x14ac:dyDescent="0.2">
      <c r="A120" s="99"/>
      <c r="B120" s="2333" t="s">
        <v>39</v>
      </c>
      <c r="C120" s="2334"/>
      <c r="D120" s="2334"/>
      <c r="E120" s="2334"/>
      <c r="F120" s="2334"/>
      <c r="G120" s="2334"/>
      <c r="H120" s="2334"/>
      <c r="I120" s="2335"/>
      <c r="J120" s="2336"/>
      <c r="K120" s="2336"/>
      <c r="L120" s="2336"/>
      <c r="M120" s="2336"/>
      <c r="N120" s="2336"/>
      <c r="O120" s="2336"/>
      <c r="P120" s="2336"/>
      <c r="Q120" s="2336"/>
      <c r="R120" s="2336"/>
      <c r="S120" s="2337"/>
    </row>
    <row r="121" spans="1:19" x14ac:dyDescent="0.2">
      <c r="A121" s="99"/>
      <c r="B121" s="2293" t="s">
        <v>40</v>
      </c>
      <c r="C121" s="2294"/>
      <c r="D121" s="2294"/>
      <c r="E121" s="2294"/>
      <c r="F121" s="2294"/>
      <c r="G121" s="2294"/>
      <c r="H121" s="2294"/>
      <c r="I121" s="2300"/>
      <c r="J121" s="2301"/>
      <c r="K121" s="2301"/>
      <c r="L121" s="2301"/>
      <c r="M121" s="2301"/>
      <c r="N121" s="2301"/>
      <c r="O121" s="2301"/>
      <c r="P121" s="2301"/>
      <c r="Q121" s="2301"/>
      <c r="R121" s="2301"/>
      <c r="S121" s="2302"/>
    </row>
    <row r="122" spans="1:19" x14ac:dyDescent="0.2">
      <c r="A122" s="99"/>
      <c r="B122" s="2293" t="s">
        <v>41</v>
      </c>
      <c r="C122" s="2294"/>
      <c r="D122" s="2294"/>
      <c r="E122" s="2294"/>
      <c r="F122" s="2294"/>
      <c r="G122" s="2294"/>
      <c r="H122" s="2294"/>
      <c r="I122" s="2300"/>
      <c r="J122" s="2301"/>
      <c r="K122" s="2301"/>
      <c r="L122" s="2301"/>
      <c r="M122" s="2301"/>
      <c r="N122" s="2301"/>
      <c r="O122" s="2301"/>
      <c r="P122" s="2301"/>
      <c r="Q122" s="2301"/>
      <c r="R122" s="2301"/>
      <c r="S122" s="2302"/>
    </row>
    <row r="123" spans="1:19" x14ac:dyDescent="0.2">
      <c r="A123" s="99"/>
      <c r="B123" s="2293" t="s">
        <v>870</v>
      </c>
      <c r="C123" s="2294"/>
      <c r="D123" s="2294"/>
      <c r="E123" s="2294"/>
      <c r="F123" s="2294"/>
      <c r="G123" s="2294"/>
      <c r="H123" s="2294"/>
      <c r="I123" s="2300"/>
      <c r="J123" s="2301"/>
      <c r="K123" s="2301"/>
      <c r="L123" s="2301"/>
      <c r="M123" s="2301"/>
      <c r="N123" s="2301"/>
      <c r="O123" s="2301"/>
      <c r="P123" s="2301"/>
      <c r="Q123" s="2301"/>
      <c r="R123" s="2301"/>
      <c r="S123" s="2302"/>
    </row>
    <row r="124" spans="1:19" x14ac:dyDescent="0.2">
      <c r="A124" s="99"/>
      <c r="B124" s="2293" t="s">
        <v>42</v>
      </c>
      <c r="C124" s="2294"/>
      <c r="D124" s="2294"/>
      <c r="E124" s="2294"/>
      <c r="F124" s="2294"/>
      <c r="G124" s="2294"/>
      <c r="H124" s="2294"/>
      <c r="I124" s="2300"/>
      <c r="J124" s="2301"/>
      <c r="K124" s="2301"/>
      <c r="L124" s="2301"/>
      <c r="M124" s="2301"/>
      <c r="N124" s="2301"/>
      <c r="O124" s="2301"/>
      <c r="P124" s="2301"/>
      <c r="Q124" s="2301"/>
      <c r="R124" s="2301"/>
      <c r="S124" s="2302"/>
    </row>
    <row r="125" spans="1:19" x14ac:dyDescent="0.2">
      <c r="A125" s="99"/>
      <c r="B125" s="2293" t="s">
        <v>43</v>
      </c>
      <c r="C125" s="2294"/>
      <c r="D125" s="2294"/>
      <c r="E125" s="2294"/>
      <c r="F125" s="2294"/>
      <c r="G125" s="2294"/>
      <c r="H125" s="2294"/>
      <c r="I125" s="2300"/>
      <c r="J125" s="2301"/>
      <c r="K125" s="2301"/>
      <c r="L125" s="2301"/>
      <c r="M125" s="2301"/>
      <c r="N125" s="2301"/>
      <c r="O125" s="2301"/>
      <c r="P125" s="2301"/>
      <c r="Q125" s="2301"/>
      <c r="R125" s="2301"/>
      <c r="S125" s="2302"/>
    </row>
    <row r="126" spans="1:19" x14ac:dyDescent="0.2">
      <c r="A126" s="99"/>
      <c r="B126" s="2293" t="s">
        <v>44</v>
      </c>
      <c r="C126" s="2294"/>
      <c r="D126" s="2294"/>
      <c r="E126" s="2294"/>
      <c r="F126" s="2294"/>
      <c r="G126" s="2294"/>
      <c r="H126" s="2294"/>
      <c r="I126" s="2300"/>
      <c r="J126" s="2301"/>
      <c r="K126" s="2301"/>
      <c r="L126" s="2301"/>
      <c r="M126" s="2301"/>
      <c r="N126" s="2301"/>
      <c r="O126" s="2301"/>
      <c r="P126" s="2301"/>
      <c r="Q126" s="2301"/>
      <c r="R126" s="2301"/>
      <c r="S126" s="2302"/>
    </row>
    <row r="127" spans="1:19" x14ac:dyDescent="0.2">
      <c r="A127" s="99"/>
      <c r="B127" s="2299" t="s">
        <v>46</v>
      </c>
      <c r="C127" s="2294"/>
      <c r="D127" s="2294"/>
      <c r="E127" s="2294"/>
      <c r="F127" s="2294"/>
      <c r="G127" s="2294"/>
      <c r="H127" s="2294"/>
      <c r="I127" s="2300"/>
      <c r="J127" s="2301"/>
      <c r="K127" s="2301"/>
      <c r="L127" s="2301"/>
      <c r="M127" s="2301"/>
      <c r="N127" s="2301"/>
      <c r="O127" s="2301"/>
      <c r="P127" s="2301"/>
      <c r="Q127" s="2301"/>
      <c r="R127" s="2301"/>
      <c r="S127" s="2302"/>
    </row>
    <row r="128" spans="1:19" ht="13.5" thickBot="1" x14ac:dyDescent="0.25">
      <c r="A128" s="99"/>
      <c r="B128" s="2303" t="s">
        <v>45</v>
      </c>
      <c r="C128" s="2304"/>
      <c r="D128" s="2304"/>
      <c r="E128" s="2304"/>
      <c r="F128" s="2304"/>
      <c r="G128" s="2304"/>
      <c r="H128" s="2304"/>
      <c r="I128" s="2305"/>
      <c r="J128" s="2306"/>
      <c r="K128" s="2306"/>
      <c r="L128" s="2306"/>
      <c r="M128" s="2306"/>
      <c r="N128" s="2306"/>
      <c r="O128" s="2306"/>
      <c r="P128" s="2306"/>
      <c r="Q128" s="2306"/>
      <c r="R128" s="2306"/>
      <c r="S128" s="2307"/>
    </row>
    <row r="129" spans="1:19" ht="13.5" thickTop="1" x14ac:dyDescent="0.2">
      <c r="A129" s="2296" t="s">
        <v>47</v>
      </c>
      <c r="B129" s="2297"/>
      <c r="C129" s="2297"/>
      <c r="D129" s="2297"/>
      <c r="E129" s="2297"/>
      <c r="F129" s="2297"/>
      <c r="G129" s="2297"/>
      <c r="H129" s="2297"/>
      <c r="I129" s="2297"/>
      <c r="J129" s="2297"/>
      <c r="K129" s="2297"/>
      <c r="L129" s="2297"/>
      <c r="M129" s="2297"/>
      <c r="N129" s="2297"/>
      <c r="O129" s="2297"/>
      <c r="P129" s="2297"/>
      <c r="Q129" s="2297"/>
      <c r="R129" s="2297"/>
      <c r="S129" s="2298"/>
    </row>
    <row r="130" spans="1:19" x14ac:dyDescent="0.2">
      <c r="A130" s="2211"/>
      <c r="B130" s="2338"/>
      <c r="C130" s="2338"/>
      <c r="D130" s="2338"/>
      <c r="E130" s="2338"/>
      <c r="F130" s="2338"/>
      <c r="G130" s="2338"/>
      <c r="H130" s="2338"/>
      <c r="I130" s="2338"/>
      <c r="J130" s="2338"/>
      <c r="K130" s="2338"/>
      <c r="L130" s="2338"/>
      <c r="M130" s="2338"/>
      <c r="N130" s="2338"/>
      <c r="O130" s="2338"/>
      <c r="P130" s="2338"/>
      <c r="Q130" s="2338"/>
      <c r="R130" s="2338"/>
      <c r="S130" s="2339"/>
    </row>
    <row r="131" spans="1:19" x14ac:dyDescent="0.2">
      <c r="A131" s="2340"/>
      <c r="B131" s="2338"/>
      <c r="C131" s="2338"/>
      <c r="D131" s="2338"/>
      <c r="E131" s="2338"/>
      <c r="F131" s="2338"/>
      <c r="G131" s="2338"/>
      <c r="H131" s="2338"/>
      <c r="I131" s="2338"/>
      <c r="J131" s="2338"/>
      <c r="K131" s="2338"/>
      <c r="L131" s="2338"/>
      <c r="M131" s="2338"/>
      <c r="N131" s="2338"/>
      <c r="O131" s="2338"/>
      <c r="P131" s="2338"/>
      <c r="Q131" s="2338"/>
      <c r="R131" s="2338"/>
      <c r="S131" s="2339"/>
    </row>
    <row r="132" spans="1:19" x14ac:dyDescent="0.2">
      <c r="A132" s="2340"/>
      <c r="B132" s="2338"/>
      <c r="C132" s="2338"/>
      <c r="D132" s="2338"/>
      <c r="E132" s="2338"/>
      <c r="F132" s="2338"/>
      <c r="G132" s="2338"/>
      <c r="H132" s="2338"/>
      <c r="I132" s="2338"/>
      <c r="J132" s="2338"/>
      <c r="K132" s="2338"/>
      <c r="L132" s="2338"/>
      <c r="M132" s="2338"/>
      <c r="N132" s="2338"/>
      <c r="O132" s="2338"/>
      <c r="P132" s="2338"/>
      <c r="Q132" s="2338"/>
      <c r="R132" s="2338"/>
      <c r="S132" s="2339"/>
    </row>
    <row r="133" spans="1:19" x14ac:dyDescent="0.2">
      <c r="A133" s="2211"/>
      <c r="B133" s="2297"/>
      <c r="C133" s="2297"/>
      <c r="D133" s="2297"/>
      <c r="E133" s="2297"/>
      <c r="F133" s="2297"/>
      <c r="G133" s="2297"/>
      <c r="H133" s="2297"/>
      <c r="I133" s="2297"/>
      <c r="J133" s="2297"/>
      <c r="K133" s="2297"/>
      <c r="L133" s="2297"/>
      <c r="M133" s="2297"/>
      <c r="N133" s="2297"/>
      <c r="O133" s="2297"/>
      <c r="P133" s="2297"/>
      <c r="Q133" s="2297"/>
      <c r="R133" s="2297"/>
      <c r="S133" s="2298"/>
    </row>
    <row r="134" spans="1:19" x14ac:dyDescent="0.2">
      <c r="A134" s="2211"/>
      <c r="B134" s="2297"/>
      <c r="C134" s="2297"/>
      <c r="D134" s="2297"/>
      <c r="E134" s="2297"/>
      <c r="F134" s="2297"/>
      <c r="G134" s="2297"/>
      <c r="H134" s="2297"/>
      <c r="I134" s="2297"/>
      <c r="J134" s="2297"/>
      <c r="K134" s="2297"/>
      <c r="L134" s="2297"/>
      <c r="M134" s="2297"/>
      <c r="N134" s="2297"/>
      <c r="O134" s="2297"/>
      <c r="P134" s="2297"/>
      <c r="Q134" s="2297"/>
      <c r="R134" s="2297"/>
      <c r="S134" s="2298"/>
    </row>
    <row r="135" spans="1:19" x14ac:dyDescent="0.2">
      <c r="A135" s="2211"/>
      <c r="B135" s="2297"/>
      <c r="C135" s="2297"/>
      <c r="D135" s="2297"/>
      <c r="E135" s="2297"/>
      <c r="F135" s="2297"/>
      <c r="G135" s="2297"/>
      <c r="H135" s="2297"/>
      <c r="I135" s="2297"/>
      <c r="J135" s="2297"/>
      <c r="K135" s="2297"/>
      <c r="L135" s="2297"/>
      <c r="M135" s="2297"/>
      <c r="N135" s="2297"/>
      <c r="O135" s="2297"/>
      <c r="P135" s="2297"/>
      <c r="Q135" s="2297"/>
      <c r="R135" s="2297"/>
      <c r="S135" s="2298"/>
    </row>
    <row r="136" spans="1:19" x14ac:dyDescent="0.2">
      <c r="A136" s="2321" t="s">
        <v>1929</v>
      </c>
      <c r="B136" s="2322"/>
      <c r="C136" s="2322"/>
      <c r="D136" s="2322"/>
      <c r="E136" s="2322"/>
      <c r="F136" s="2322"/>
      <c r="G136" s="2322"/>
      <c r="H136" s="2322"/>
      <c r="I136" s="2322"/>
      <c r="J136" s="2322"/>
      <c r="K136" s="2322"/>
      <c r="L136" s="2322"/>
      <c r="M136" s="2322"/>
      <c r="N136" s="2322"/>
      <c r="O136" s="2322"/>
      <c r="P136" s="2322"/>
      <c r="Q136" s="2322"/>
      <c r="R136" s="2322"/>
      <c r="S136" s="2323"/>
    </row>
    <row r="137" spans="1:19" x14ac:dyDescent="0.2">
      <c r="A137" s="2324"/>
      <c r="B137" s="2322"/>
      <c r="C137" s="2322"/>
      <c r="D137" s="2322"/>
      <c r="E137" s="2322"/>
      <c r="F137" s="2322"/>
      <c r="G137" s="2322"/>
      <c r="H137" s="2322"/>
      <c r="I137" s="2322"/>
      <c r="J137" s="2322"/>
      <c r="K137" s="2322"/>
      <c r="L137" s="2322"/>
      <c r="M137" s="2322"/>
      <c r="N137" s="2322"/>
      <c r="O137" s="2322"/>
      <c r="P137" s="2322"/>
      <c r="Q137" s="2322"/>
      <c r="R137" s="2322"/>
      <c r="S137" s="2323"/>
    </row>
    <row r="138" spans="1:19" x14ac:dyDescent="0.2">
      <c r="A138" s="2324"/>
      <c r="B138" s="2322"/>
      <c r="C138" s="2322"/>
      <c r="D138" s="2322"/>
      <c r="E138" s="2322"/>
      <c r="F138" s="2322"/>
      <c r="G138" s="2322"/>
      <c r="H138" s="2322"/>
      <c r="I138" s="2322"/>
      <c r="J138" s="2322"/>
      <c r="K138" s="2322"/>
      <c r="L138" s="2322"/>
      <c r="M138" s="2322"/>
      <c r="N138" s="2322"/>
      <c r="O138" s="2322"/>
      <c r="P138" s="2322"/>
      <c r="Q138" s="2322"/>
      <c r="R138" s="2322"/>
      <c r="S138" s="2323"/>
    </row>
    <row r="139" spans="1:19" ht="45.75" customHeight="1" x14ac:dyDescent="0.2">
      <c r="A139" s="2324"/>
      <c r="B139" s="2322"/>
      <c r="C139" s="2322"/>
      <c r="D139" s="2322"/>
      <c r="E139" s="2322"/>
      <c r="F139" s="2322"/>
      <c r="G139" s="2322"/>
      <c r="H139" s="2322"/>
      <c r="I139" s="2322"/>
      <c r="J139" s="2322"/>
      <c r="K139" s="2322"/>
      <c r="L139" s="2322"/>
      <c r="M139" s="2322"/>
      <c r="N139" s="2322"/>
      <c r="O139" s="2322"/>
      <c r="P139" s="2322"/>
      <c r="Q139" s="2322"/>
      <c r="R139" s="2322"/>
      <c r="S139" s="2323"/>
    </row>
    <row r="140" spans="1:19" x14ac:dyDescent="0.2">
      <c r="A140" s="2324"/>
      <c r="B140" s="2322"/>
      <c r="C140" s="2322"/>
      <c r="D140" s="2322"/>
      <c r="E140" s="2322"/>
      <c r="F140" s="2322"/>
      <c r="G140" s="2322"/>
      <c r="H140" s="2322"/>
      <c r="I140" s="2322"/>
      <c r="J140" s="2322"/>
      <c r="K140" s="2322"/>
      <c r="L140" s="2322"/>
      <c r="M140" s="2322"/>
      <c r="N140" s="2322"/>
      <c r="O140" s="2322"/>
      <c r="P140" s="2322"/>
      <c r="Q140" s="2322"/>
      <c r="R140" s="2322"/>
      <c r="S140" s="2323"/>
    </row>
    <row r="141" spans="1:19" x14ac:dyDescent="0.2">
      <c r="A141" s="2324"/>
      <c r="B141" s="2322"/>
      <c r="C141" s="2322"/>
      <c r="D141" s="2322"/>
      <c r="E141" s="2322"/>
      <c r="F141" s="2322"/>
      <c r="G141" s="2322"/>
      <c r="H141" s="2322"/>
      <c r="I141" s="2322"/>
      <c r="J141" s="2322"/>
      <c r="K141" s="2322"/>
      <c r="L141" s="2322"/>
      <c r="M141" s="2322"/>
      <c r="N141" s="2322"/>
      <c r="O141" s="2322"/>
      <c r="P141" s="2322"/>
      <c r="Q141" s="2322"/>
      <c r="R141" s="2322"/>
      <c r="S141" s="2323"/>
    </row>
    <row r="142" spans="1:19" x14ac:dyDescent="0.2">
      <c r="A142" s="2324"/>
      <c r="B142" s="2322"/>
      <c r="C142" s="2322"/>
      <c r="D142" s="2322"/>
      <c r="E142" s="2322"/>
      <c r="F142" s="2322"/>
      <c r="G142" s="2322"/>
      <c r="H142" s="2322"/>
      <c r="I142" s="2322"/>
      <c r="J142" s="2322"/>
      <c r="K142" s="2322"/>
      <c r="L142" s="2322"/>
      <c r="M142" s="2322"/>
      <c r="N142" s="2322"/>
      <c r="O142" s="2322"/>
      <c r="P142" s="2322"/>
      <c r="Q142" s="2322"/>
      <c r="R142" s="2322"/>
      <c r="S142" s="2323"/>
    </row>
    <row r="143" spans="1:19" x14ac:dyDescent="0.2">
      <c r="A143" s="2324"/>
      <c r="B143" s="2322"/>
      <c r="C143" s="2322"/>
      <c r="D143" s="2322"/>
      <c r="E143" s="2322"/>
      <c r="F143" s="2322"/>
      <c r="G143" s="2322"/>
      <c r="H143" s="2322"/>
      <c r="I143" s="2322"/>
      <c r="J143" s="2322"/>
      <c r="K143" s="2322"/>
      <c r="L143" s="2322"/>
      <c r="M143" s="2322"/>
      <c r="N143" s="2322"/>
      <c r="O143" s="2322"/>
      <c r="P143" s="2322"/>
      <c r="Q143" s="2322"/>
      <c r="R143" s="2322"/>
      <c r="S143" s="2323"/>
    </row>
    <row r="144" spans="1:19" x14ac:dyDescent="0.2">
      <c r="A144" s="2324"/>
      <c r="B144" s="2322"/>
      <c r="C144" s="2322"/>
      <c r="D144" s="2322"/>
      <c r="E144" s="2322"/>
      <c r="F144" s="2322"/>
      <c r="G144" s="2322"/>
      <c r="H144" s="2322"/>
      <c r="I144" s="2322"/>
      <c r="J144" s="2322"/>
      <c r="K144" s="2322"/>
      <c r="L144" s="2322"/>
      <c r="M144" s="2322"/>
      <c r="N144" s="2322"/>
      <c r="O144" s="2322"/>
      <c r="P144" s="2322"/>
      <c r="Q144" s="2322"/>
      <c r="R144" s="2322"/>
      <c r="S144" s="2323"/>
    </row>
    <row r="145" spans="1:19" x14ac:dyDescent="0.2">
      <c r="A145" s="2324"/>
      <c r="B145" s="2322"/>
      <c r="C145" s="2322"/>
      <c r="D145" s="2322"/>
      <c r="E145" s="2322"/>
      <c r="F145" s="2322"/>
      <c r="G145" s="2322"/>
      <c r="H145" s="2322"/>
      <c r="I145" s="2322"/>
      <c r="J145" s="2322"/>
      <c r="K145" s="2322"/>
      <c r="L145" s="2322"/>
      <c r="M145" s="2322"/>
      <c r="N145" s="2322"/>
      <c r="O145" s="2322"/>
      <c r="P145" s="2322"/>
      <c r="Q145" s="2322"/>
      <c r="R145" s="2322"/>
      <c r="S145" s="2323"/>
    </row>
    <row r="146" spans="1:19" x14ac:dyDescent="0.2">
      <c r="A146" s="2324"/>
      <c r="B146" s="2322"/>
      <c r="C146" s="2322"/>
      <c r="D146" s="2322"/>
      <c r="E146" s="2322"/>
      <c r="F146" s="2322"/>
      <c r="G146" s="2322"/>
      <c r="H146" s="2322"/>
      <c r="I146" s="2322"/>
      <c r="J146" s="2322"/>
      <c r="K146" s="2322"/>
      <c r="L146" s="2322"/>
      <c r="M146" s="2322"/>
      <c r="N146" s="2322"/>
      <c r="O146" s="2322"/>
      <c r="P146" s="2322"/>
      <c r="Q146" s="2322"/>
      <c r="R146" s="2322"/>
      <c r="S146" s="2323"/>
    </row>
    <row r="147" spans="1:19" x14ac:dyDescent="0.2">
      <c r="A147" s="2324"/>
      <c r="B147" s="2322"/>
      <c r="C147" s="2322"/>
      <c r="D147" s="2322"/>
      <c r="E147" s="2322"/>
      <c r="F147" s="2322"/>
      <c r="G147" s="2322"/>
      <c r="H147" s="2322"/>
      <c r="I147" s="2322"/>
      <c r="J147" s="2322"/>
      <c r="K147" s="2322"/>
      <c r="L147" s="2322"/>
      <c r="M147" s="2322"/>
      <c r="N147" s="2322"/>
      <c r="O147" s="2322"/>
      <c r="P147" s="2322"/>
      <c r="Q147" s="2322"/>
      <c r="R147" s="2322"/>
      <c r="S147" s="2323"/>
    </row>
    <row r="148" spans="1:19" x14ac:dyDescent="0.2">
      <c r="A148" s="2324"/>
      <c r="B148" s="2322"/>
      <c r="C148" s="2322"/>
      <c r="D148" s="2322"/>
      <c r="E148" s="2322"/>
      <c r="F148" s="2322"/>
      <c r="G148" s="2322"/>
      <c r="H148" s="2322"/>
      <c r="I148" s="2322"/>
      <c r="J148" s="2322"/>
      <c r="K148" s="2322"/>
      <c r="L148" s="2322"/>
      <c r="M148" s="2322"/>
      <c r="N148" s="2322"/>
      <c r="O148" s="2322"/>
      <c r="P148" s="2322"/>
      <c r="Q148" s="2322"/>
      <c r="R148" s="2322"/>
      <c r="S148" s="2323"/>
    </row>
    <row r="149" spans="1:19" x14ac:dyDescent="0.2">
      <c r="A149" s="2324"/>
      <c r="B149" s="2322"/>
      <c r="C149" s="2322"/>
      <c r="D149" s="2322"/>
      <c r="E149" s="2322"/>
      <c r="F149" s="2322"/>
      <c r="G149" s="2322"/>
      <c r="H149" s="2322"/>
      <c r="I149" s="2322"/>
      <c r="J149" s="2322"/>
      <c r="K149" s="2322"/>
      <c r="L149" s="2322"/>
      <c r="M149" s="2322"/>
      <c r="N149" s="2322"/>
      <c r="O149" s="2322"/>
      <c r="P149" s="2322"/>
      <c r="Q149" s="2322"/>
      <c r="R149" s="2322"/>
      <c r="S149" s="2323"/>
    </row>
    <row r="150" spans="1:19" ht="13.5" thickBot="1" x14ac:dyDescent="0.25">
      <c r="A150" s="2325"/>
      <c r="B150" s="2326"/>
      <c r="C150" s="2326"/>
      <c r="D150" s="2326"/>
      <c r="E150" s="2326"/>
      <c r="F150" s="2326"/>
      <c r="G150" s="2326"/>
      <c r="H150" s="2326"/>
      <c r="I150" s="2326"/>
      <c r="J150" s="2326"/>
      <c r="K150" s="2326"/>
      <c r="L150" s="2326"/>
      <c r="M150" s="2326"/>
      <c r="N150" s="2326"/>
      <c r="O150" s="2326"/>
      <c r="P150" s="2326"/>
      <c r="Q150" s="2326"/>
      <c r="R150" s="2326"/>
      <c r="S150" s="2327"/>
    </row>
    <row r="151" spans="1:19" ht="13.5" thickTop="1" x14ac:dyDescent="0.2"/>
  </sheetData>
  <mergeCells count="135">
    <mergeCell ref="A66:S66"/>
    <mergeCell ref="A67:S67"/>
    <mergeCell ref="A95:S95"/>
    <mergeCell ref="B90:H90"/>
    <mergeCell ref="I90:L90"/>
    <mergeCell ref="M90:S90"/>
    <mergeCell ref="A92:S94"/>
    <mergeCell ref="G97:J97"/>
    <mergeCell ref="M82:S82"/>
    <mergeCell ref="M83:S83"/>
    <mergeCell ref="I89:L89"/>
    <mergeCell ref="A78:S79"/>
    <mergeCell ref="A74:S74"/>
    <mergeCell ref="A72:S72"/>
    <mergeCell ref="A73:S73"/>
    <mergeCell ref="A80:S80"/>
    <mergeCell ref="M88:S88"/>
    <mergeCell ref="I88:L88"/>
    <mergeCell ref="A41:S41"/>
    <mergeCell ref="B86:H86"/>
    <mergeCell ref="I87:L87"/>
    <mergeCell ref="A38:S38"/>
    <mergeCell ref="A39:S39"/>
    <mergeCell ref="A40:S40"/>
    <mergeCell ref="A43:S43"/>
    <mergeCell ref="A44:S44"/>
    <mergeCell ref="I85:L85"/>
    <mergeCell ref="I86:L86"/>
    <mergeCell ref="A48:S48"/>
    <mergeCell ref="A49:S49"/>
    <mergeCell ref="A42:S42"/>
    <mergeCell ref="M85:S85"/>
    <mergeCell ref="A45:S45"/>
    <mergeCell ref="A46:S46"/>
    <mergeCell ref="A47:S47"/>
    <mergeCell ref="A62:S62"/>
    <mergeCell ref="B84:H84"/>
    <mergeCell ref="A70:S70"/>
    <mergeCell ref="I82:L82"/>
    <mergeCell ref="I83:L83"/>
    <mergeCell ref="A58:S58"/>
    <mergeCell ref="M81:S81"/>
    <mergeCell ref="A23:S23"/>
    <mergeCell ref="A29:S29"/>
    <mergeCell ref="A28:S28"/>
    <mergeCell ref="A37:S37"/>
    <mergeCell ref="A36:S36"/>
    <mergeCell ref="A31:S31"/>
    <mergeCell ref="A26:S26"/>
    <mergeCell ref="A27:S27"/>
    <mergeCell ref="A30:S30"/>
    <mergeCell ref="A32:S32"/>
    <mergeCell ref="A24:S24"/>
    <mergeCell ref="A35:S35"/>
    <mergeCell ref="A25:S25"/>
    <mergeCell ref="A33:S34"/>
    <mergeCell ref="C5:H5"/>
    <mergeCell ref="K7:S7"/>
    <mergeCell ref="A10:S10"/>
    <mergeCell ref="O5:S5"/>
    <mergeCell ref="B11:M11"/>
    <mergeCell ref="A22:S22"/>
    <mergeCell ref="A13:S13"/>
    <mergeCell ref="A14:S14"/>
    <mergeCell ref="A15:S15"/>
    <mergeCell ref="A16:S21"/>
    <mergeCell ref="A136:S150"/>
    <mergeCell ref="A115:S118"/>
    <mergeCell ref="B119:H119"/>
    <mergeCell ref="I119:S119"/>
    <mergeCell ref="B120:H120"/>
    <mergeCell ref="B121:H121"/>
    <mergeCell ref="I120:S120"/>
    <mergeCell ref="I121:S121"/>
    <mergeCell ref="B122:H122"/>
    <mergeCell ref="B123:H123"/>
    <mergeCell ref="A133:S133"/>
    <mergeCell ref="A134:S134"/>
    <mergeCell ref="A135:S135"/>
    <mergeCell ref="I122:S122"/>
    <mergeCell ref="I123:S123"/>
    <mergeCell ref="B124:H124"/>
    <mergeCell ref="B125:H125"/>
    <mergeCell ref="I124:S124"/>
    <mergeCell ref="I125:S125"/>
    <mergeCell ref="A129:S129"/>
    <mergeCell ref="A130:S132"/>
    <mergeCell ref="B126:H126"/>
    <mergeCell ref="B127:H127"/>
    <mergeCell ref="I126:S126"/>
    <mergeCell ref="A50:S50"/>
    <mergeCell ref="A51:S51"/>
    <mergeCell ref="A52:S52"/>
    <mergeCell ref="A53:S53"/>
    <mergeCell ref="A54:S54"/>
    <mergeCell ref="A55:S55"/>
    <mergeCell ref="A71:S71"/>
    <mergeCell ref="B82:H82"/>
    <mergeCell ref="B83:H83"/>
    <mergeCell ref="B81:H81"/>
    <mergeCell ref="A68:S68"/>
    <mergeCell ref="A56:S56"/>
    <mergeCell ref="A57:S57"/>
    <mergeCell ref="A69:S69"/>
    <mergeCell ref="A65:S65"/>
    <mergeCell ref="I81:L81"/>
    <mergeCell ref="A63:S63"/>
    <mergeCell ref="A59:S59"/>
    <mergeCell ref="A60:S60"/>
    <mergeCell ref="A61:S61"/>
    <mergeCell ref="A64:S64"/>
    <mergeCell ref="A75:S75"/>
    <mergeCell ref="A76:S76"/>
    <mergeCell ref="A77:S77"/>
    <mergeCell ref="I127:S127"/>
    <mergeCell ref="B128:H128"/>
    <mergeCell ref="I128:S128"/>
    <mergeCell ref="A105:S114"/>
    <mergeCell ref="A104:S104"/>
    <mergeCell ref="J101:K101"/>
    <mergeCell ref="J102:K102"/>
    <mergeCell ref="C99:H99"/>
    <mergeCell ref="I99:K99"/>
    <mergeCell ref="C98:H98"/>
    <mergeCell ref="I98:K98"/>
    <mergeCell ref="B88:H88"/>
    <mergeCell ref="M84:S84"/>
    <mergeCell ref="I84:L84"/>
    <mergeCell ref="B87:H87"/>
    <mergeCell ref="B85:H85"/>
    <mergeCell ref="A91:S91"/>
    <mergeCell ref="M86:S86"/>
    <mergeCell ref="M87:S87"/>
    <mergeCell ref="M89:S89"/>
    <mergeCell ref="B89:H89"/>
  </mergeCells>
  <phoneticPr fontId="51" type="noConversion"/>
  <hyperlinks>
    <hyperlink ref="A10:S10" r:id="rId1" display="PLAN DE MISSION (cf NEP300)"/>
    <hyperlink ref="O11" r:id="rId2" display="http://www.legifrance.gouv.fr/WAspad/UnTexteDeJorf?numjo=JUSC0620547A"/>
    <hyperlink ref="O12" r:id="rId3" display="http://www.legifrance.gouv.fr/WAspad/UnTexteDeJorf?numjo=JUSC0620546A"/>
  </hyperlinks>
  <printOptions horizontalCentered="1" verticalCentered="1"/>
  <pageMargins left="0" right="0" top="0" bottom="0" header="0" footer="0"/>
  <pageSetup paperSize="9" orientation="portrait" horizontalDpi="360" verticalDpi="360" r:id="rId4"/>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7">
    <tabColor indexed="10"/>
  </sheetPr>
  <dimension ref="A1:H66"/>
  <sheetViews>
    <sheetView workbookViewId="0">
      <selection activeCell="J7" sqref="J7"/>
    </sheetView>
  </sheetViews>
  <sheetFormatPr baseColWidth="10" defaultRowHeight="12.75" x14ac:dyDescent="0.2"/>
  <cols>
    <col min="1" max="1" width="11.5703125" bestFit="1" customWidth="1"/>
    <col min="8" max="8" width="15.7109375" bestFit="1" customWidth="1"/>
  </cols>
  <sheetData>
    <row r="1" spans="1:8" ht="16.5" thickBot="1" x14ac:dyDescent="0.25">
      <c r="A1" s="331" t="s">
        <v>220</v>
      </c>
      <c r="B1" s="2449" t="s">
        <v>1671</v>
      </c>
      <c r="C1" s="2450"/>
      <c r="D1" s="2451" t="s">
        <v>221</v>
      </c>
      <c r="E1" s="2452"/>
      <c r="F1" s="2452"/>
      <c r="G1" s="2450"/>
      <c r="H1" s="332" t="s">
        <v>671</v>
      </c>
    </row>
    <row r="2" spans="1:8" ht="19.5" thickBot="1" x14ac:dyDescent="0.25">
      <c r="A2" s="816">
        <f>Q!P5</f>
        <v>2014001</v>
      </c>
      <c r="B2" s="2455" t="str">
        <f>CLIENT</f>
        <v>SPECIMEN ECF</v>
      </c>
      <c r="C2" s="2456"/>
      <c r="D2" s="2457" t="s">
        <v>217</v>
      </c>
      <c r="E2" s="2458"/>
      <c r="F2" s="2458"/>
      <c r="G2" s="2459"/>
      <c r="H2" s="333" t="s">
        <v>216</v>
      </c>
    </row>
    <row r="3" spans="1:8" ht="16.5" thickBot="1" x14ac:dyDescent="0.25">
      <c r="A3" s="334" t="s">
        <v>725</v>
      </c>
      <c r="B3" s="2449" t="s">
        <v>674</v>
      </c>
      <c r="C3" s="2450"/>
      <c r="D3" s="2451" t="s">
        <v>222</v>
      </c>
      <c r="E3" s="2452"/>
      <c r="F3" s="2452"/>
      <c r="G3" s="2450"/>
      <c r="H3" s="335" t="s">
        <v>1450</v>
      </c>
    </row>
    <row r="4" spans="1:8" ht="21" thickBot="1" x14ac:dyDescent="0.35">
      <c r="A4" s="817"/>
      <c r="B4" s="2466"/>
      <c r="C4" s="2467"/>
      <c r="D4" s="2453"/>
      <c r="E4" s="2454"/>
      <c r="F4" s="337"/>
      <c r="G4" s="337"/>
      <c r="H4" s="580">
        <f>+GA!O3</f>
        <v>41639</v>
      </c>
    </row>
    <row r="5" spans="1:8" x14ac:dyDescent="0.2">
      <c r="A5" s="2460" t="s">
        <v>1163</v>
      </c>
      <c r="B5" s="2461"/>
      <c r="C5" s="2461"/>
      <c r="D5" s="2461"/>
      <c r="E5" s="2461"/>
      <c r="F5" s="2461"/>
      <c r="G5" s="2461"/>
      <c r="H5" s="2462"/>
    </row>
    <row r="6" spans="1:8" x14ac:dyDescent="0.2">
      <c r="A6" s="2463"/>
      <c r="B6" s="2464"/>
      <c r="C6" s="2464"/>
      <c r="D6" s="2464"/>
      <c r="E6" s="2464"/>
      <c r="F6" s="2464"/>
      <c r="G6" s="2464"/>
      <c r="H6" s="2465"/>
    </row>
    <row r="7" spans="1:8" x14ac:dyDescent="0.2">
      <c r="A7" s="818"/>
      <c r="B7" s="2472"/>
      <c r="C7" s="2471"/>
      <c r="D7" s="2471"/>
      <c r="E7" s="2471"/>
      <c r="F7" s="2471"/>
      <c r="G7" s="2471"/>
      <c r="H7" s="819"/>
    </row>
    <row r="8" spans="1:8" s="1924" customFormat="1" x14ac:dyDescent="0.2">
      <c r="A8" s="818"/>
      <c r="B8" s="1925"/>
      <c r="C8" s="2152"/>
      <c r="D8" s="2152"/>
      <c r="E8" s="2152"/>
      <c r="F8" s="2152"/>
      <c r="G8" s="2152"/>
      <c r="H8" s="819"/>
    </row>
    <row r="9" spans="1:8" s="1924" customFormat="1" x14ac:dyDescent="0.2">
      <c r="A9" s="818"/>
      <c r="B9" s="1925"/>
      <c r="C9" s="2152"/>
      <c r="D9" s="2152"/>
      <c r="E9" s="2152"/>
      <c r="F9" s="2152"/>
      <c r="G9" s="2152"/>
      <c r="H9" s="819"/>
    </row>
    <row r="10" spans="1:8" s="1924" customFormat="1" x14ac:dyDescent="0.2">
      <c r="A10" s="818"/>
      <c r="B10" s="1925">
        <f>+'Plan de mission'!M89</f>
        <v>0</v>
      </c>
      <c r="C10" s="2152"/>
      <c r="D10" s="2152"/>
      <c r="E10" s="2152"/>
      <c r="F10" s="2152"/>
      <c r="G10" s="2152"/>
      <c r="H10" s="819"/>
    </row>
    <row r="11" spans="1:8" s="1924" customFormat="1" x14ac:dyDescent="0.2">
      <c r="A11" s="818"/>
      <c r="B11" s="1925"/>
      <c r="C11" s="2152"/>
      <c r="D11" s="2152"/>
      <c r="E11" s="2152"/>
      <c r="F11" s="2152"/>
      <c r="G11" s="2152"/>
      <c r="H11" s="819"/>
    </row>
    <row r="12" spans="1:8" s="1924" customFormat="1" x14ac:dyDescent="0.2">
      <c r="A12" s="818"/>
      <c r="B12" s="1925"/>
      <c r="C12" s="2152"/>
      <c r="D12" s="2152"/>
      <c r="E12" s="2152"/>
      <c r="F12" s="2152"/>
      <c r="G12" s="2152"/>
      <c r="H12" s="819"/>
    </row>
    <row r="13" spans="1:8" x14ac:dyDescent="0.2">
      <c r="A13" s="818"/>
      <c r="B13" s="2472"/>
      <c r="C13" s="2471"/>
      <c r="D13" s="2471"/>
      <c r="E13" s="2471"/>
      <c r="F13" s="2471"/>
      <c r="G13" s="2471"/>
      <c r="H13" s="820"/>
    </row>
    <row r="14" spans="1:8" x14ac:dyDescent="0.2">
      <c r="A14" s="821"/>
      <c r="B14" s="2472"/>
      <c r="C14" s="2471"/>
      <c r="D14" s="2471"/>
      <c r="E14" s="2471"/>
      <c r="F14" s="2471"/>
      <c r="G14" s="2471"/>
      <c r="H14" s="819"/>
    </row>
    <row r="15" spans="1:8" x14ac:dyDescent="0.2">
      <c r="A15" s="821"/>
      <c r="B15" s="2468" t="s">
        <v>1775</v>
      </c>
      <c r="C15" s="2469"/>
      <c r="D15" s="2469"/>
      <c r="E15" s="2469"/>
      <c r="F15" s="2469"/>
      <c r="G15" s="2469"/>
      <c r="H15" s="820"/>
    </row>
    <row r="16" spans="1:8" x14ac:dyDescent="0.2">
      <c r="A16" s="821"/>
      <c r="B16" s="2472"/>
      <c r="C16" s="2471"/>
      <c r="D16" s="2471"/>
      <c r="E16" s="2471"/>
      <c r="F16" s="2471"/>
      <c r="G16" s="2471"/>
      <c r="H16" s="819"/>
    </row>
    <row r="17" spans="1:8" x14ac:dyDescent="0.2">
      <c r="A17" s="821"/>
      <c r="B17" s="2472"/>
      <c r="C17" s="2471"/>
      <c r="D17" s="2471"/>
      <c r="E17" s="2471"/>
      <c r="F17" s="2471"/>
      <c r="G17" s="2471"/>
      <c r="H17" s="819"/>
    </row>
    <row r="18" spans="1:8" x14ac:dyDescent="0.2">
      <c r="A18" s="821"/>
      <c r="B18" s="2472"/>
      <c r="C18" s="2471"/>
      <c r="D18" s="2471"/>
      <c r="E18" s="2471"/>
      <c r="F18" s="2471"/>
      <c r="G18" s="2471"/>
      <c r="H18" s="819"/>
    </row>
    <row r="19" spans="1:8" x14ac:dyDescent="0.2">
      <c r="A19" s="821"/>
      <c r="B19" s="2472"/>
      <c r="C19" s="2471"/>
      <c r="D19" s="2471"/>
      <c r="E19" s="2471"/>
      <c r="F19" s="2471"/>
      <c r="G19" s="2471"/>
      <c r="H19" s="819"/>
    </row>
    <row r="20" spans="1:8" x14ac:dyDescent="0.2">
      <c r="A20" s="821"/>
      <c r="B20" s="2472"/>
      <c r="C20" s="2471"/>
      <c r="D20" s="2471"/>
      <c r="E20" s="2471"/>
      <c r="F20" s="2471"/>
      <c r="G20" s="2471"/>
      <c r="H20" s="819"/>
    </row>
    <row r="21" spans="1:8" x14ac:dyDescent="0.2">
      <c r="A21" s="821"/>
      <c r="B21" s="2472"/>
      <c r="C21" s="2471"/>
      <c r="D21" s="2471"/>
      <c r="E21" s="2471"/>
      <c r="F21" s="2471"/>
      <c r="G21" s="2471"/>
      <c r="H21" s="819"/>
    </row>
    <row r="22" spans="1:8" x14ac:dyDescent="0.2">
      <c r="A22" s="821"/>
      <c r="B22" s="2468" t="s">
        <v>1776</v>
      </c>
      <c r="C22" s="2469"/>
      <c r="D22" s="2469"/>
      <c r="E22" s="2469"/>
      <c r="F22" s="2469"/>
      <c r="G22" s="2469"/>
      <c r="H22" s="819"/>
    </row>
    <row r="23" spans="1:8" x14ac:dyDescent="0.2">
      <c r="A23" s="821"/>
      <c r="B23" s="2472"/>
      <c r="C23" s="2471"/>
      <c r="D23" s="2471"/>
      <c r="E23" s="2471"/>
      <c r="F23" s="2471"/>
      <c r="G23" s="2471"/>
      <c r="H23" s="819"/>
    </row>
    <row r="24" spans="1:8" x14ac:dyDescent="0.2">
      <c r="A24" s="821"/>
      <c r="B24" s="2569" t="s">
        <v>1785</v>
      </c>
      <c r="C24" s="2569"/>
      <c r="D24" s="2569"/>
      <c r="E24" s="2569"/>
      <c r="F24" s="2569"/>
      <c r="G24" s="2569"/>
      <c r="H24" s="819"/>
    </row>
    <row r="25" spans="1:8" x14ac:dyDescent="0.2">
      <c r="A25" s="821"/>
      <c r="B25" s="2569"/>
      <c r="C25" s="2569"/>
      <c r="D25" s="2569"/>
      <c r="E25" s="2569"/>
      <c r="F25" s="2569"/>
      <c r="G25" s="2569"/>
      <c r="H25" s="819"/>
    </row>
    <row r="26" spans="1:8" x14ac:dyDescent="0.2">
      <c r="A26" s="821"/>
      <c r="B26" s="2472"/>
      <c r="C26" s="2471"/>
      <c r="D26" s="2471"/>
      <c r="E26" s="2471"/>
      <c r="F26" s="2471"/>
      <c r="G26" s="2471"/>
      <c r="H26" s="819"/>
    </row>
    <row r="27" spans="1:8" x14ac:dyDescent="0.2">
      <c r="A27" s="821"/>
      <c r="B27" s="2569" t="s">
        <v>1788</v>
      </c>
      <c r="C27" s="2569"/>
      <c r="D27" s="2569"/>
      <c r="E27" s="2569"/>
      <c r="F27" s="2569"/>
      <c r="G27" s="2569"/>
      <c r="H27" s="819"/>
    </row>
    <row r="28" spans="1:8" x14ac:dyDescent="0.2">
      <c r="A28" s="821"/>
      <c r="B28" s="2569"/>
      <c r="C28" s="2569"/>
      <c r="D28" s="2569"/>
      <c r="E28" s="2569"/>
      <c r="F28" s="2569"/>
      <c r="G28" s="2569"/>
      <c r="H28" s="819"/>
    </row>
    <row r="29" spans="1:8" x14ac:dyDescent="0.2">
      <c r="A29" s="821"/>
      <c r="B29" s="2569"/>
      <c r="C29" s="2569"/>
      <c r="D29" s="2569"/>
      <c r="E29" s="2569"/>
      <c r="F29" s="2569"/>
      <c r="G29" s="2569"/>
      <c r="H29" s="819"/>
    </row>
    <row r="30" spans="1:8" x14ac:dyDescent="0.2">
      <c r="A30" s="821"/>
      <c r="B30" s="2472"/>
      <c r="C30" s="2471"/>
      <c r="D30" s="2471"/>
      <c r="E30" s="2471"/>
      <c r="F30" s="2471"/>
      <c r="G30" s="2471"/>
      <c r="H30" s="819"/>
    </row>
    <row r="31" spans="1:8" x14ac:dyDescent="0.2">
      <c r="A31" s="821"/>
      <c r="B31" s="2472"/>
      <c r="C31" s="2471"/>
      <c r="D31" s="2471"/>
      <c r="E31" s="2471"/>
      <c r="F31" s="2471"/>
      <c r="G31" s="2471"/>
      <c r="H31" s="819"/>
    </row>
    <row r="32" spans="1:8" x14ac:dyDescent="0.2">
      <c r="A32" s="821"/>
      <c r="B32" s="2472"/>
      <c r="C32" s="2471"/>
      <c r="D32" s="2471"/>
      <c r="E32" s="2471"/>
      <c r="F32" s="2471"/>
      <c r="G32" s="2471"/>
      <c r="H32" s="819"/>
    </row>
    <row r="33" spans="1:8" x14ac:dyDescent="0.2">
      <c r="A33" s="821"/>
      <c r="B33" s="2472"/>
      <c r="C33" s="2471"/>
      <c r="D33" s="2471"/>
      <c r="E33" s="2471"/>
      <c r="F33" s="2471"/>
      <c r="G33" s="2471"/>
      <c r="H33" s="819"/>
    </row>
    <row r="34" spans="1:8" x14ac:dyDescent="0.2">
      <c r="A34" s="821"/>
      <c r="B34" s="2468" t="s">
        <v>228</v>
      </c>
      <c r="C34" s="2469"/>
      <c r="D34" s="2469"/>
      <c r="E34" s="2469"/>
      <c r="F34" s="2469"/>
      <c r="G34" s="2469"/>
      <c r="H34" s="819"/>
    </row>
    <row r="35" spans="1:8" x14ac:dyDescent="0.2">
      <c r="A35" s="821"/>
      <c r="B35" s="3226"/>
      <c r="C35" s="3227"/>
      <c r="D35" s="3227"/>
      <c r="E35" s="3227"/>
      <c r="F35" s="3227"/>
      <c r="G35" s="3227"/>
      <c r="H35" s="819"/>
    </row>
    <row r="36" spans="1:8" x14ac:dyDescent="0.2">
      <c r="A36" s="821"/>
      <c r="B36" s="2569" t="s">
        <v>1786</v>
      </c>
      <c r="C36" s="2569"/>
      <c r="D36" s="2569"/>
      <c r="E36" s="2569"/>
      <c r="F36" s="2569"/>
      <c r="G36" s="2569"/>
      <c r="H36" s="819"/>
    </row>
    <row r="37" spans="1:8" x14ac:dyDescent="0.2">
      <c r="A37" s="821"/>
      <c r="B37" s="2569"/>
      <c r="C37" s="2569"/>
      <c r="D37" s="2569"/>
      <c r="E37" s="2569"/>
      <c r="F37" s="2569"/>
      <c r="G37" s="2569"/>
      <c r="H37" s="819"/>
    </row>
    <row r="38" spans="1:8" x14ac:dyDescent="0.2">
      <c r="A38" s="821"/>
      <c r="B38" s="2569"/>
      <c r="C38" s="2569"/>
      <c r="D38" s="2569"/>
      <c r="E38" s="2569"/>
      <c r="F38" s="2569"/>
      <c r="G38" s="2569"/>
      <c r="H38" s="819"/>
    </row>
    <row r="39" spans="1:8" x14ac:dyDescent="0.2">
      <c r="A39" s="821"/>
      <c r="B39" s="2569" t="s">
        <v>1787</v>
      </c>
      <c r="C39" s="3067"/>
      <c r="D39" s="3067"/>
      <c r="E39" s="3067"/>
      <c r="F39" s="3067"/>
      <c r="G39" s="3067"/>
      <c r="H39" s="819"/>
    </row>
    <row r="40" spans="1:8" x14ac:dyDescent="0.2">
      <c r="A40" s="821"/>
      <c r="B40" s="2472"/>
      <c r="C40" s="2471"/>
      <c r="D40" s="2471"/>
      <c r="E40" s="2471"/>
      <c r="F40" s="2471"/>
      <c r="G40" s="2471"/>
      <c r="H40" s="819"/>
    </row>
    <row r="41" spans="1:8" x14ac:dyDescent="0.2">
      <c r="A41" s="821"/>
      <c r="B41" s="2472"/>
      <c r="C41" s="2471"/>
      <c r="D41" s="2471"/>
      <c r="E41" s="2471"/>
      <c r="F41" s="2471"/>
      <c r="G41" s="2471"/>
      <c r="H41" s="819"/>
    </row>
    <row r="42" spans="1:8" x14ac:dyDescent="0.2">
      <c r="A42" s="821"/>
      <c r="B42" s="2472"/>
      <c r="C42" s="2471"/>
      <c r="D42" s="2471"/>
      <c r="E42" s="2471"/>
      <c r="F42" s="2471"/>
      <c r="G42" s="2471"/>
      <c r="H42" s="819"/>
    </row>
    <row r="43" spans="1:8" x14ac:dyDescent="0.2">
      <c r="A43" s="821"/>
      <c r="B43" s="2472"/>
      <c r="C43" s="2471"/>
      <c r="D43" s="2471"/>
      <c r="E43" s="2471"/>
      <c r="F43" s="2471"/>
      <c r="G43" s="2471"/>
      <c r="H43" s="819"/>
    </row>
    <row r="44" spans="1:8" x14ac:dyDescent="0.2">
      <c r="A44" s="821"/>
      <c r="B44" s="2472"/>
      <c r="C44" s="2471"/>
      <c r="D44" s="2471"/>
      <c r="E44" s="2471"/>
      <c r="F44" s="2471"/>
      <c r="G44" s="2471"/>
      <c r="H44" s="819"/>
    </row>
    <row r="45" spans="1:8" x14ac:dyDescent="0.2">
      <c r="A45" s="821"/>
      <c r="B45" s="2472"/>
      <c r="C45" s="2471"/>
      <c r="D45" s="2471"/>
      <c r="E45" s="2471"/>
      <c r="F45" s="2471"/>
      <c r="G45" s="2471"/>
      <c r="H45" s="819"/>
    </row>
    <row r="46" spans="1:8" x14ac:dyDescent="0.2">
      <c r="A46" s="821"/>
      <c r="B46" s="2472"/>
      <c r="C46" s="2471"/>
      <c r="D46" s="2471"/>
      <c r="E46" s="2471"/>
      <c r="F46" s="2471"/>
      <c r="G46" s="2471"/>
      <c r="H46" s="819"/>
    </row>
    <row r="47" spans="1:8" x14ac:dyDescent="0.2">
      <c r="A47" s="821"/>
      <c r="B47" s="2472"/>
      <c r="C47" s="2471"/>
      <c r="D47" s="2471"/>
      <c r="E47" s="2471"/>
      <c r="F47" s="2471"/>
      <c r="G47" s="2471"/>
      <c r="H47" s="819"/>
    </row>
    <row r="48" spans="1:8" x14ac:dyDescent="0.2">
      <c r="A48" s="821"/>
      <c r="B48" s="2472"/>
      <c r="C48" s="2471"/>
      <c r="D48" s="2471"/>
      <c r="E48" s="2471"/>
      <c r="F48" s="2471"/>
      <c r="G48" s="2471"/>
      <c r="H48" s="819"/>
    </row>
    <row r="49" spans="1:8" x14ac:dyDescent="0.2">
      <c r="A49" s="821"/>
      <c r="B49" s="2472"/>
      <c r="C49" s="2471"/>
      <c r="D49" s="2471"/>
      <c r="E49" s="2471"/>
      <c r="F49" s="2471"/>
      <c r="G49" s="2471"/>
      <c r="H49" s="819"/>
    </row>
    <row r="50" spans="1:8" x14ac:dyDescent="0.2">
      <c r="A50" s="821"/>
      <c r="B50" s="2472"/>
      <c r="C50" s="2471"/>
      <c r="D50" s="2471"/>
      <c r="E50" s="2471"/>
      <c r="F50" s="2471"/>
      <c r="G50" s="2471"/>
      <c r="H50" s="819"/>
    </row>
    <row r="51" spans="1:8" x14ac:dyDescent="0.2">
      <c r="A51" s="821"/>
      <c r="B51" s="2472"/>
      <c r="C51" s="2471"/>
      <c r="D51" s="2471"/>
      <c r="E51" s="2471"/>
      <c r="F51" s="2471"/>
      <c r="G51" s="2471"/>
      <c r="H51" s="819"/>
    </row>
    <row r="52" spans="1:8" x14ac:dyDescent="0.2">
      <c r="A52" s="821"/>
      <c r="B52" s="2472"/>
      <c r="C52" s="2471"/>
      <c r="D52" s="2471"/>
      <c r="E52" s="2471"/>
      <c r="F52" s="2471"/>
      <c r="G52" s="2471"/>
      <c r="H52" s="819"/>
    </row>
    <row r="53" spans="1:8" x14ac:dyDescent="0.2">
      <c r="A53" s="821"/>
      <c r="B53" s="2472"/>
      <c r="C53" s="2471"/>
      <c r="D53" s="2471"/>
      <c r="E53" s="2471"/>
      <c r="F53" s="2471"/>
      <c r="G53" s="2471"/>
      <c r="H53" s="819"/>
    </row>
    <row r="54" spans="1:8" x14ac:dyDescent="0.2">
      <c r="A54" s="821"/>
      <c r="B54" s="2472"/>
      <c r="C54" s="2471"/>
      <c r="D54" s="2471"/>
      <c r="E54" s="2471"/>
      <c r="F54" s="2471"/>
      <c r="G54" s="2471"/>
      <c r="H54" s="819"/>
    </row>
    <row r="55" spans="1:8" ht="13.5" thickBot="1" x14ac:dyDescent="0.25">
      <c r="A55" s="822"/>
      <c r="B55" s="2473"/>
      <c r="C55" s="2474"/>
      <c r="D55" s="2474"/>
      <c r="E55" s="2474"/>
      <c r="F55" s="2474"/>
      <c r="G55" s="2474"/>
      <c r="H55" s="823"/>
    </row>
    <row r="56" spans="1:8" x14ac:dyDescent="0.2">
      <c r="A56" s="11"/>
      <c r="B56" s="2"/>
      <c r="C56" s="2"/>
      <c r="D56" s="2"/>
      <c r="E56" s="11"/>
      <c r="F56" s="11"/>
      <c r="G56" s="11"/>
      <c r="H56" s="11"/>
    </row>
    <row r="57" spans="1:8" x14ac:dyDescent="0.2">
      <c r="A57" s="11"/>
      <c r="B57" s="2"/>
      <c r="C57" s="2"/>
      <c r="D57" s="2"/>
      <c r="E57" s="11"/>
      <c r="F57" s="11"/>
      <c r="G57" s="11"/>
      <c r="H57" s="11"/>
    </row>
    <row r="58" spans="1:8" x14ac:dyDescent="0.2">
      <c r="A58" s="11"/>
      <c r="B58" s="2"/>
      <c r="C58" s="2"/>
      <c r="D58" s="2"/>
      <c r="E58" s="11"/>
      <c r="F58" s="11"/>
      <c r="G58" s="11"/>
      <c r="H58" s="11"/>
    </row>
    <row r="59" spans="1:8" x14ac:dyDescent="0.2">
      <c r="A59" s="11"/>
      <c r="B59" s="2"/>
      <c r="C59" s="2"/>
      <c r="D59" s="2"/>
      <c r="E59" s="11"/>
      <c r="F59" s="11"/>
      <c r="G59" s="11"/>
      <c r="H59" s="11"/>
    </row>
    <row r="60" spans="1:8" x14ac:dyDescent="0.2">
      <c r="A60" s="11"/>
      <c r="B60" s="2"/>
      <c r="C60" s="2"/>
      <c r="D60" s="2"/>
      <c r="E60" s="11"/>
      <c r="F60" s="11"/>
      <c r="G60" s="11"/>
      <c r="H60" s="11"/>
    </row>
    <row r="61" spans="1:8" x14ac:dyDescent="0.2">
      <c r="A61" s="11"/>
      <c r="B61" s="2"/>
      <c r="C61" s="2"/>
      <c r="D61" s="2"/>
      <c r="E61" s="11"/>
      <c r="F61" s="11"/>
      <c r="G61" s="11"/>
      <c r="H61" s="11"/>
    </row>
    <row r="62" spans="1:8" x14ac:dyDescent="0.2">
      <c r="A62" s="11"/>
      <c r="B62" s="2"/>
      <c r="C62" s="2"/>
      <c r="D62" s="2"/>
      <c r="E62" s="11"/>
      <c r="F62" s="11"/>
      <c r="G62" s="11"/>
      <c r="H62" s="11"/>
    </row>
    <row r="63" spans="1:8" x14ac:dyDescent="0.2">
      <c r="A63" s="11"/>
      <c r="B63" s="2"/>
      <c r="C63" s="2"/>
      <c r="D63" s="2"/>
      <c r="E63" s="11"/>
      <c r="F63" s="11"/>
      <c r="G63" s="11"/>
      <c r="H63" s="11"/>
    </row>
    <row r="64" spans="1:8" x14ac:dyDescent="0.2">
      <c r="A64" s="11"/>
      <c r="B64" s="2"/>
      <c r="C64" s="2"/>
      <c r="D64" s="2"/>
      <c r="E64" s="11"/>
      <c r="F64" s="11"/>
      <c r="G64" s="11"/>
      <c r="H64" s="11"/>
    </row>
    <row r="65" spans="1:8" x14ac:dyDescent="0.2">
      <c r="A65" s="11"/>
      <c r="B65" s="2"/>
      <c r="C65" s="2"/>
      <c r="D65" s="2"/>
      <c r="E65" s="11"/>
      <c r="F65" s="11"/>
      <c r="G65" s="11"/>
      <c r="H65" s="11"/>
    </row>
    <row r="66" spans="1:8" x14ac:dyDescent="0.2">
      <c r="A66" s="11"/>
      <c r="B66" s="2"/>
      <c r="C66" s="2"/>
      <c r="D66" s="2"/>
      <c r="E66" s="11"/>
      <c r="F66" s="11"/>
      <c r="G66" s="11"/>
      <c r="H66" s="11"/>
    </row>
  </sheetData>
  <mergeCells count="48">
    <mergeCell ref="A5:H6"/>
    <mergeCell ref="B4:C4"/>
    <mergeCell ref="B1:C1"/>
    <mergeCell ref="D1:G1"/>
    <mergeCell ref="D4:E4"/>
    <mergeCell ref="B3:C3"/>
    <mergeCell ref="B2:C2"/>
    <mergeCell ref="D3:G3"/>
    <mergeCell ref="D2:G2"/>
    <mergeCell ref="B24:G25"/>
    <mergeCell ref="B27:G29"/>
    <mergeCell ref="B22:G22"/>
    <mergeCell ref="B23:G23"/>
    <mergeCell ref="B7:G7"/>
    <mergeCell ref="B13:G13"/>
    <mergeCell ref="B14:G14"/>
    <mergeCell ref="B15:G15"/>
    <mergeCell ref="B16:G16"/>
    <mergeCell ref="B17:G17"/>
    <mergeCell ref="B18:G18"/>
    <mergeCell ref="B19:G19"/>
    <mergeCell ref="B20:G20"/>
    <mergeCell ref="B21:G21"/>
    <mergeCell ref="B36:G38"/>
    <mergeCell ref="B34:G34"/>
    <mergeCell ref="B35:G35"/>
    <mergeCell ref="B26:G26"/>
    <mergeCell ref="B30:G30"/>
    <mergeCell ref="B31:G31"/>
    <mergeCell ref="B32:G32"/>
    <mergeCell ref="B33:G33"/>
    <mergeCell ref="B46:G46"/>
    <mergeCell ref="B47:G47"/>
    <mergeCell ref="B39:G39"/>
    <mergeCell ref="B40:G40"/>
    <mergeCell ref="B41:G41"/>
    <mergeCell ref="B42:G42"/>
    <mergeCell ref="B43:G43"/>
    <mergeCell ref="B44:G44"/>
    <mergeCell ref="B45:G45"/>
    <mergeCell ref="B54:G54"/>
    <mergeCell ref="B55:G55"/>
    <mergeCell ref="B48:G48"/>
    <mergeCell ref="B49:G49"/>
    <mergeCell ref="B50:G50"/>
    <mergeCell ref="B51:G51"/>
    <mergeCell ref="B52:G52"/>
    <mergeCell ref="B53:G53"/>
  </mergeCells>
  <phoneticPr fontId="51" type="noConversion"/>
  <printOptions horizontalCentered="1" verticalCentered="1"/>
  <pageMargins left="0" right="0" top="0" bottom="0" header="0" footer="0"/>
  <pageSetup paperSize="9" orientation="portrait" blackAndWhite="1"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8">
    <tabColor indexed="10"/>
  </sheetPr>
  <dimension ref="A1:G48"/>
  <sheetViews>
    <sheetView workbookViewId="0">
      <selection activeCell="E16" sqref="E16"/>
    </sheetView>
  </sheetViews>
  <sheetFormatPr baseColWidth="10" defaultRowHeight="12.75" x14ac:dyDescent="0.2"/>
  <cols>
    <col min="1" max="1" width="13.140625" customWidth="1"/>
    <col min="2" max="2" width="12.140625" customWidth="1"/>
    <col min="3" max="3" width="10.28515625" customWidth="1"/>
    <col min="5" max="5" width="14.85546875" bestFit="1" customWidth="1"/>
    <col min="7" max="7" width="13" bestFit="1" customWidth="1"/>
  </cols>
  <sheetData>
    <row r="1" spans="1:7" ht="13.5" thickBot="1" x14ac:dyDescent="0.25">
      <c r="A1" s="209" t="s">
        <v>1671</v>
      </c>
      <c r="B1" s="2263" t="str">
        <f>CLIENT</f>
        <v>SPECIMEN ECF</v>
      </c>
      <c r="C1" s="2263"/>
      <c r="D1" s="355"/>
      <c r="E1" s="355"/>
      <c r="F1" s="355"/>
      <c r="G1" s="1091"/>
    </row>
    <row r="2" spans="1:7" ht="13.5" thickBot="1" x14ac:dyDescent="0.25">
      <c r="A2" s="208"/>
      <c r="B2" s="218"/>
      <c r="C2" s="218"/>
      <c r="D2" s="186"/>
      <c r="E2" s="346"/>
      <c r="F2" s="224" t="s">
        <v>1613</v>
      </c>
      <c r="G2" s="1092"/>
    </row>
    <row r="3" spans="1:7" ht="13.5" thickBot="1" x14ac:dyDescent="0.25">
      <c r="A3" s="208"/>
      <c r="B3" s="186" t="s">
        <v>724</v>
      </c>
      <c r="C3" s="2264">
        <f>+GA!O3</f>
        <v>41639</v>
      </c>
      <c r="D3" s="2264"/>
      <c r="E3" s="2264"/>
      <c r="F3" s="224" t="s">
        <v>711</v>
      </c>
      <c r="G3" s="1093"/>
    </row>
    <row r="4" spans="1:7" ht="13.5" thickBot="1" x14ac:dyDescent="0.25">
      <c r="A4" s="276" t="s">
        <v>1457</v>
      </c>
      <c r="B4" s="279"/>
      <c r="C4" s="278" t="s">
        <v>725</v>
      </c>
      <c r="D4" s="280"/>
      <c r="E4" s="277"/>
      <c r="F4" s="277"/>
      <c r="G4" s="359"/>
    </row>
    <row r="5" spans="1:7" ht="18.75" customHeight="1" x14ac:dyDescent="0.2">
      <c r="A5" s="2673" t="s">
        <v>187</v>
      </c>
      <c r="B5" s="2674"/>
      <c r="C5" s="2674"/>
      <c r="D5" s="2674"/>
      <c r="E5" s="2674"/>
      <c r="F5" s="2674"/>
      <c r="G5" s="2675"/>
    </row>
    <row r="6" spans="1:7" x14ac:dyDescent="0.2">
      <c r="A6" s="2676"/>
      <c r="B6" s="2677"/>
      <c r="C6" s="2677"/>
      <c r="D6" s="2677"/>
      <c r="E6" s="2677"/>
      <c r="F6" s="2677"/>
      <c r="G6" s="2678"/>
    </row>
    <row r="7" spans="1:7" x14ac:dyDescent="0.2">
      <c r="A7" s="1094"/>
      <c r="B7" s="415"/>
      <c r="C7" s="415"/>
      <c r="D7" s="415"/>
      <c r="E7" s="569"/>
      <c r="F7" s="569"/>
      <c r="G7" s="1095"/>
    </row>
    <row r="8" spans="1:7" x14ac:dyDescent="0.2">
      <c r="A8" s="1096"/>
      <c r="B8" s="414"/>
      <c r="C8" s="414"/>
      <c r="D8" s="414"/>
      <c r="E8" s="569"/>
      <c r="F8" s="569"/>
      <c r="G8" s="1095"/>
    </row>
    <row r="9" spans="1:7" ht="15.75" x14ac:dyDescent="0.25">
      <c r="A9" s="1097" t="s">
        <v>1614</v>
      </c>
      <c r="B9" s="659"/>
      <c r="C9" s="659"/>
      <c r="D9" s="659"/>
      <c r="E9" s="663"/>
      <c r="F9" s="660"/>
      <c r="G9" s="1098"/>
    </row>
    <row r="10" spans="1:7" x14ac:dyDescent="0.2">
      <c r="A10" s="1099"/>
      <c r="B10" s="659"/>
      <c r="C10" s="659"/>
      <c r="D10" s="659"/>
      <c r="E10" s="660"/>
      <c r="F10" s="660"/>
      <c r="G10" s="1098"/>
    </row>
    <row r="11" spans="1:7" x14ac:dyDescent="0.2">
      <c r="A11" s="1099"/>
      <c r="B11" s="659"/>
      <c r="C11" s="659"/>
      <c r="D11" s="659"/>
      <c r="E11" s="660"/>
      <c r="F11" s="660"/>
      <c r="G11" s="1098"/>
    </row>
    <row r="12" spans="1:7" x14ac:dyDescent="0.2">
      <c r="A12" s="1097" t="s">
        <v>1615</v>
      </c>
      <c r="B12" s="661"/>
      <c r="C12" s="1199"/>
      <c r="D12" s="659"/>
      <c r="F12" s="660"/>
      <c r="G12" s="1098"/>
    </row>
    <row r="13" spans="1:7" x14ac:dyDescent="0.2">
      <c r="A13" s="1099"/>
      <c r="B13" s="659"/>
      <c r="C13" s="659"/>
      <c r="D13" s="659"/>
      <c r="E13" s="660"/>
      <c r="F13" s="660"/>
      <c r="G13" s="1098"/>
    </row>
    <row r="14" spans="1:7" x14ac:dyDescent="0.2">
      <c r="A14" s="1099" t="s">
        <v>1616</v>
      </c>
      <c r="B14" s="659"/>
      <c r="C14" s="659"/>
      <c r="D14" s="659"/>
      <c r="E14" s="570"/>
      <c r="F14" s="660"/>
      <c r="G14" s="1100"/>
    </row>
    <row r="15" spans="1:7" x14ac:dyDescent="0.2">
      <c r="A15" s="1099" t="s">
        <v>1617</v>
      </c>
      <c r="B15" s="659"/>
      <c r="C15" s="659"/>
      <c r="D15" s="659"/>
      <c r="E15" s="570"/>
      <c r="F15" s="660"/>
      <c r="G15" s="1100"/>
    </row>
    <row r="16" spans="1:7" x14ac:dyDescent="0.2">
      <c r="A16" s="1099" t="s">
        <v>1489</v>
      </c>
      <c r="B16" s="659"/>
      <c r="C16" s="659"/>
      <c r="D16" s="659"/>
      <c r="E16" s="570"/>
      <c r="F16" s="660"/>
      <c r="G16" s="1100"/>
    </row>
    <row r="17" spans="1:7" ht="13.5" x14ac:dyDescent="0.25">
      <c r="A17" s="1099"/>
      <c r="B17" s="659"/>
      <c r="C17" s="659"/>
      <c r="D17" s="659"/>
      <c r="E17" s="660"/>
      <c r="F17" s="660"/>
      <c r="G17" s="1101">
        <f>SUM(E14:E16)</f>
        <v>0</v>
      </c>
    </row>
    <row r="18" spans="1:7" x14ac:dyDescent="0.2">
      <c r="A18" s="1099"/>
      <c r="B18" s="659"/>
      <c r="C18" s="659"/>
      <c r="D18" s="659"/>
      <c r="E18" s="660"/>
      <c r="F18" s="660"/>
      <c r="G18" s="1098"/>
    </row>
    <row r="19" spans="1:7" x14ac:dyDescent="0.2">
      <c r="A19" s="1097" t="s">
        <v>1618</v>
      </c>
      <c r="B19" s="659"/>
      <c r="C19" s="659"/>
      <c r="D19" s="659"/>
      <c r="E19" s="660"/>
      <c r="F19" s="660"/>
      <c r="G19" s="1098"/>
    </row>
    <row r="20" spans="1:7" x14ac:dyDescent="0.2">
      <c r="A20" s="1099"/>
      <c r="B20" s="659"/>
      <c r="C20" s="659"/>
      <c r="D20" s="659"/>
      <c r="E20" s="660"/>
      <c r="F20" s="660"/>
      <c r="G20" s="1098"/>
    </row>
    <row r="21" spans="1:7" x14ac:dyDescent="0.2">
      <c r="A21" s="1082">
        <v>106110</v>
      </c>
      <c r="B21" s="659" t="s">
        <v>1619</v>
      </c>
      <c r="C21" s="659"/>
      <c r="D21" s="659"/>
      <c r="E21" s="570"/>
      <c r="F21" s="660"/>
      <c r="G21" s="1100"/>
    </row>
    <row r="22" spans="1:7" x14ac:dyDescent="0.2">
      <c r="A22" s="1082">
        <v>106800</v>
      </c>
      <c r="B22" s="659" t="s">
        <v>1620</v>
      </c>
      <c r="C22" s="659"/>
      <c r="D22" s="659"/>
      <c r="E22" s="570"/>
      <c r="F22" s="660"/>
      <c r="G22" s="1100"/>
    </row>
    <row r="23" spans="1:7" x14ac:dyDescent="0.2">
      <c r="A23" s="1082">
        <v>457000</v>
      </c>
      <c r="B23" s="659" t="s">
        <v>1489</v>
      </c>
      <c r="C23" s="659"/>
      <c r="D23" s="659"/>
      <c r="E23" s="570"/>
      <c r="F23" s="660"/>
      <c r="G23" s="1100"/>
    </row>
    <row r="24" spans="1:7" ht="13.5" x14ac:dyDescent="0.25">
      <c r="A24" s="1082"/>
      <c r="B24" s="659"/>
      <c r="C24" s="659"/>
      <c r="D24" s="659"/>
      <c r="E24" s="660"/>
      <c r="F24" s="660"/>
      <c r="G24" s="1101">
        <f>SUM(E21:E23)</f>
        <v>0</v>
      </c>
    </row>
    <row r="25" spans="1:7" x14ac:dyDescent="0.2">
      <c r="A25" s="1099"/>
      <c r="B25" s="659"/>
      <c r="C25" s="659"/>
      <c r="D25" s="659"/>
      <c r="E25" s="660"/>
      <c r="F25" s="660"/>
      <c r="G25" s="1098"/>
    </row>
    <row r="26" spans="1:7" x14ac:dyDescent="0.2">
      <c r="A26" s="1099"/>
      <c r="B26" s="659"/>
      <c r="C26" s="659"/>
      <c r="D26" s="659"/>
      <c r="E26" s="660"/>
      <c r="F26" s="660"/>
      <c r="G26" s="1098"/>
    </row>
    <row r="27" spans="1:7" x14ac:dyDescent="0.2">
      <c r="A27" s="1102" t="s">
        <v>1621</v>
      </c>
      <c r="B27" s="659"/>
      <c r="C27" s="659" t="s">
        <v>1622</v>
      </c>
      <c r="D27" s="659"/>
      <c r="E27" s="657">
        <f>E9-G17</f>
        <v>0</v>
      </c>
      <c r="F27" s="660"/>
      <c r="G27" s="1098"/>
    </row>
    <row r="28" spans="1:7" x14ac:dyDescent="0.2">
      <c r="A28" s="1099"/>
      <c r="B28" s="659"/>
      <c r="C28" s="659"/>
      <c r="D28" s="659"/>
      <c r="E28" s="660"/>
      <c r="F28" s="660"/>
      <c r="G28" s="1098"/>
    </row>
    <row r="29" spans="1:7" x14ac:dyDescent="0.2">
      <c r="A29" s="1099"/>
      <c r="B29" s="659"/>
      <c r="C29" s="659" t="s">
        <v>1623</v>
      </c>
      <c r="D29" s="659"/>
      <c r="E29" s="657">
        <f>E9-G24</f>
        <v>0</v>
      </c>
      <c r="F29" s="662"/>
      <c r="G29" s="1098"/>
    </row>
    <row r="30" spans="1:7" x14ac:dyDescent="0.2">
      <c r="A30" s="1099"/>
      <c r="B30" s="659"/>
      <c r="C30" s="659"/>
      <c r="D30" s="659"/>
      <c r="E30" s="662"/>
      <c r="F30" s="662"/>
      <c r="G30" s="1098"/>
    </row>
    <row r="31" spans="1:7" x14ac:dyDescent="0.2">
      <c r="A31" s="1099"/>
      <c r="B31" s="659"/>
      <c r="C31" s="659" t="s">
        <v>1624</v>
      </c>
      <c r="D31" s="659"/>
      <c r="E31" s="657">
        <f>G17-G24</f>
        <v>0</v>
      </c>
      <c r="F31" s="662"/>
      <c r="G31" s="1098"/>
    </row>
    <row r="32" spans="1:7" x14ac:dyDescent="0.2">
      <c r="A32" s="1099"/>
      <c r="B32" s="659"/>
      <c r="C32" s="659"/>
      <c r="D32" s="659"/>
      <c r="E32" s="662"/>
      <c r="F32" s="662"/>
      <c r="G32" s="1098"/>
    </row>
    <row r="33" spans="1:7" x14ac:dyDescent="0.2">
      <c r="A33" s="945" t="s">
        <v>1582</v>
      </c>
      <c r="B33" s="521"/>
      <c r="C33" s="521"/>
      <c r="D33" s="521"/>
      <c r="E33" s="522"/>
      <c r="F33" s="662"/>
      <c r="G33" s="1098"/>
    </row>
    <row r="34" spans="1:7" x14ac:dyDescent="0.2">
      <c r="A34" s="946"/>
      <c r="B34" s="519"/>
      <c r="C34" s="519"/>
      <c r="D34" s="519"/>
      <c r="E34" s="520"/>
      <c r="F34" s="520"/>
      <c r="G34" s="947"/>
    </row>
    <row r="35" spans="1:7" ht="13.5" x14ac:dyDescent="0.25">
      <c r="A35" s="948"/>
      <c r="B35" s="519"/>
      <c r="C35" s="519"/>
      <c r="D35" s="572"/>
      <c r="E35" s="520"/>
      <c r="F35" s="520"/>
      <c r="G35" s="947"/>
    </row>
    <row r="36" spans="1:7" ht="13.5" x14ac:dyDescent="0.25">
      <c r="A36" s="948"/>
      <c r="B36" s="519"/>
      <c r="C36" s="519"/>
      <c r="D36" s="572"/>
      <c r="E36" s="520"/>
      <c r="F36" s="520"/>
      <c r="G36" s="947"/>
    </row>
    <row r="37" spans="1:7" x14ac:dyDescent="0.2">
      <c r="A37" s="3233"/>
      <c r="B37" s="3234"/>
      <c r="C37" s="3234"/>
      <c r="D37" s="3234"/>
      <c r="E37" s="3234"/>
      <c r="F37" s="3234"/>
      <c r="G37" s="3235"/>
    </row>
    <row r="38" spans="1:7" x14ac:dyDescent="0.2">
      <c r="A38" s="941"/>
      <c r="B38" s="521"/>
      <c r="C38" s="2976"/>
      <c r="D38" s="2605"/>
      <c r="E38" s="522"/>
      <c r="F38" s="522"/>
      <c r="G38" s="942"/>
    </row>
    <row r="39" spans="1:7" x14ac:dyDescent="0.2">
      <c r="A39" s="945" t="s">
        <v>1625</v>
      </c>
      <c r="B39" s="521"/>
      <c r="C39" s="3228"/>
      <c r="D39" s="3228"/>
      <c r="E39" s="522" t="s">
        <v>1626</v>
      </c>
      <c r="F39" s="522"/>
      <c r="G39" s="942"/>
    </row>
    <row r="40" spans="1:7" x14ac:dyDescent="0.2">
      <c r="A40" s="945" t="s">
        <v>1627</v>
      </c>
      <c r="B40" s="521"/>
      <c r="C40" s="3228"/>
      <c r="D40" s="3228"/>
      <c r="E40" s="522"/>
      <c r="F40" s="522"/>
      <c r="G40" s="942"/>
    </row>
    <row r="41" spans="1:7" x14ac:dyDescent="0.2">
      <c r="A41" s="1018"/>
      <c r="B41" s="521"/>
      <c r="C41" s="2976"/>
      <c r="D41" s="2605"/>
      <c r="E41" s="522"/>
      <c r="F41" s="522"/>
      <c r="G41" s="942"/>
    </row>
    <row r="42" spans="1:7" x14ac:dyDescent="0.2">
      <c r="A42" s="1018"/>
      <c r="B42" s="521"/>
      <c r="C42" s="2976"/>
      <c r="D42" s="2605"/>
      <c r="E42" s="522"/>
      <c r="F42" s="522"/>
      <c r="G42" s="942"/>
    </row>
    <row r="43" spans="1:7" x14ac:dyDescent="0.2">
      <c r="A43" s="945" t="s">
        <v>1582</v>
      </c>
      <c r="B43" s="521"/>
      <c r="C43" s="2976"/>
      <c r="D43" s="2605"/>
      <c r="E43" s="522"/>
      <c r="F43" s="522"/>
      <c r="G43" s="942"/>
    </row>
    <row r="44" spans="1:7" x14ac:dyDescent="0.2">
      <c r="A44" s="3230" t="str">
        <f>IF(C39&gt;C40/2,"LA SITUATION NETTE EST SUPERIEURE A 1/2 CAPITAL","LES CAPITAUX PROPRES SONT INFERIEURS A LA 1/2 DU CAPITAL")</f>
        <v>LES CAPITAUX PROPRES SONT INFERIEURS A LA 1/2 DU CAPITAL</v>
      </c>
      <c r="B44" s="3231"/>
      <c r="C44" s="3231"/>
      <c r="D44" s="3231"/>
      <c r="E44" s="3231"/>
      <c r="F44" s="3231"/>
      <c r="G44" s="3232"/>
    </row>
    <row r="45" spans="1:7" x14ac:dyDescent="0.2">
      <c r="A45" s="948"/>
      <c r="B45" s="519"/>
      <c r="C45" s="2981"/>
      <c r="D45" s="2502"/>
      <c r="E45" s="520"/>
      <c r="F45" s="520"/>
      <c r="G45" s="947"/>
    </row>
    <row r="46" spans="1:7" x14ac:dyDescent="0.2">
      <c r="A46" s="946"/>
      <c r="B46" s="519"/>
      <c r="C46" s="2981"/>
      <c r="D46" s="2502"/>
      <c r="E46" s="520"/>
      <c r="F46" s="520"/>
      <c r="G46" s="947"/>
    </row>
    <row r="47" spans="1:7" x14ac:dyDescent="0.2">
      <c r="A47" s="946"/>
      <c r="B47" s="519"/>
      <c r="C47" s="2981"/>
      <c r="D47" s="2502"/>
      <c r="E47" s="520"/>
      <c r="F47" s="520"/>
      <c r="G47" s="947"/>
    </row>
    <row r="48" spans="1:7" ht="13.5" thickBot="1" x14ac:dyDescent="0.25">
      <c r="A48" s="953"/>
      <c r="B48" s="954"/>
      <c r="C48" s="2979"/>
      <c r="D48" s="3229"/>
      <c r="E48" s="955"/>
      <c r="F48" s="955"/>
      <c r="G48" s="956"/>
    </row>
  </sheetData>
  <mergeCells count="15">
    <mergeCell ref="C38:D38"/>
    <mergeCell ref="C39:D39"/>
    <mergeCell ref="B1:C1"/>
    <mergeCell ref="C3:E3"/>
    <mergeCell ref="A5:G6"/>
    <mergeCell ref="A37:G37"/>
    <mergeCell ref="C40:D40"/>
    <mergeCell ref="C41:D41"/>
    <mergeCell ref="C46:D46"/>
    <mergeCell ref="C47:D47"/>
    <mergeCell ref="C48:D48"/>
    <mergeCell ref="C42:D42"/>
    <mergeCell ref="C43:D43"/>
    <mergeCell ref="A44:G44"/>
    <mergeCell ref="C45:D45"/>
  </mergeCells>
  <phoneticPr fontId="51" type="noConversion"/>
  <pageMargins left="0.78740157499999996" right="0.78740157499999996" top="0.984251969" bottom="0.984251969" header="0.4921259845" footer="0.4921259845"/>
  <pageSetup paperSize="9" orientation="portrait"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3">
    <tabColor indexed="10"/>
  </sheetPr>
  <dimension ref="A1:H63"/>
  <sheetViews>
    <sheetView workbookViewId="0">
      <selection activeCell="C18" sqref="C18"/>
    </sheetView>
  </sheetViews>
  <sheetFormatPr baseColWidth="10" defaultRowHeight="12.75" x14ac:dyDescent="0.2"/>
  <sheetData>
    <row r="1" spans="1:8" ht="13.5" thickBot="1" x14ac:dyDescent="0.25">
      <c r="A1" s="209" t="s">
        <v>1671</v>
      </c>
      <c r="B1" s="2263" t="str">
        <f>CLIENT</f>
        <v>SPECIMEN ECF</v>
      </c>
      <c r="C1" s="2263"/>
      <c r="D1" s="355"/>
      <c r="E1" s="355"/>
      <c r="F1" s="355"/>
      <c r="G1" s="355"/>
      <c r="H1" s="1091"/>
    </row>
    <row r="2" spans="1:8" ht="13.5" thickBot="1" x14ac:dyDescent="0.25">
      <c r="A2" s="208"/>
      <c r="B2" s="218"/>
      <c r="C2" s="218"/>
      <c r="D2" s="186"/>
      <c r="E2" s="346"/>
      <c r="F2" s="224" t="s">
        <v>1437</v>
      </c>
      <c r="G2" s="346"/>
      <c r="H2" s="1092"/>
    </row>
    <row r="3" spans="1:8" ht="13.5" thickBot="1" x14ac:dyDescent="0.25">
      <c r="A3" s="208"/>
      <c r="B3" s="186" t="s">
        <v>724</v>
      </c>
      <c r="C3" s="2264">
        <f>+GA!O3</f>
        <v>41639</v>
      </c>
      <c r="D3" s="2264"/>
      <c r="E3" s="2264"/>
      <c r="F3" s="224" t="s">
        <v>711</v>
      </c>
      <c r="G3" s="186"/>
      <c r="H3" s="1093"/>
    </row>
    <row r="4" spans="1:8" ht="13.5" thickBot="1" x14ac:dyDescent="0.25">
      <c r="A4" s="276" t="s">
        <v>1457</v>
      </c>
      <c r="B4" s="279"/>
      <c r="C4" s="278" t="s">
        <v>725</v>
      </c>
      <c r="D4" s="280"/>
      <c r="E4" s="277"/>
      <c r="F4" s="277"/>
      <c r="G4" s="277"/>
      <c r="H4" s="359"/>
    </row>
    <row r="5" spans="1:8" ht="18.75" x14ac:dyDescent="0.3">
      <c r="A5" s="1103" t="s">
        <v>1438</v>
      </c>
      <c r="B5" s="1104"/>
      <c r="C5" s="1104"/>
      <c r="D5" s="1104"/>
      <c r="E5" s="1104"/>
      <c r="F5" s="1104"/>
      <c r="G5" s="1104"/>
      <c r="H5" s="1105"/>
    </row>
    <row r="6" spans="1:8" ht="13.5" thickBot="1" x14ac:dyDescent="0.25">
      <c r="A6" s="1106"/>
      <c r="B6" s="416"/>
      <c r="C6" s="416"/>
      <c r="D6" s="416"/>
      <c r="E6" s="416"/>
      <c r="F6" s="416"/>
      <c r="G6" s="416"/>
      <c r="H6" s="1107"/>
    </row>
    <row r="7" spans="1:8" x14ac:dyDescent="0.2">
      <c r="A7" s="1094"/>
      <c r="B7" s="415"/>
      <c r="C7" s="415"/>
      <c r="D7" s="415"/>
      <c r="E7" s="431" t="s">
        <v>1575</v>
      </c>
      <c r="F7" s="431"/>
      <c r="G7" s="431"/>
      <c r="H7" s="1108" t="s">
        <v>1575</v>
      </c>
    </row>
    <row r="8" spans="1:8" x14ac:dyDescent="0.2">
      <c r="A8" s="1096" t="s">
        <v>1439</v>
      </c>
      <c r="B8" s="414"/>
      <c r="C8" s="414"/>
      <c r="D8" s="432"/>
      <c r="E8" s="431" t="s">
        <v>1440</v>
      </c>
      <c r="F8" s="431" t="s">
        <v>164</v>
      </c>
      <c r="G8" s="431" t="s">
        <v>165</v>
      </c>
      <c r="H8" s="1108" t="s">
        <v>1441</v>
      </c>
    </row>
    <row r="9" spans="1:8" x14ac:dyDescent="0.2">
      <c r="A9" s="1109"/>
      <c r="B9" s="433"/>
      <c r="C9" s="433"/>
      <c r="D9" s="433"/>
      <c r="E9" s="434" t="s">
        <v>1553</v>
      </c>
      <c r="F9" s="434"/>
      <c r="G9" s="434"/>
      <c r="H9" s="1110" t="s">
        <v>1553</v>
      </c>
    </row>
    <row r="10" spans="1:8" x14ac:dyDescent="0.2">
      <c r="A10" s="1111"/>
      <c r="B10" s="428"/>
      <c r="C10" s="428"/>
      <c r="D10" s="429"/>
      <c r="E10" s="430"/>
      <c r="F10" s="430"/>
      <c r="G10" s="430"/>
      <c r="H10" s="1112">
        <f>E10+F10-G10</f>
        <v>0</v>
      </c>
    </row>
    <row r="11" spans="1:8" x14ac:dyDescent="0.2">
      <c r="A11" s="1111"/>
      <c r="B11" s="428"/>
      <c r="C11" s="428"/>
      <c r="D11" s="429"/>
      <c r="E11" s="430"/>
      <c r="F11" s="430"/>
      <c r="G11" s="430"/>
      <c r="H11" s="1112">
        <f>E11+F11-G11</f>
        <v>0</v>
      </c>
    </row>
    <row r="12" spans="1:8" x14ac:dyDescent="0.2">
      <c r="A12" s="1111"/>
      <c r="B12" s="428"/>
      <c r="C12" s="428"/>
      <c r="D12" s="429"/>
      <c r="E12" s="430"/>
      <c r="F12" s="430"/>
      <c r="G12" s="430"/>
      <c r="H12" s="1112">
        <v>0</v>
      </c>
    </row>
    <row r="13" spans="1:8" x14ac:dyDescent="0.2">
      <c r="A13" s="1111"/>
      <c r="B13" s="428"/>
      <c r="C13" s="428"/>
      <c r="D13" s="429"/>
      <c r="E13" s="430"/>
      <c r="F13" s="430"/>
      <c r="G13" s="430"/>
      <c r="H13" s="1112">
        <v>0</v>
      </c>
    </row>
    <row r="14" spans="1:8" x14ac:dyDescent="0.2">
      <c r="A14" s="1111"/>
      <c r="B14" s="428"/>
      <c r="C14" s="428"/>
      <c r="D14" s="429"/>
      <c r="E14" s="430"/>
      <c r="F14" s="430"/>
      <c r="G14" s="430"/>
      <c r="H14" s="1112">
        <v>0</v>
      </c>
    </row>
    <row r="15" spans="1:8" x14ac:dyDescent="0.2">
      <c r="A15" s="1111"/>
      <c r="B15" s="428"/>
      <c r="C15" s="428"/>
      <c r="D15" s="429"/>
      <c r="E15" s="430"/>
      <c r="F15" s="430"/>
      <c r="G15" s="430"/>
      <c r="H15" s="1112">
        <v>0</v>
      </c>
    </row>
    <row r="16" spans="1:8" x14ac:dyDescent="0.2">
      <c r="A16" s="1111"/>
      <c r="B16" s="428"/>
      <c r="C16" s="428"/>
      <c r="D16" s="429"/>
      <c r="E16" s="430"/>
      <c r="F16" s="430"/>
      <c r="G16" s="430"/>
      <c r="H16" s="1112">
        <v>0</v>
      </c>
    </row>
    <row r="17" spans="1:8" x14ac:dyDescent="0.2">
      <c r="A17" s="1111"/>
      <c r="B17" s="428"/>
      <c r="C17" s="428"/>
      <c r="D17" s="429"/>
      <c r="E17" s="430"/>
      <c r="F17" s="430"/>
      <c r="G17" s="430"/>
      <c r="H17" s="1112">
        <v>0</v>
      </c>
    </row>
    <row r="18" spans="1:8" x14ac:dyDescent="0.2">
      <c r="A18" s="1111"/>
      <c r="B18" s="428"/>
      <c r="C18" s="428"/>
      <c r="D18" s="429"/>
      <c r="E18" s="430"/>
      <c r="F18" s="430"/>
      <c r="G18" s="430"/>
      <c r="H18" s="1112">
        <v>0</v>
      </c>
    </row>
    <row r="19" spans="1:8" x14ac:dyDescent="0.2">
      <c r="A19" s="1111"/>
      <c r="B19" s="428"/>
      <c r="C19" s="428"/>
      <c r="D19" s="429"/>
      <c r="E19" s="430"/>
      <c r="F19" s="430"/>
      <c r="G19" s="430"/>
      <c r="H19" s="1112">
        <v>0</v>
      </c>
    </row>
    <row r="20" spans="1:8" x14ac:dyDescent="0.2">
      <c r="A20" s="1111"/>
      <c r="B20" s="428"/>
      <c r="C20" s="428"/>
      <c r="D20" s="429"/>
      <c r="E20" s="430"/>
      <c r="F20" s="430"/>
      <c r="G20" s="430"/>
      <c r="H20" s="1112">
        <v>0</v>
      </c>
    </row>
    <row r="21" spans="1:8" x14ac:dyDescent="0.2">
      <c r="A21" s="1111"/>
      <c r="B21" s="428"/>
      <c r="C21" s="428"/>
      <c r="D21" s="429"/>
      <c r="E21" s="430"/>
      <c r="F21" s="430"/>
      <c r="G21" s="430"/>
      <c r="H21" s="1112">
        <v>0</v>
      </c>
    </row>
    <row r="22" spans="1:8" x14ac:dyDescent="0.2">
      <c r="A22" s="1111"/>
      <c r="B22" s="428"/>
      <c r="C22" s="428"/>
      <c r="D22" s="429"/>
      <c r="E22" s="430"/>
      <c r="F22" s="430"/>
      <c r="G22" s="430"/>
      <c r="H22" s="1112">
        <v>0</v>
      </c>
    </row>
    <row r="23" spans="1:8" x14ac:dyDescent="0.2">
      <c r="A23" s="1111"/>
      <c r="B23" s="428"/>
      <c r="C23" s="428"/>
      <c r="D23" s="429"/>
      <c r="E23" s="430"/>
      <c r="F23" s="430"/>
      <c r="G23" s="430"/>
      <c r="H23" s="1112">
        <v>0</v>
      </c>
    </row>
    <row r="24" spans="1:8" x14ac:dyDescent="0.2">
      <c r="A24" s="1111"/>
      <c r="B24" s="428"/>
      <c r="C24" s="428"/>
      <c r="D24" s="429"/>
      <c r="E24" s="430"/>
      <c r="F24" s="430"/>
      <c r="G24" s="430"/>
      <c r="H24" s="1112">
        <v>0</v>
      </c>
    </row>
    <row r="25" spans="1:8" x14ac:dyDescent="0.2">
      <c r="A25" s="1111"/>
      <c r="B25" s="428"/>
      <c r="C25" s="428"/>
      <c r="D25" s="429"/>
      <c r="E25" s="430"/>
      <c r="F25" s="430"/>
      <c r="G25" s="430"/>
      <c r="H25" s="1112">
        <v>0</v>
      </c>
    </row>
    <row r="26" spans="1:8" x14ac:dyDescent="0.2">
      <c r="A26" s="1111"/>
      <c r="B26" s="428"/>
      <c r="C26" s="428"/>
      <c r="D26" s="429"/>
      <c r="E26" s="430"/>
      <c r="F26" s="430"/>
      <c r="G26" s="430"/>
      <c r="H26" s="1112">
        <v>0</v>
      </c>
    </row>
    <row r="27" spans="1:8" x14ac:dyDescent="0.2">
      <c r="A27" s="1111"/>
      <c r="B27" s="428"/>
      <c r="C27" s="428"/>
      <c r="D27" s="429"/>
      <c r="E27" s="430"/>
      <c r="F27" s="430"/>
      <c r="G27" s="430"/>
      <c r="H27" s="1112">
        <v>0</v>
      </c>
    </row>
    <row r="28" spans="1:8" x14ac:dyDescent="0.2">
      <c r="A28" s="1111"/>
      <c r="B28" s="428"/>
      <c r="C28" s="428"/>
      <c r="D28" s="429"/>
      <c r="E28" s="430"/>
      <c r="F28" s="430"/>
      <c r="G28" s="430"/>
      <c r="H28" s="1112">
        <v>0</v>
      </c>
    </row>
    <row r="29" spans="1:8" x14ac:dyDescent="0.2">
      <c r="A29" s="1111"/>
      <c r="B29" s="428"/>
      <c r="C29" s="428"/>
      <c r="D29" s="429"/>
      <c r="E29" s="430"/>
      <c r="F29" s="430"/>
      <c r="G29" s="430"/>
      <c r="H29" s="1112">
        <v>0</v>
      </c>
    </row>
    <row r="30" spans="1:8" x14ac:dyDescent="0.2">
      <c r="A30" s="1111"/>
      <c r="B30" s="428"/>
      <c r="C30" s="428"/>
      <c r="D30" s="429"/>
      <c r="E30" s="430"/>
      <c r="F30" s="430"/>
      <c r="G30" s="430"/>
      <c r="H30" s="1112">
        <v>0</v>
      </c>
    </row>
    <row r="31" spans="1:8" x14ac:dyDescent="0.2">
      <c r="A31" s="1111"/>
      <c r="B31" s="428"/>
      <c r="C31" s="428"/>
      <c r="D31" s="429"/>
      <c r="E31" s="430"/>
      <c r="F31" s="430"/>
      <c r="G31" s="430"/>
      <c r="H31" s="1112">
        <f t="shared" ref="H31:H37" si="0">E31+F31-G31</f>
        <v>0</v>
      </c>
    </row>
    <row r="32" spans="1:8" x14ac:dyDescent="0.2">
      <c r="A32" s="1111"/>
      <c r="B32" s="428"/>
      <c r="C32" s="428"/>
      <c r="D32" s="429"/>
      <c r="E32" s="430"/>
      <c r="F32" s="430"/>
      <c r="G32" s="430"/>
      <c r="H32" s="1112">
        <f t="shared" si="0"/>
        <v>0</v>
      </c>
    </row>
    <row r="33" spans="1:8" x14ac:dyDescent="0.2">
      <c r="A33" s="1111"/>
      <c r="B33" s="428"/>
      <c r="C33" s="428"/>
      <c r="D33" s="429"/>
      <c r="E33" s="430"/>
      <c r="F33" s="430"/>
      <c r="G33" s="430"/>
      <c r="H33" s="1112">
        <f t="shared" si="0"/>
        <v>0</v>
      </c>
    </row>
    <row r="34" spans="1:8" x14ac:dyDescent="0.2">
      <c r="A34" s="1111"/>
      <c r="B34" s="428"/>
      <c r="C34" s="428"/>
      <c r="D34" s="429"/>
      <c r="E34" s="430"/>
      <c r="F34" s="430"/>
      <c r="G34" s="430"/>
      <c r="H34" s="1112">
        <f t="shared" si="0"/>
        <v>0</v>
      </c>
    </row>
    <row r="35" spans="1:8" x14ac:dyDescent="0.2">
      <c r="A35" s="1111"/>
      <c r="B35" s="428"/>
      <c r="C35" s="428"/>
      <c r="D35" s="429"/>
      <c r="E35" s="430"/>
      <c r="F35" s="430"/>
      <c r="G35" s="430"/>
      <c r="H35" s="1112">
        <f t="shared" si="0"/>
        <v>0</v>
      </c>
    </row>
    <row r="36" spans="1:8" x14ac:dyDescent="0.2">
      <c r="A36" s="1111"/>
      <c r="B36" s="428"/>
      <c r="C36" s="428"/>
      <c r="D36" s="429"/>
      <c r="E36" s="430"/>
      <c r="F36" s="430"/>
      <c r="G36" s="430"/>
      <c r="H36" s="1112">
        <f t="shared" si="0"/>
        <v>0</v>
      </c>
    </row>
    <row r="37" spans="1:8" x14ac:dyDescent="0.2">
      <c r="A37" s="1111"/>
      <c r="B37" s="428"/>
      <c r="C37" s="428"/>
      <c r="D37" s="429"/>
      <c r="E37" s="430"/>
      <c r="F37" s="430"/>
      <c r="G37" s="430"/>
      <c r="H37" s="1112">
        <f t="shared" si="0"/>
        <v>0</v>
      </c>
    </row>
    <row r="38" spans="1:8" x14ac:dyDescent="0.2">
      <c r="A38" s="1113"/>
      <c r="B38" s="436"/>
      <c r="C38" s="436"/>
      <c r="D38" s="437" t="s">
        <v>570</v>
      </c>
      <c r="E38" s="656">
        <f>SUM(E10:E37)</f>
        <v>0</v>
      </c>
      <c r="F38" s="656">
        <f>SUM(F10:F37)</f>
        <v>0</v>
      </c>
      <c r="G38" s="656">
        <f>SUM(G10:G37)</f>
        <v>0</v>
      </c>
      <c r="H38" s="1112">
        <f>SUM(H10:H37)</f>
        <v>0</v>
      </c>
    </row>
    <row r="39" spans="1:8" x14ac:dyDescent="0.2">
      <c r="A39" s="1114" t="s">
        <v>1442</v>
      </c>
      <c r="B39" s="415"/>
      <c r="C39" s="415"/>
      <c r="D39" s="415"/>
      <c r="E39" s="415"/>
      <c r="F39" s="415"/>
      <c r="G39" s="415"/>
      <c r="H39" s="1115"/>
    </row>
    <row r="40" spans="1:8" x14ac:dyDescent="0.2">
      <c r="A40" s="1094"/>
      <c r="B40" s="415"/>
      <c r="C40" s="415"/>
      <c r="D40" s="415"/>
      <c r="E40" s="415"/>
      <c r="F40" s="415"/>
      <c r="G40" s="415"/>
      <c r="H40" s="1115"/>
    </row>
    <row r="41" spans="1:8" x14ac:dyDescent="0.2">
      <c r="A41" s="1094" t="s">
        <v>1443</v>
      </c>
      <c r="B41" s="415"/>
      <c r="C41" s="415"/>
      <c r="D41" s="415"/>
      <c r="E41" s="415"/>
      <c r="F41" s="415"/>
      <c r="G41" s="415"/>
      <c r="H41" s="1115"/>
    </row>
    <row r="42" spans="1:8" x14ac:dyDescent="0.2">
      <c r="A42" s="3236" t="s">
        <v>1688</v>
      </c>
      <c r="B42" s="3237"/>
      <c r="C42" s="3237"/>
      <c r="D42" s="3237"/>
      <c r="E42" s="3237"/>
      <c r="F42" s="3237"/>
      <c r="G42" s="3237"/>
      <c r="H42" s="3238"/>
    </row>
    <row r="43" spans="1:8" x14ac:dyDescent="0.2">
      <c r="A43" s="3236"/>
      <c r="B43" s="3237"/>
      <c r="C43" s="3237"/>
      <c r="D43" s="3237"/>
      <c r="E43" s="3237"/>
      <c r="F43" s="3237"/>
      <c r="G43" s="3237"/>
      <c r="H43" s="3238"/>
    </row>
    <row r="44" spans="1:8" x14ac:dyDescent="0.2">
      <c r="A44" s="3236"/>
      <c r="B44" s="3237"/>
      <c r="C44" s="3237"/>
      <c r="D44" s="3237"/>
      <c r="E44" s="3237"/>
      <c r="F44" s="3237"/>
      <c r="G44" s="3237"/>
      <c r="H44" s="3238"/>
    </row>
    <row r="45" spans="1:8" x14ac:dyDescent="0.2">
      <c r="A45" s="3242"/>
      <c r="B45" s="3243"/>
      <c r="C45" s="3243"/>
      <c r="D45" s="3243"/>
      <c r="E45" s="3243"/>
      <c r="F45" s="3243"/>
      <c r="G45" s="3243"/>
      <c r="H45" s="3244"/>
    </row>
    <row r="46" spans="1:8" x14ac:dyDescent="0.2">
      <c r="A46" s="1094"/>
      <c r="B46" s="415"/>
      <c r="C46" s="415"/>
      <c r="D46" s="415"/>
      <c r="E46" s="415"/>
      <c r="F46" s="415"/>
      <c r="G46" s="415"/>
      <c r="H46" s="1115"/>
    </row>
    <row r="47" spans="1:8" x14ac:dyDescent="0.2">
      <c r="A47" s="1094" t="s">
        <v>1444</v>
      </c>
      <c r="B47" s="415"/>
      <c r="C47" s="415"/>
      <c r="D47" s="415"/>
      <c r="E47" s="415"/>
      <c r="F47" s="415"/>
      <c r="G47" s="415"/>
      <c r="H47" s="1115"/>
    </row>
    <row r="48" spans="1:8" x14ac:dyDescent="0.2">
      <c r="A48" s="3236"/>
      <c r="B48" s="3237"/>
      <c r="C48" s="3237"/>
      <c r="D48" s="3237"/>
      <c r="E48" s="3237"/>
      <c r="F48" s="3237"/>
      <c r="G48" s="3237"/>
      <c r="H48" s="3238"/>
    </row>
    <row r="49" spans="1:8" x14ac:dyDescent="0.2">
      <c r="A49" s="3236"/>
      <c r="B49" s="3237"/>
      <c r="C49" s="3237"/>
      <c r="D49" s="3237"/>
      <c r="E49" s="3237"/>
      <c r="F49" s="3237"/>
      <c r="G49" s="3237"/>
      <c r="H49" s="3238"/>
    </row>
    <row r="50" spans="1:8" x14ac:dyDescent="0.2">
      <c r="A50" s="3236"/>
      <c r="B50" s="3237"/>
      <c r="C50" s="3237"/>
      <c r="D50" s="3237"/>
      <c r="E50" s="3237"/>
      <c r="F50" s="3237"/>
      <c r="G50" s="3237"/>
      <c r="H50" s="3238"/>
    </row>
    <row r="51" spans="1:8" x14ac:dyDescent="0.2">
      <c r="A51" s="3242"/>
      <c r="B51" s="3243"/>
      <c r="C51" s="3243"/>
      <c r="D51" s="3243"/>
      <c r="E51" s="3243"/>
      <c r="F51" s="3243"/>
      <c r="G51" s="3243"/>
      <c r="H51" s="3244"/>
    </row>
    <row r="52" spans="1:8" x14ac:dyDescent="0.2">
      <c r="A52" s="1094"/>
      <c r="B52" s="415"/>
      <c r="C52" s="415"/>
      <c r="D52" s="415"/>
      <c r="E52" s="415"/>
      <c r="F52" s="415"/>
      <c r="G52" s="415"/>
      <c r="H52" s="1115"/>
    </row>
    <row r="53" spans="1:8" x14ac:dyDescent="0.2">
      <c r="A53" s="1094" t="s">
        <v>1445</v>
      </c>
      <c r="B53" s="415"/>
      <c r="C53" s="415"/>
      <c r="D53" s="415"/>
      <c r="E53" s="415"/>
      <c r="F53" s="415"/>
      <c r="G53" s="415"/>
      <c r="H53" s="1115"/>
    </row>
    <row r="54" spans="1:8" x14ac:dyDescent="0.2">
      <c r="A54" s="1116" t="s">
        <v>1688</v>
      </c>
      <c r="B54" s="435" t="s">
        <v>1688</v>
      </c>
      <c r="C54" s="435" t="s">
        <v>1688</v>
      </c>
      <c r="D54" s="435" t="s">
        <v>1688</v>
      </c>
      <c r="E54" s="435" t="s">
        <v>1688</v>
      </c>
      <c r="F54" s="435" t="s">
        <v>1688</v>
      </c>
      <c r="G54" s="435" t="s">
        <v>1688</v>
      </c>
      <c r="H54" s="1117" t="s">
        <v>1688</v>
      </c>
    </row>
    <row r="55" spans="1:8" x14ac:dyDescent="0.2">
      <c r="A55" s="1116" t="s">
        <v>1688</v>
      </c>
      <c r="B55" s="435" t="s">
        <v>1688</v>
      </c>
      <c r="C55" s="435" t="s">
        <v>1688</v>
      </c>
      <c r="D55" s="435" t="s">
        <v>1688</v>
      </c>
      <c r="E55" s="435" t="s">
        <v>1688</v>
      </c>
      <c r="F55" s="435" t="s">
        <v>1688</v>
      </c>
      <c r="G55" s="435" t="s">
        <v>1688</v>
      </c>
      <c r="H55" s="1117" t="s">
        <v>1688</v>
      </c>
    </row>
    <row r="56" spans="1:8" x14ac:dyDescent="0.2">
      <c r="A56" s="1116" t="s">
        <v>1688</v>
      </c>
      <c r="B56" s="435" t="s">
        <v>1688</v>
      </c>
      <c r="C56" s="435" t="s">
        <v>1688</v>
      </c>
      <c r="D56" s="435" t="s">
        <v>1688</v>
      </c>
      <c r="E56" s="435" t="s">
        <v>1688</v>
      </c>
      <c r="F56" s="435" t="s">
        <v>1688</v>
      </c>
      <c r="G56" s="435" t="s">
        <v>1688</v>
      </c>
      <c r="H56" s="1117" t="s">
        <v>1688</v>
      </c>
    </row>
    <row r="57" spans="1:8" x14ac:dyDescent="0.2">
      <c r="A57" s="1116" t="s">
        <v>1688</v>
      </c>
      <c r="B57" s="435" t="s">
        <v>1688</v>
      </c>
      <c r="C57" s="435" t="s">
        <v>1688</v>
      </c>
      <c r="D57" s="435" t="s">
        <v>1688</v>
      </c>
      <c r="E57" s="435" t="s">
        <v>1688</v>
      </c>
      <c r="F57" s="435" t="s">
        <v>1688</v>
      </c>
      <c r="G57" s="435" t="s">
        <v>1688</v>
      </c>
      <c r="H57" s="1117" t="s">
        <v>1688</v>
      </c>
    </row>
    <row r="58" spans="1:8" x14ac:dyDescent="0.2">
      <c r="A58" s="1094"/>
      <c r="B58" s="415"/>
      <c r="C58" s="415"/>
      <c r="D58" s="415"/>
      <c r="E58" s="415"/>
      <c r="F58" s="415"/>
      <c r="G58" s="415"/>
      <c r="H58" s="1115"/>
    </row>
    <row r="59" spans="1:8" x14ac:dyDescent="0.2">
      <c r="A59" s="1094" t="s">
        <v>1446</v>
      </c>
      <c r="B59" s="415"/>
      <c r="C59" s="415"/>
      <c r="D59" s="415"/>
      <c r="E59" s="415"/>
      <c r="F59" s="415"/>
      <c r="G59" s="415"/>
      <c r="H59" s="1115"/>
    </row>
    <row r="60" spans="1:8" x14ac:dyDescent="0.2">
      <c r="A60" s="3236"/>
      <c r="B60" s="3237"/>
      <c r="C60" s="3237"/>
      <c r="D60" s="3237"/>
      <c r="E60" s="3237"/>
      <c r="F60" s="3237"/>
      <c r="G60" s="3237"/>
      <c r="H60" s="3238"/>
    </row>
    <row r="61" spans="1:8" x14ac:dyDescent="0.2">
      <c r="A61" s="3236"/>
      <c r="B61" s="3237"/>
      <c r="C61" s="3237"/>
      <c r="D61" s="3237"/>
      <c r="E61" s="3237"/>
      <c r="F61" s="3237"/>
      <c r="G61" s="3237"/>
      <c r="H61" s="3238"/>
    </row>
    <row r="62" spans="1:8" x14ac:dyDescent="0.2">
      <c r="A62" s="3236"/>
      <c r="B62" s="3237"/>
      <c r="C62" s="3237"/>
      <c r="D62" s="3237"/>
      <c r="E62" s="3237"/>
      <c r="F62" s="3237"/>
      <c r="G62" s="3237"/>
      <c r="H62" s="3238"/>
    </row>
    <row r="63" spans="1:8" ht="13.5" thickBot="1" x14ac:dyDescent="0.25">
      <c r="A63" s="3239"/>
      <c r="B63" s="3240"/>
      <c r="C63" s="3240"/>
      <c r="D63" s="3240"/>
      <c r="E63" s="3240"/>
      <c r="F63" s="3240"/>
      <c r="G63" s="3240"/>
      <c r="H63" s="3241"/>
    </row>
  </sheetData>
  <mergeCells count="5">
    <mergeCell ref="A60:H63"/>
    <mergeCell ref="B1:C1"/>
    <mergeCell ref="C3:E3"/>
    <mergeCell ref="A42:H45"/>
    <mergeCell ref="A48:H51"/>
  </mergeCells>
  <phoneticPr fontId="51" type="noConversion"/>
  <printOptions horizontalCentered="1" verticalCentered="1"/>
  <pageMargins left="0" right="0" top="0" bottom="0" header="0" footer="0"/>
  <pageSetup paperSize="9" orientation="portrait"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9">
    <tabColor indexed="10"/>
  </sheetPr>
  <dimension ref="A1:H66"/>
  <sheetViews>
    <sheetView topLeftCell="A4" workbookViewId="0">
      <selection activeCell="B11" sqref="B11"/>
    </sheetView>
  </sheetViews>
  <sheetFormatPr baseColWidth="10" defaultRowHeight="12.75" x14ac:dyDescent="0.2"/>
  <cols>
    <col min="1" max="1" width="11.5703125" bestFit="1" customWidth="1"/>
    <col min="8" max="8" width="15.7109375" bestFit="1" customWidth="1"/>
  </cols>
  <sheetData>
    <row r="1" spans="1:8" ht="16.5" thickBot="1" x14ac:dyDescent="0.25">
      <c r="A1" s="331" t="s">
        <v>220</v>
      </c>
      <c r="B1" s="2449" t="s">
        <v>1671</v>
      </c>
      <c r="C1" s="2450"/>
      <c r="D1" s="2451" t="s">
        <v>221</v>
      </c>
      <c r="E1" s="2452"/>
      <c r="F1" s="2452"/>
      <c r="G1" s="2450"/>
      <c r="H1" s="332" t="s">
        <v>671</v>
      </c>
    </row>
    <row r="2" spans="1:8" ht="19.5" thickBot="1" x14ac:dyDescent="0.25">
      <c r="A2" s="816">
        <f>Q!P5</f>
        <v>2014001</v>
      </c>
      <c r="B2" s="2455" t="str">
        <f>CLIENT</f>
        <v>SPECIMEN ECF</v>
      </c>
      <c r="C2" s="2456"/>
      <c r="D2" s="2457" t="s">
        <v>219</v>
      </c>
      <c r="E2" s="2458"/>
      <c r="F2" s="2458"/>
      <c r="G2" s="2459"/>
      <c r="H2" s="333" t="s">
        <v>218</v>
      </c>
    </row>
    <row r="3" spans="1:8" ht="16.5" thickBot="1" x14ac:dyDescent="0.25">
      <c r="A3" s="334" t="s">
        <v>725</v>
      </c>
      <c r="B3" s="2449" t="s">
        <v>674</v>
      </c>
      <c r="C3" s="2450"/>
      <c r="D3" s="2451" t="s">
        <v>222</v>
      </c>
      <c r="E3" s="2452"/>
      <c r="F3" s="2452"/>
      <c r="G3" s="2450"/>
      <c r="H3" s="335" t="s">
        <v>1450</v>
      </c>
    </row>
    <row r="4" spans="1:8" ht="21" thickBot="1" x14ac:dyDescent="0.35">
      <c r="A4" s="817"/>
      <c r="B4" s="2466"/>
      <c r="C4" s="2467"/>
      <c r="D4" s="2453"/>
      <c r="E4" s="2454"/>
      <c r="F4" s="337"/>
      <c r="G4" s="337"/>
      <c r="H4" s="580">
        <f>+GA!O3</f>
        <v>41639</v>
      </c>
    </row>
    <row r="5" spans="1:8" x14ac:dyDescent="0.2">
      <c r="A5" s="2460" t="s">
        <v>1163</v>
      </c>
      <c r="B5" s="2461"/>
      <c r="C5" s="2461"/>
      <c r="D5" s="2461"/>
      <c r="E5" s="2461"/>
      <c r="F5" s="2461"/>
      <c r="G5" s="2461"/>
      <c r="H5" s="2462"/>
    </row>
    <row r="6" spans="1:8" x14ac:dyDescent="0.2">
      <c r="A6" s="2463"/>
      <c r="B6" s="2464"/>
      <c r="C6" s="2464"/>
      <c r="D6" s="2464"/>
      <c r="E6" s="2464"/>
      <c r="F6" s="2464"/>
      <c r="G6" s="2464"/>
      <c r="H6" s="2465"/>
    </row>
    <row r="7" spans="1:8" x14ac:dyDescent="0.2">
      <c r="A7" s="818"/>
      <c r="B7" s="2472"/>
      <c r="C7" s="2471"/>
      <c r="D7" s="2471"/>
      <c r="E7" s="2471"/>
      <c r="F7" s="2471"/>
      <c r="G7" s="2471"/>
      <c r="H7" s="819"/>
    </row>
    <row r="8" spans="1:8" x14ac:dyDescent="0.2">
      <c r="A8" s="818"/>
      <c r="B8" s="2472"/>
      <c r="C8" s="2471"/>
      <c r="D8" s="2471"/>
      <c r="E8" s="2471"/>
      <c r="F8" s="2471"/>
      <c r="G8" s="2471"/>
      <c r="H8" s="820"/>
    </row>
    <row r="9" spans="1:8" s="1924" customFormat="1" x14ac:dyDescent="0.2">
      <c r="A9" s="818"/>
      <c r="B9" s="1925"/>
      <c r="C9" s="2152"/>
      <c r="D9" s="2152"/>
      <c r="E9" s="2152"/>
      <c r="F9" s="2152"/>
      <c r="G9" s="2152"/>
      <c r="H9" s="820"/>
    </row>
    <row r="10" spans="1:8" s="1924" customFormat="1" x14ac:dyDescent="0.2">
      <c r="A10" s="818"/>
      <c r="B10" s="1925">
        <f>+'Plan de mission'!M90</f>
        <v>0</v>
      </c>
      <c r="C10" s="2152"/>
      <c r="D10" s="2152"/>
      <c r="E10" s="2152"/>
      <c r="F10" s="2152"/>
      <c r="G10" s="2152"/>
      <c r="H10" s="820"/>
    </row>
    <row r="11" spans="1:8" s="1924" customFormat="1" x14ac:dyDescent="0.2">
      <c r="A11" s="818"/>
      <c r="B11" s="1925"/>
      <c r="C11" s="2152"/>
      <c r="D11" s="2152"/>
      <c r="E11" s="2152"/>
      <c r="F11" s="2152"/>
      <c r="G11" s="2152"/>
      <c r="H11" s="820"/>
    </row>
    <row r="12" spans="1:8" s="1924" customFormat="1" x14ac:dyDescent="0.2">
      <c r="A12" s="818"/>
      <c r="B12" s="1925"/>
      <c r="C12" s="2152"/>
      <c r="D12" s="2152"/>
      <c r="E12" s="2152"/>
      <c r="F12" s="2152"/>
      <c r="G12" s="2152"/>
      <c r="H12" s="820"/>
    </row>
    <row r="13" spans="1:8" s="1924" customFormat="1" x14ac:dyDescent="0.2">
      <c r="A13" s="818"/>
      <c r="B13" s="1925"/>
      <c r="C13" s="2152"/>
      <c r="D13" s="2152"/>
      <c r="E13" s="2152"/>
      <c r="F13" s="2152"/>
      <c r="G13" s="2152"/>
      <c r="H13" s="820"/>
    </row>
    <row r="14" spans="1:8" x14ac:dyDescent="0.2">
      <c r="A14" s="821"/>
      <c r="B14" s="2472"/>
      <c r="C14" s="2471"/>
      <c r="D14" s="2471"/>
      <c r="E14" s="2471"/>
      <c r="F14" s="2471"/>
      <c r="G14" s="2471"/>
      <c r="H14" s="819"/>
    </row>
    <row r="15" spans="1:8" x14ac:dyDescent="0.2">
      <c r="A15" s="821"/>
      <c r="B15" s="2472"/>
      <c r="C15" s="2471"/>
      <c r="D15" s="2471"/>
      <c r="E15" s="2471"/>
      <c r="F15" s="2471"/>
      <c r="G15" s="2471"/>
      <c r="H15" s="820"/>
    </row>
    <row r="16" spans="1:8" x14ac:dyDescent="0.2">
      <c r="A16" s="821"/>
      <c r="B16" s="2468" t="s">
        <v>1775</v>
      </c>
      <c r="C16" s="2469"/>
      <c r="D16" s="2469"/>
      <c r="E16" s="2469"/>
      <c r="F16" s="2469"/>
      <c r="G16" s="2469"/>
      <c r="H16" s="819"/>
    </row>
    <row r="17" spans="1:8" x14ac:dyDescent="0.2">
      <c r="A17" s="821"/>
      <c r="B17" s="2472"/>
      <c r="C17" s="2471"/>
      <c r="D17" s="2471"/>
      <c r="E17" s="2471"/>
      <c r="F17" s="2471"/>
      <c r="G17" s="2471"/>
      <c r="H17" s="819"/>
    </row>
    <row r="18" spans="1:8" x14ac:dyDescent="0.2">
      <c r="A18" s="821"/>
      <c r="B18" s="2472"/>
      <c r="C18" s="2471"/>
      <c r="D18" s="2471"/>
      <c r="E18" s="2471"/>
      <c r="F18" s="2471"/>
      <c r="G18" s="2471"/>
      <c r="H18" s="819"/>
    </row>
    <row r="19" spans="1:8" x14ac:dyDescent="0.2">
      <c r="A19" s="821"/>
      <c r="B19" s="2472"/>
      <c r="C19" s="2471"/>
      <c r="D19" s="2471"/>
      <c r="E19" s="2471"/>
      <c r="F19" s="2471"/>
      <c r="G19" s="2471"/>
      <c r="H19" s="819"/>
    </row>
    <row r="20" spans="1:8" x14ac:dyDescent="0.2">
      <c r="A20" s="821"/>
      <c r="B20" s="2472"/>
      <c r="C20" s="2471"/>
      <c r="D20" s="2471"/>
      <c r="E20" s="2471"/>
      <c r="F20" s="2471"/>
      <c r="G20" s="2471"/>
      <c r="H20" s="819"/>
    </row>
    <row r="21" spans="1:8" x14ac:dyDescent="0.2">
      <c r="A21" s="821"/>
      <c r="B21" s="2472"/>
      <c r="C21" s="2471"/>
      <c r="D21" s="2471"/>
      <c r="E21" s="2471"/>
      <c r="F21" s="2471"/>
      <c r="G21" s="2471"/>
      <c r="H21" s="819"/>
    </row>
    <row r="22" spans="1:8" x14ac:dyDescent="0.2">
      <c r="A22" s="821"/>
      <c r="B22" s="2472"/>
      <c r="C22" s="2471"/>
      <c r="D22" s="2471"/>
      <c r="E22" s="2471"/>
      <c r="F22" s="2471"/>
      <c r="G22" s="2471"/>
      <c r="H22" s="819"/>
    </row>
    <row r="23" spans="1:8" x14ac:dyDescent="0.2">
      <c r="A23" s="821"/>
      <c r="B23" s="2468" t="s">
        <v>1776</v>
      </c>
      <c r="C23" s="2469"/>
      <c r="D23" s="2469"/>
      <c r="E23" s="2469"/>
      <c r="F23" s="2469"/>
      <c r="G23" s="2469"/>
      <c r="H23" s="819"/>
    </row>
    <row r="24" spans="1:8" x14ac:dyDescent="0.2">
      <c r="A24" s="821"/>
      <c r="B24" s="2472"/>
      <c r="C24" s="2471"/>
      <c r="D24" s="2471"/>
      <c r="E24" s="2471"/>
      <c r="F24" s="2471"/>
      <c r="G24" s="2471"/>
      <c r="H24" s="819"/>
    </row>
    <row r="25" spans="1:8" x14ac:dyDescent="0.2">
      <c r="A25" s="821"/>
      <c r="B25" s="2569" t="s">
        <v>2026</v>
      </c>
      <c r="C25" s="3067"/>
      <c r="D25" s="3067"/>
      <c r="E25" s="3067"/>
      <c r="F25" s="3067"/>
      <c r="G25" s="3067"/>
      <c r="H25" s="819"/>
    </row>
    <row r="26" spans="1:8" x14ac:dyDescent="0.2">
      <c r="A26" s="821"/>
      <c r="B26" s="2569" t="s">
        <v>2027</v>
      </c>
      <c r="C26" s="3067"/>
      <c r="D26" s="3067"/>
      <c r="E26" s="3067"/>
      <c r="F26" s="3067"/>
      <c r="G26" s="3067"/>
      <c r="H26" s="819"/>
    </row>
    <row r="27" spans="1:8" x14ac:dyDescent="0.2">
      <c r="A27" s="821"/>
      <c r="B27" s="2569" t="s">
        <v>2028</v>
      </c>
      <c r="C27" s="3067"/>
      <c r="D27" s="3067"/>
      <c r="E27" s="3067"/>
      <c r="F27" s="3067"/>
      <c r="G27" s="3067"/>
      <c r="H27" s="819"/>
    </row>
    <row r="28" spans="1:8" x14ac:dyDescent="0.2">
      <c r="A28" s="821"/>
      <c r="B28" s="2569"/>
      <c r="C28" s="3067"/>
      <c r="D28" s="3067"/>
      <c r="E28" s="3067"/>
      <c r="F28" s="3067"/>
      <c r="G28" s="3067"/>
      <c r="H28" s="819"/>
    </row>
    <row r="29" spans="1:8" x14ac:dyDescent="0.2">
      <c r="A29" s="821"/>
      <c r="B29" s="2472"/>
      <c r="C29" s="2471"/>
      <c r="D29" s="2471"/>
      <c r="E29" s="2471"/>
      <c r="F29" s="2471"/>
      <c r="G29" s="2471"/>
      <c r="H29" s="819"/>
    </row>
    <row r="30" spans="1:8" x14ac:dyDescent="0.2">
      <c r="A30" s="821"/>
      <c r="B30" s="2472"/>
      <c r="C30" s="2471"/>
      <c r="D30" s="2471"/>
      <c r="E30" s="2471"/>
      <c r="F30" s="2471"/>
      <c r="G30" s="2471"/>
      <c r="H30" s="819"/>
    </row>
    <row r="31" spans="1:8" x14ac:dyDescent="0.2">
      <c r="A31" s="821"/>
      <c r="B31" s="2472"/>
      <c r="C31" s="2471"/>
      <c r="D31" s="2471"/>
      <c r="E31" s="2471"/>
      <c r="F31" s="2471"/>
      <c r="G31" s="2471"/>
      <c r="H31" s="819"/>
    </row>
    <row r="32" spans="1:8" x14ac:dyDescent="0.2">
      <c r="A32" s="821"/>
      <c r="B32" s="2472"/>
      <c r="C32" s="2471"/>
      <c r="D32" s="2471"/>
      <c r="E32" s="2471"/>
      <c r="F32" s="2471"/>
      <c r="G32" s="2471"/>
      <c r="H32" s="819"/>
    </row>
    <row r="33" spans="1:8" x14ac:dyDescent="0.2">
      <c r="A33" s="821"/>
      <c r="B33" s="2472"/>
      <c r="C33" s="2471"/>
      <c r="D33" s="2471"/>
      <c r="E33" s="2471"/>
      <c r="F33" s="2471"/>
      <c r="G33" s="2471"/>
      <c r="H33" s="819"/>
    </row>
    <row r="34" spans="1:8" x14ac:dyDescent="0.2">
      <c r="A34" s="821"/>
      <c r="B34" s="2472"/>
      <c r="C34" s="2471"/>
      <c r="D34" s="2471"/>
      <c r="E34" s="2471"/>
      <c r="F34" s="2471"/>
      <c r="G34" s="2471"/>
      <c r="H34" s="819"/>
    </row>
    <row r="35" spans="1:8" x14ac:dyDescent="0.2">
      <c r="A35" s="821"/>
      <c r="B35" s="2468" t="s">
        <v>228</v>
      </c>
      <c r="C35" s="2469"/>
      <c r="D35" s="2469"/>
      <c r="E35" s="2469"/>
      <c r="F35" s="2469"/>
      <c r="G35" s="2469"/>
      <c r="H35" s="819"/>
    </row>
    <row r="36" spans="1:8" x14ac:dyDescent="0.2">
      <c r="A36" s="821"/>
      <c r="B36" s="2569" t="s">
        <v>1789</v>
      </c>
      <c r="C36" s="2569"/>
      <c r="D36" s="2569"/>
      <c r="E36" s="2569"/>
      <c r="F36" s="2569"/>
      <c r="G36" s="2569"/>
      <c r="H36" s="819"/>
    </row>
    <row r="37" spans="1:8" x14ac:dyDescent="0.2">
      <c r="A37" s="821"/>
      <c r="B37" s="2569"/>
      <c r="C37" s="2569"/>
      <c r="D37" s="2569"/>
      <c r="E37" s="2569"/>
      <c r="F37" s="2569"/>
      <c r="G37" s="2569"/>
      <c r="H37" s="819"/>
    </row>
    <row r="38" spans="1:8" x14ac:dyDescent="0.2">
      <c r="A38" s="821"/>
      <c r="B38" s="2569" t="s">
        <v>1777</v>
      </c>
      <c r="C38" s="2569"/>
      <c r="D38" s="2569"/>
      <c r="E38" s="2569"/>
      <c r="F38" s="2569"/>
      <c r="G38" s="2569"/>
      <c r="H38" s="819"/>
    </row>
    <row r="39" spans="1:8" x14ac:dyDescent="0.2">
      <c r="A39" s="821"/>
      <c r="B39" s="2569"/>
      <c r="C39" s="2569"/>
      <c r="D39" s="2569"/>
      <c r="E39" s="2569"/>
      <c r="F39" s="2569"/>
      <c r="G39" s="2569"/>
      <c r="H39" s="819"/>
    </row>
    <row r="40" spans="1:8" x14ac:dyDescent="0.2">
      <c r="A40" s="821"/>
      <c r="B40" s="2472"/>
      <c r="C40" s="2471"/>
      <c r="D40" s="2471"/>
      <c r="E40" s="2471"/>
      <c r="F40" s="2471"/>
      <c r="G40" s="2471"/>
      <c r="H40" s="819"/>
    </row>
    <row r="41" spans="1:8" x14ac:dyDescent="0.2">
      <c r="A41" s="821"/>
      <c r="B41" s="2472"/>
      <c r="C41" s="2471"/>
      <c r="D41" s="2471"/>
      <c r="E41" s="2471"/>
      <c r="F41" s="2471"/>
      <c r="G41" s="2471"/>
      <c r="H41" s="819"/>
    </row>
    <row r="42" spans="1:8" x14ac:dyDescent="0.2">
      <c r="A42" s="821"/>
      <c r="B42" s="2472"/>
      <c r="C42" s="2471"/>
      <c r="D42" s="2471"/>
      <c r="E42" s="2471"/>
      <c r="F42" s="2471"/>
      <c r="G42" s="2471"/>
      <c r="H42" s="819"/>
    </row>
    <row r="43" spans="1:8" x14ac:dyDescent="0.2">
      <c r="A43" s="821"/>
      <c r="B43" s="2472"/>
      <c r="C43" s="2471"/>
      <c r="D43" s="2471"/>
      <c r="E43" s="2471"/>
      <c r="F43" s="2471"/>
      <c r="G43" s="2471"/>
      <c r="H43" s="819"/>
    </row>
    <row r="44" spans="1:8" x14ac:dyDescent="0.2">
      <c r="A44" s="821"/>
      <c r="B44" s="2472"/>
      <c r="C44" s="2471"/>
      <c r="D44" s="2471"/>
      <c r="E44" s="2471"/>
      <c r="F44" s="2471"/>
      <c r="G44" s="2471"/>
      <c r="H44" s="819"/>
    </row>
    <row r="45" spans="1:8" x14ac:dyDescent="0.2">
      <c r="A45" s="821"/>
      <c r="B45" s="2472"/>
      <c r="C45" s="2471"/>
      <c r="D45" s="2471"/>
      <c r="E45" s="2471"/>
      <c r="F45" s="2471"/>
      <c r="G45" s="2471"/>
      <c r="H45" s="819"/>
    </row>
    <row r="46" spans="1:8" x14ac:dyDescent="0.2">
      <c r="A46" s="821"/>
      <c r="B46" s="2472"/>
      <c r="C46" s="2471"/>
      <c r="D46" s="2471"/>
      <c r="E46" s="2471"/>
      <c r="F46" s="2471"/>
      <c r="G46" s="2471"/>
      <c r="H46" s="819"/>
    </row>
    <row r="47" spans="1:8" x14ac:dyDescent="0.2">
      <c r="A47" s="821"/>
      <c r="B47" s="2472"/>
      <c r="C47" s="2471"/>
      <c r="D47" s="2471"/>
      <c r="E47" s="2471"/>
      <c r="F47" s="2471"/>
      <c r="G47" s="2471"/>
      <c r="H47" s="819"/>
    </row>
    <row r="48" spans="1:8" x14ac:dyDescent="0.2">
      <c r="A48" s="821"/>
      <c r="B48" s="2472"/>
      <c r="C48" s="2471"/>
      <c r="D48" s="2471"/>
      <c r="E48" s="2471"/>
      <c r="F48" s="2471"/>
      <c r="G48" s="2471"/>
      <c r="H48" s="819"/>
    </row>
    <row r="49" spans="1:8" x14ac:dyDescent="0.2">
      <c r="A49" s="821"/>
      <c r="B49" s="2472"/>
      <c r="C49" s="2471"/>
      <c r="D49" s="2471"/>
      <c r="E49" s="2471"/>
      <c r="F49" s="2471"/>
      <c r="G49" s="2471"/>
      <c r="H49" s="819"/>
    </row>
    <row r="50" spans="1:8" x14ac:dyDescent="0.2">
      <c r="A50" s="821"/>
      <c r="B50" s="2472"/>
      <c r="C50" s="2471"/>
      <c r="D50" s="2471"/>
      <c r="E50" s="2471"/>
      <c r="F50" s="2471"/>
      <c r="G50" s="2471"/>
      <c r="H50" s="819"/>
    </row>
    <row r="51" spans="1:8" x14ac:dyDescent="0.2">
      <c r="A51" s="821"/>
      <c r="B51" s="2472"/>
      <c r="C51" s="2471"/>
      <c r="D51" s="2471"/>
      <c r="E51" s="2471"/>
      <c r="F51" s="2471"/>
      <c r="G51" s="2471"/>
      <c r="H51" s="819"/>
    </row>
    <row r="52" spans="1:8" x14ac:dyDescent="0.2">
      <c r="A52" s="821"/>
      <c r="B52" s="2472"/>
      <c r="C52" s="2471"/>
      <c r="D52" s="2471"/>
      <c r="E52" s="2471"/>
      <c r="F52" s="2471"/>
      <c r="G52" s="2471"/>
      <c r="H52" s="819"/>
    </row>
    <row r="53" spans="1:8" x14ac:dyDescent="0.2">
      <c r="A53" s="821"/>
      <c r="B53" s="2472"/>
      <c r="C53" s="2471"/>
      <c r="D53" s="2471"/>
      <c r="E53" s="2471"/>
      <c r="F53" s="2471"/>
      <c r="G53" s="2471"/>
      <c r="H53" s="819"/>
    </row>
    <row r="54" spans="1:8" x14ac:dyDescent="0.2">
      <c r="A54" s="821"/>
      <c r="B54" s="2472"/>
      <c r="C54" s="2471"/>
      <c r="D54" s="2471"/>
      <c r="E54" s="2471"/>
      <c r="F54" s="2471"/>
      <c r="G54" s="2471"/>
      <c r="H54" s="819"/>
    </row>
    <row r="55" spans="1:8" ht="13.5" thickBot="1" x14ac:dyDescent="0.25">
      <c r="A55" s="822"/>
      <c r="B55" s="2473"/>
      <c r="C55" s="2474"/>
      <c r="D55" s="2474"/>
      <c r="E55" s="2474"/>
      <c r="F55" s="2474"/>
      <c r="G55" s="2474"/>
      <c r="H55" s="823"/>
    </row>
    <row r="56" spans="1:8" x14ac:dyDescent="0.2">
      <c r="A56" s="11"/>
      <c r="B56" s="2"/>
      <c r="C56" s="2"/>
      <c r="D56" s="2"/>
      <c r="E56" s="11"/>
      <c r="F56" s="11"/>
      <c r="G56" s="11"/>
      <c r="H56" s="11"/>
    </row>
    <row r="57" spans="1:8" x14ac:dyDescent="0.2">
      <c r="A57" s="11"/>
      <c r="B57" s="2"/>
      <c r="C57" s="2"/>
      <c r="D57" s="2"/>
      <c r="E57" s="11"/>
      <c r="F57" s="11"/>
      <c r="G57" s="11"/>
      <c r="H57" s="11"/>
    </row>
    <row r="58" spans="1:8" x14ac:dyDescent="0.2">
      <c r="A58" s="11"/>
      <c r="B58" s="2"/>
      <c r="C58" s="2"/>
      <c r="D58" s="2"/>
      <c r="E58" s="11"/>
      <c r="F58" s="11"/>
      <c r="G58" s="11"/>
      <c r="H58" s="11"/>
    </row>
    <row r="59" spans="1:8" x14ac:dyDescent="0.2">
      <c r="A59" s="11"/>
      <c r="B59" s="2"/>
      <c r="C59" s="2"/>
      <c r="D59" s="2"/>
      <c r="E59" s="11"/>
      <c r="F59" s="11"/>
      <c r="G59" s="11"/>
      <c r="H59" s="11"/>
    </row>
    <row r="60" spans="1:8" x14ac:dyDescent="0.2">
      <c r="A60" s="11"/>
      <c r="B60" s="2"/>
      <c r="C60" s="2"/>
      <c r="D60" s="2"/>
      <c r="E60" s="11"/>
      <c r="F60" s="11"/>
      <c r="G60" s="11"/>
      <c r="H60" s="11"/>
    </row>
    <row r="61" spans="1:8" x14ac:dyDescent="0.2">
      <c r="A61" s="11"/>
      <c r="B61" s="2"/>
      <c r="C61" s="2"/>
      <c r="D61" s="2"/>
      <c r="E61" s="11"/>
      <c r="F61" s="11"/>
      <c r="G61" s="11"/>
      <c r="H61" s="11"/>
    </row>
    <row r="62" spans="1:8" x14ac:dyDescent="0.2">
      <c r="A62" s="11"/>
      <c r="B62" s="2"/>
      <c r="C62" s="2"/>
      <c r="D62" s="2"/>
      <c r="E62" s="11"/>
      <c r="F62" s="11"/>
      <c r="G62" s="11"/>
      <c r="H62" s="11"/>
    </row>
    <row r="63" spans="1:8" x14ac:dyDescent="0.2">
      <c r="A63" s="11"/>
      <c r="B63" s="2"/>
      <c r="C63" s="2"/>
      <c r="D63" s="2"/>
      <c r="E63" s="11"/>
      <c r="F63" s="11"/>
      <c r="G63" s="11"/>
      <c r="H63" s="11"/>
    </row>
    <row r="64" spans="1:8" x14ac:dyDescent="0.2">
      <c r="A64" s="11"/>
      <c r="B64" s="2"/>
      <c r="C64" s="2"/>
      <c r="D64" s="2"/>
      <c r="E64" s="11"/>
      <c r="F64" s="11"/>
      <c r="G64" s="11"/>
      <c r="H64" s="11"/>
    </row>
    <row r="65" spans="1:8" x14ac:dyDescent="0.2">
      <c r="A65" s="11"/>
      <c r="B65" s="2"/>
      <c r="C65" s="2"/>
      <c r="D65" s="2"/>
      <c r="E65" s="11"/>
      <c r="F65" s="11"/>
      <c r="G65" s="11"/>
      <c r="H65" s="11"/>
    </row>
    <row r="66" spans="1:8" x14ac:dyDescent="0.2">
      <c r="A66" s="11"/>
      <c r="B66" s="2"/>
      <c r="C66" s="2"/>
      <c r="D66" s="2"/>
      <c r="E66" s="11"/>
      <c r="F66" s="11"/>
      <c r="G66" s="11"/>
      <c r="H66" s="11"/>
    </row>
  </sheetData>
  <mergeCells count="51">
    <mergeCell ref="B34:G34"/>
    <mergeCell ref="B35:G35"/>
    <mergeCell ref="B53:G53"/>
    <mergeCell ref="B36:G37"/>
    <mergeCell ref="B38:G39"/>
    <mergeCell ref="B54:G54"/>
    <mergeCell ref="B55:G55"/>
    <mergeCell ref="B40:G40"/>
    <mergeCell ref="B41:G41"/>
    <mergeCell ref="B42:G42"/>
    <mergeCell ref="B43:G43"/>
    <mergeCell ref="B44:G44"/>
    <mergeCell ref="B45:G45"/>
    <mergeCell ref="B46:G46"/>
    <mergeCell ref="B47:G47"/>
    <mergeCell ref="B48:G48"/>
    <mergeCell ref="B49:G49"/>
    <mergeCell ref="B50:G50"/>
    <mergeCell ref="B51:G51"/>
    <mergeCell ref="B52:G52"/>
    <mergeCell ref="B29:G29"/>
    <mergeCell ref="B30:G30"/>
    <mergeCell ref="B31:G31"/>
    <mergeCell ref="B32:G32"/>
    <mergeCell ref="B33:G33"/>
    <mergeCell ref="B24:G24"/>
    <mergeCell ref="B25:G25"/>
    <mergeCell ref="B26:G26"/>
    <mergeCell ref="B27:G27"/>
    <mergeCell ref="B28:G28"/>
    <mergeCell ref="B22:G22"/>
    <mergeCell ref="B23:G23"/>
    <mergeCell ref="B16:G16"/>
    <mergeCell ref="B17:G17"/>
    <mergeCell ref="B18:G18"/>
    <mergeCell ref="B19:G19"/>
    <mergeCell ref="B1:C1"/>
    <mergeCell ref="D1:G1"/>
    <mergeCell ref="D4:E4"/>
    <mergeCell ref="B3:C3"/>
    <mergeCell ref="B2:C2"/>
    <mergeCell ref="D3:G3"/>
    <mergeCell ref="D2:G2"/>
    <mergeCell ref="A5:H6"/>
    <mergeCell ref="B4:C4"/>
    <mergeCell ref="B20:G20"/>
    <mergeCell ref="B21:G21"/>
    <mergeCell ref="B7:G7"/>
    <mergeCell ref="B8:G8"/>
    <mergeCell ref="B14:G14"/>
    <mergeCell ref="B15:G15"/>
  </mergeCells>
  <phoneticPr fontId="51" type="noConversion"/>
  <printOptions horizontalCentered="1" verticalCentered="1"/>
  <pageMargins left="0" right="0" top="0" bottom="0" header="0" footer="0"/>
  <pageSetup paperSize="9" orientation="portrait" blackAndWhite="1"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0">
    <tabColor indexed="10"/>
  </sheetPr>
  <dimension ref="A1:G37"/>
  <sheetViews>
    <sheetView workbookViewId="0">
      <selection activeCell="C18" sqref="C18"/>
    </sheetView>
  </sheetViews>
  <sheetFormatPr baseColWidth="10" defaultRowHeight="12.75" x14ac:dyDescent="0.2"/>
  <cols>
    <col min="1" max="1" width="13.140625" customWidth="1"/>
    <col min="2" max="2" width="12.140625" customWidth="1"/>
    <col min="3" max="3" width="10.28515625" customWidth="1"/>
    <col min="5" max="5" width="14.85546875" bestFit="1" customWidth="1"/>
    <col min="7" max="7" width="13" bestFit="1" customWidth="1"/>
  </cols>
  <sheetData>
    <row r="1" spans="1:7" ht="13.5" thickBot="1" x14ac:dyDescent="0.25">
      <c r="A1" s="209" t="s">
        <v>1671</v>
      </c>
      <c r="B1" s="2263" t="str">
        <f>+Q!G5</f>
        <v>SPECIMEN ECF</v>
      </c>
      <c r="C1" s="2263"/>
      <c r="D1" s="355"/>
      <c r="E1" s="355"/>
      <c r="F1" s="355"/>
      <c r="G1" s="1091"/>
    </row>
    <row r="2" spans="1:7" ht="13.5" thickBot="1" x14ac:dyDescent="0.25">
      <c r="A2" s="208"/>
      <c r="B2" s="218"/>
      <c r="C2" s="218"/>
      <c r="D2" s="186"/>
      <c r="E2" s="346"/>
      <c r="F2" s="224" t="s">
        <v>504</v>
      </c>
      <c r="G2" s="1092"/>
    </row>
    <row r="3" spans="1:7" ht="13.5" thickBot="1" x14ac:dyDescent="0.25">
      <c r="A3" s="208"/>
      <c r="B3" s="186" t="s">
        <v>724</v>
      </c>
      <c r="C3" s="2264">
        <f>+GA!O3</f>
        <v>41639</v>
      </c>
      <c r="D3" s="2264"/>
      <c r="E3" s="2264"/>
      <c r="F3" s="224" t="s">
        <v>711</v>
      </c>
      <c r="G3" s="1093"/>
    </row>
    <row r="4" spans="1:7" ht="13.5" thickBot="1" x14ac:dyDescent="0.25">
      <c r="A4" s="276" t="s">
        <v>1457</v>
      </c>
      <c r="B4" s="279"/>
      <c r="C4" s="278" t="s">
        <v>725</v>
      </c>
      <c r="D4" s="280"/>
      <c r="E4" s="277"/>
      <c r="F4" s="277"/>
      <c r="G4" s="359"/>
    </row>
    <row r="5" spans="1:7" ht="18.75" customHeight="1" x14ac:dyDescent="0.2">
      <c r="A5" s="2673" t="s">
        <v>505</v>
      </c>
      <c r="B5" s="2674"/>
      <c r="C5" s="2674"/>
      <c r="D5" s="2674"/>
      <c r="E5" s="2674"/>
      <c r="F5" s="2674"/>
      <c r="G5" s="2675"/>
    </row>
    <row r="6" spans="1:7" x14ac:dyDescent="0.2">
      <c r="A6" s="2676"/>
      <c r="B6" s="2677"/>
      <c r="C6" s="2677"/>
      <c r="D6" s="2677"/>
      <c r="E6" s="2677"/>
      <c r="F6" s="2677"/>
      <c r="G6" s="2678"/>
    </row>
    <row r="7" spans="1:7" x14ac:dyDescent="0.2">
      <c r="A7" s="1094"/>
      <c r="B7" s="415"/>
      <c r="C7" s="415"/>
      <c r="D7" s="415"/>
      <c r="E7" s="569"/>
      <c r="F7" s="569"/>
      <c r="G7" s="1095"/>
    </row>
    <row r="8" spans="1:7" x14ac:dyDescent="0.2">
      <c r="A8" s="1096"/>
      <c r="B8" s="414"/>
      <c r="C8" s="414"/>
      <c r="D8" s="414"/>
      <c r="E8" s="569"/>
      <c r="F8" s="569"/>
      <c r="G8" s="1095"/>
    </row>
    <row r="9" spans="1:7" ht="15.75" x14ac:dyDescent="0.25">
      <c r="A9" s="1420"/>
      <c r="B9" s="1423"/>
      <c r="C9" s="1423"/>
      <c r="D9" s="1423"/>
      <c r="E9" s="663"/>
      <c r="F9" s="570"/>
      <c r="G9" s="1505"/>
    </row>
    <row r="10" spans="1:7" x14ac:dyDescent="0.2">
      <c r="A10" s="1422"/>
      <c r="B10" s="1423"/>
      <c r="C10" s="1423"/>
      <c r="D10" s="1423"/>
      <c r="E10" s="570"/>
      <c r="F10" s="570"/>
      <c r="G10" s="1505"/>
    </row>
    <row r="11" spans="1:7" x14ac:dyDescent="0.2">
      <c r="A11" s="1422"/>
      <c r="B11" s="1423"/>
      <c r="C11" s="1423"/>
      <c r="D11" s="1423"/>
      <c r="E11" s="570"/>
      <c r="F11" s="570"/>
      <c r="G11" s="1505"/>
    </row>
    <row r="12" spans="1:7" x14ac:dyDescent="0.2">
      <c r="A12" s="1420"/>
      <c r="B12" s="571"/>
      <c r="C12" s="1199"/>
      <c r="D12" s="1423"/>
      <c r="E12" s="204"/>
      <c r="F12" s="570"/>
      <c r="G12" s="1505"/>
    </row>
    <row r="13" spans="1:7" x14ac:dyDescent="0.2">
      <c r="A13" s="1422"/>
      <c r="B13" s="1423"/>
      <c r="C13" s="1423"/>
      <c r="D13" s="1423"/>
      <c r="E13" s="570"/>
      <c r="F13" s="570"/>
      <c r="G13" s="1505"/>
    </row>
    <row r="14" spans="1:7" x14ac:dyDescent="0.2">
      <c r="A14" s="1422"/>
      <c r="B14" s="1423"/>
      <c r="C14" s="1423"/>
      <c r="D14" s="1423"/>
      <c r="E14" s="570"/>
      <c r="F14" s="570"/>
      <c r="G14" s="1506"/>
    </row>
    <row r="15" spans="1:7" x14ac:dyDescent="0.2">
      <c r="A15" s="1422"/>
      <c r="B15" s="1423"/>
      <c r="C15" s="1423"/>
      <c r="D15" s="1423"/>
      <c r="E15" s="570"/>
      <c r="F15" s="570"/>
      <c r="G15" s="1506"/>
    </row>
    <row r="16" spans="1:7" x14ac:dyDescent="0.2">
      <c r="A16" s="1422"/>
      <c r="B16" s="1423"/>
      <c r="C16" s="1423"/>
      <c r="D16" s="1423"/>
      <c r="E16" s="570"/>
      <c r="F16" s="570"/>
      <c r="G16" s="1506"/>
    </row>
    <row r="17" spans="1:7" ht="13.5" x14ac:dyDescent="0.25">
      <c r="A17" s="1422"/>
      <c r="B17" s="1423"/>
      <c r="C17" s="1423"/>
      <c r="D17" s="1423"/>
      <c r="E17" s="570"/>
      <c r="F17" s="570"/>
      <c r="G17" s="1507"/>
    </row>
    <row r="18" spans="1:7" x14ac:dyDescent="0.2">
      <c r="A18" s="1422"/>
      <c r="B18" s="1423"/>
      <c r="C18" s="1423"/>
      <c r="D18" s="1423"/>
      <c r="E18" s="570"/>
      <c r="F18" s="570"/>
      <c r="G18" s="1505"/>
    </row>
    <row r="19" spans="1:7" x14ac:dyDescent="0.2">
      <c r="A19" s="1420"/>
      <c r="B19" s="1423"/>
      <c r="C19" s="1423"/>
      <c r="D19" s="1423"/>
      <c r="E19" s="570"/>
      <c r="F19" s="570"/>
      <c r="G19" s="1505"/>
    </row>
    <row r="20" spans="1:7" x14ac:dyDescent="0.2">
      <c r="A20" s="1422"/>
      <c r="B20" s="1423"/>
      <c r="C20" s="1423"/>
      <c r="D20" s="1423"/>
      <c r="E20" s="570"/>
      <c r="F20" s="570"/>
      <c r="G20" s="1505"/>
    </row>
    <row r="21" spans="1:7" x14ac:dyDescent="0.2">
      <c r="A21" s="1424"/>
      <c r="B21" s="1423"/>
      <c r="C21" s="1423"/>
      <c r="D21" s="1423"/>
      <c r="E21" s="570"/>
      <c r="F21" s="570"/>
      <c r="G21" s="1506"/>
    </row>
    <row r="22" spans="1:7" x14ac:dyDescent="0.2">
      <c r="A22" s="1424"/>
      <c r="B22" s="1423"/>
      <c r="C22" s="1423"/>
      <c r="D22" s="1423"/>
      <c r="E22" s="570"/>
      <c r="F22" s="570"/>
      <c r="G22" s="1506"/>
    </row>
    <row r="23" spans="1:7" x14ac:dyDescent="0.2">
      <c r="A23" s="1424"/>
      <c r="B23" s="1423"/>
      <c r="C23" s="1423"/>
      <c r="D23" s="1423"/>
      <c r="E23" s="570"/>
      <c r="F23" s="570"/>
      <c r="G23" s="1506"/>
    </row>
    <row r="24" spans="1:7" ht="13.5" x14ac:dyDescent="0.25">
      <c r="A24" s="1424"/>
      <c r="B24" s="1423"/>
      <c r="C24" s="1423"/>
      <c r="D24" s="1423"/>
      <c r="E24" s="570"/>
      <c r="F24" s="570"/>
      <c r="G24" s="1507"/>
    </row>
    <row r="25" spans="1:7" x14ac:dyDescent="0.2">
      <c r="A25" s="1422"/>
      <c r="B25" s="1423"/>
      <c r="C25" s="1423"/>
      <c r="D25" s="1423"/>
      <c r="E25" s="570"/>
      <c r="F25" s="570"/>
      <c r="G25" s="1505"/>
    </row>
    <row r="26" spans="1:7" x14ac:dyDescent="0.2">
      <c r="A26" s="1422"/>
      <c r="B26" s="1423"/>
      <c r="C26" s="1423"/>
      <c r="D26" s="1423"/>
      <c r="E26" s="570"/>
      <c r="F26" s="570"/>
      <c r="G26" s="1505"/>
    </row>
    <row r="27" spans="1:7" x14ac:dyDescent="0.2">
      <c r="A27" s="1508"/>
      <c r="B27" s="1423"/>
      <c r="C27" s="1423"/>
      <c r="D27" s="1423"/>
      <c r="E27" s="1425"/>
      <c r="F27" s="570"/>
      <c r="G27" s="1505"/>
    </row>
    <row r="28" spans="1:7" x14ac:dyDescent="0.2">
      <c r="A28" s="1422"/>
      <c r="B28" s="1423"/>
      <c r="C28" s="1423"/>
      <c r="D28" s="1423"/>
      <c r="E28" s="570"/>
      <c r="F28" s="570"/>
      <c r="G28" s="1505"/>
    </row>
    <row r="29" spans="1:7" x14ac:dyDescent="0.2">
      <c r="A29" s="1422"/>
      <c r="B29" s="1423"/>
      <c r="C29" s="1423"/>
      <c r="D29" s="1423"/>
      <c r="E29" s="1425"/>
      <c r="F29" s="1509"/>
      <c r="G29" s="1505"/>
    </row>
    <row r="30" spans="1:7" x14ac:dyDescent="0.2">
      <c r="A30" s="1422"/>
      <c r="B30" s="1423"/>
      <c r="C30" s="1423"/>
      <c r="D30" s="1423"/>
      <c r="E30" s="1509"/>
      <c r="F30" s="1509"/>
      <c r="G30" s="1505"/>
    </row>
    <row r="31" spans="1:7" x14ac:dyDescent="0.2">
      <c r="A31" s="1422"/>
      <c r="B31" s="1423"/>
      <c r="C31" s="1423"/>
      <c r="D31" s="1423"/>
      <c r="E31" s="1425"/>
      <c r="F31" s="1509"/>
      <c r="G31" s="1505"/>
    </row>
    <row r="32" spans="1:7" x14ac:dyDescent="0.2">
      <c r="A32" s="1422"/>
      <c r="B32" s="1423"/>
      <c r="C32" s="1423"/>
      <c r="D32" s="1423"/>
      <c r="E32" s="1509"/>
      <c r="F32" s="1509"/>
      <c r="G32" s="1505"/>
    </row>
    <row r="33" spans="1:7" x14ac:dyDescent="0.2">
      <c r="A33" s="948"/>
      <c r="B33" s="519"/>
      <c r="C33" s="519"/>
      <c r="D33" s="519"/>
      <c r="E33" s="520"/>
      <c r="F33" s="1509"/>
      <c r="G33" s="1505"/>
    </row>
    <row r="34" spans="1:7" x14ac:dyDescent="0.2">
      <c r="A34" s="946"/>
      <c r="B34" s="519"/>
      <c r="C34" s="519"/>
      <c r="D34" s="519"/>
      <c r="E34" s="520"/>
      <c r="F34" s="520"/>
      <c r="G34" s="947"/>
    </row>
    <row r="35" spans="1:7" ht="13.5" x14ac:dyDescent="0.25">
      <c r="A35" s="948"/>
      <c r="B35" s="519"/>
      <c r="C35" s="519"/>
      <c r="D35" s="572"/>
      <c r="E35" s="520"/>
      <c r="F35" s="520"/>
      <c r="G35" s="947"/>
    </row>
    <row r="36" spans="1:7" ht="13.5" x14ac:dyDescent="0.25">
      <c r="A36" s="948"/>
      <c r="B36" s="519"/>
      <c r="C36" s="519"/>
      <c r="D36" s="572"/>
      <c r="E36" s="520"/>
      <c r="F36" s="520"/>
      <c r="G36" s="947"/>
    </row>
    <row r="37" spans="1:7" x14ac:dyDescent="0.2">
      <c r="A37" s="1426"/>
      <c r="B37" s="1427"/>
      <c r="C37" s="1427"/>
      <c r="D37" s="1427"/>
      <c r="E37" s="1427"/>
      <c r="F37" s="1427"/>
      <c r="G37" s="1428"/>
    </row>
  </sheetData>
  <mergeCells count="3">
    <mergeCell ref="B1:C1"/>
    <mergeCell ref="C3:E3"/>
    <mergeCell ref="A5:G6"/>
  </mergeCells>
  <phoneticPr fontId="51" type="noConversion"/>
  <pageMargins left="0.78740157499999996" right="0.78740157499999996" top="0.984251969" bottom="0.984251969" header="0.4921259845" footer="0.4921259845"/>
  <pageSetup paperSize="9" orientation="portrait"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1">
    <tabColor indexed="10"/>
  </sheetPr>
  <dimension ref="A1:G46"/>
  <sheetViews>
    <sheetView workbookViewId="0">
      <selection activeCell="A10" sqref="A10:G10"/>
    </sheetView>
  </sheetViews>
  <sheetFormatPr baseColWidth="10" defaultRowHeight="12.75" x14ac:dyDescent="0.2"/>
  <sheetData>
    <row r="1" spans="1:7" ht="13.5" thickBot="1" x14ac:dyDescent="0.25">
      <c r="A1" s="209" t="s">
        <v>1671</v>
      </c>
      <c r="B1" s="2263" t="str">
        <f>CLIENT</f>
        <v>SPECIMEN ECF</v>
      </c>
      <c r="C1" s="2263"/>
      <c r="D1" s="355"/>
      <c r="E1" s="355"/>
      <c r="F1" s="355"/>
      <c r="G1" s="1091"/>
    </row>
    <row r="2" spans="1:7" ht="13.5" thickBot="1" x14ac:dyDescent="0.25">
      <c r="A2" s="208"/>
      <c r="B2" s="218"/>
      <c r="C2" s="218"/>
      <c r="D2" s="186"/>
      <c r="E2" s="346"/>
      <c r="F2" s="224" t="s">
        <v>195</v>
      </c>
      <c r="G2" s="1092"/>
    </row>
    <row r="3" spans="1:7" ht="13.5" thickBot="1" x14ac:dyDescent="0.25">
      <c r="A3" s="208"/>
      <c r="B3" s="186" t="s">
        <v>724</v>
      </c>
      <c r="C3" s="2264">
        <f>+GA!O3</f>
        <v>41639</v>
      </c>
      <c r="D3" s="2264"/>
      <c r="E3" s="2264"/>
      <c r="F3" s="224" t="s">
        <v>711</v>
      </c>
      <c r="G3" s="1093"/>
    </row>
    <row r="4" spans="1:7" ht="13.5" thickBot="1" x14ac:dyDescent="0.25">
      <c r="A4" s="276" t="s">
        <v>1457</v>
      </c>
      <c r="B4" s="279"/>
      <c r="C4" s="278" t="s">
        <v>725</v>
      </c>
      <c r="D4" s="280"/>
      <c r="E4" s="277"/>
      <c r="F4" s="277"/>
      <c r="G4" s="359"/>
    </row>
    <row r="5" spans="1:7" x14ac:dyDescent="0.2">
      <c r="A5" s="3157" t="s">
        <v>2038</v>
      </c>
      <c r="B5" s="3158"/>
      <c r="C5" s="3158"/>
      <c r="D5" s="3158"/>
      <c r="E5" s="3158"/>
      <c r="F5" s="3158"/>
      <c r="G5" s="3159"/>
    </row>
    <row r="6" spans="1:7" x14ac:dyDescent="0.2">
      <c r="A6" s="3160"/>
      <c r="B6" s="3161"/>
      <c r="C6" s="3161"/>
      <c r="D6" s="3161"/>
      <c r="E6" s="3161"/>
      <c r="F6" s="3161"/>
      <c r="G6" s="3162"/>
    </row>
    <row r="7" spans="1:7" x14ac:dyDescent="0.2">
      <c r="A7" s="208"/>
      <c r="B7" s="186"/>
      <c r="C7" s="186"/>
      <c r="D7" s="186"/>
      <c r="E7" s="186"/>
      <c r="F7" s="186"/>
      <c r="G7" s="358"/>
    </row>
    <row r="8" spans="1:7" x14ac:dyDescent="0.2">
      <c r="A8" s="3163" t="s">
        <v>2060</v>
      </c>
      <c r="B8" s="3164"/>
      <c r="C8" s="3164"/>
      <c r="D8" s="3164"/>
      <c r="E8" s="3164"/>
      <c r="F8" s="3164"/>
      <c r="G8" s="3165"/>
    </row>
    <row r="9" spans="1:7" ht="12.75" customHeight="1" x14ac:dyDescent="0.25">
      <c r="A9" s="3172"/>
      <c r="B9" s="3173"/>
      <c r="C9" s="3173"/>
      <c r="D9" s="3173"/>
      <c r="E9" s="3173"/>
      <c r="F9" s="3173"/>
      <c r="G9" s="3174"/>
    </row>
    <row r="10" spans="1:7" ht="12.75" customHeight="1" x14ac:dyDescent="0.2">
      <c r="A10" s="3248" t="s">
        <v>2061</v>
      </c>
      <c r="B10" s="3249"/>
      <c r="C10" s="3249"/>
      <c r="D10" s="3249"/>
      <c r="E10" s="3249"/>
      <c r="F10" s="3249"/>
      <c r="G10" s="3250"/>
    </row>
    <row r="11" spans="1:7" ht="15.75" customHeight="1" x14ac:dyDescent="0.25">
      <c r="A11" s="3251"/>
      <c r="B11" s="3252"/>
      <c r="C11" s="3252"/>
      <c r="D11" s="3252"/>
      <c r="E11" s="3252"/>
      <c r="F11" s="3252"/>
      <c r="G11" s="3253"/>
    </row>
    <row r="12" spans="1:7" ht="15.75" customHeight="1" x14ac:dyDescent="0.25">
      <c r="A12" s="3172"/>
      <c r="B12" s="3173"/>
      <c r="C12" s="3173"/>
      <c r="D12" s="3173"/>
      <c r="E12" s="3173"/>
      <c r="F12" s="3173"/>
      <c r="G12" s="3174"/>
    </row>
    <row r="13" spans="1:7" ht="15.75" customHeight="1" x14ac:dyDescent="0.25">
      <c r="A13" s="3172"/>
      <c r="B13" s="3173"/>
      <c r="C13" s="3173"/>
      <c r="D13" s="3173"/>
      <c r="E13" s="3173"/>
      <c r="F13" s="3173"/>
      <c r="G13" s="3174"/>
    </row>
    <row r="14" spans="1:7" ht="15.75" x14ac:dyDescent="0.25">
      <c r="A14" s="3245"/>
      <c r="B14" s="3246"/>
      <c r="C14" s="3246"/>
      <c r="D14" s="3246"/>
      <c r="E14" s="3246"/>
      <c r="F14" s="3246"/>
      <c r="G14" s="3247"/>
    </row>
    <row r="15" spans="1:7" ht="15.75" x14ac:dyDescent="0.25">
      <c r="A15" s="3245"/>
      <c r="B15" s="3246"/>
      <c r="C15" s="3246"/>
      <c r="D15" s="3246"/>
      <c r="E15" s="3246"/>
      <c r="F15" s="3246"/>
      <c r="G15" s="3247"/>
    </row>
    <row r="16" spans="1:7" ht="15.75" x14ac:dyDescent="0.25">
      <c r="A16" s="3245"/>
      <c r="B16" s="3246"/>
      <c r="C16" s="3246"/>
      <c r="D16" s="3246"/>
      <c r="E16" s="3246"/>
      <c r="F16" s="3246"/>
      <c r="G16" s="3247"/>
    </row>
    <row r="17" spans="1:7" ht="15.75" x14ac:dyDescent="0.25">
      <c r="A17" s="3245"/>
      <c r="B17" s="3246"/>
      <c r="C17" s="3246"/>
      <c r="D17" s="3246"/>
      <c r="E17" s="3246"/>
      <c r="F17" s="3246"/>
      <c r="G17" s="3247"/>
    </row>
    <row r="18" spans="1:7" ht="15.75" customHeight="1" x14ac:dyDescent="0.25">
      <c r="A18" s="3172"/>
      <c r="B18" s="3173"/>
      <c r="C18" s="3173"/>
      <c r="D18" s="3173"/>
      <c r="E18" s="3173"/>
      <c r="F18" s="3173"/>
      <c r="G18" s="3174"/>
    </row>
    <row r="19" spans="1:7" ht="15.75" customHeight="1" x14ac:dyDescent="0.25">
      <c r="A19" s="3172"/>
      <c r="B19" s="3173"/>
      <c r="C19" s="3173"/>
      <c r="D19" s="3173"/>
      <c r="E19" s="3173"/>
      <c r="F19" s="3173"/>
      <c r="G19" s="3174"/>
    </row>
    <row r="20" spans="1:7" ht="15.75" customHeight="1" x14ac:dyDescent="0.25">
      <c r="A20" s="3172"/>
      <c r="B20" s="3173"/>
      <c r="C20" s="3173"/>
      <c r="D20" s="3173"/>
      <c r="E20" s="3173"/>
      <c r="F20" s="3173"/>
      <c r="G20" s="3174"/>
    </row>
    <row r="21" spans="1:7" ht="15.75" customHeight="1" x14ac:dyDescent="0.25">
      <c r="A21" s="3172"/>
      <c r="B21" s="3173"/>
      <c r="C21" s="3173"/>
      <c r="D21" s="3173"/>
      <c r="E21" s="3173"/>
      <c r="F21" s="3173"/>
      <c r="G21" s="3174"/>
    </row>
    <row r="22" spans="1:7" ht="15.75" x14ac:dyDescent="0.25">
      <c r="A22" s="3245"/>
      <c r="B22" s="3246"/>
      <c r="C22" s="3246"/>
      <c r="D22" s="3246"/>
      <c r="E22" s="3246"/>
      <c r="F22" s="3246"/>
      <c r="G22" s="3247"/>
    </row>
    <row r="23" spans="1:7" ht="15.75" x14ac:dyDescent="0.25">
      <c r="A23" s="3245"/>
      <c r="B23" s="3246"/>
      <c r="C23" s="3246"/>
      <c r="D23" s="3246"/>
      <c r="E23" s="3246"/>
      <c r="F23" s="3246"/>
      <c r="G23" s="3247"/>
    </row>
    <row r="24" spans="1:7" ht="15.75" customHeight="1" x14ac:dyDescent="0.25">
      <c r="A24" s="3172"/>
      <c r="B24" s="3173"/>
      <c r="C24" s="3173"/>
      <c r="D24" s="3173"/>
      <c r="E24" s="3173"/>
      <c r="F24" s="3173"/>
      <c r="G24" s="3174"/>
    </row>
    <row r="25" spans="1:7" ht="15.75" customHeight="1" x14ac:dyDescent="0.25">
      <c r="A25" s="3172"/>
      <c r="B25" s="3173"/>
      <c r="C25" s="3173"/>
      <c r="D25" s="3173"/>
      <c r="E25" s="3173"/>
      <c r="F25" s="3173"/>
      <c r="G25" s="3174"/>
    </row>
    <row r="26" spans="1:7" ht="15.75" x14ac:dyDescent="0.25">
      <c r="A26" s="3245"/>
      <c r="B26" s="3246"/>
      <c r="C26" s="3246"/>
      <c r="D26" s="3246"/>
      <c r="E26" s="3246"/>
      <c r="F26" s="3246"/>
      <c r="G26" s="3247"/>
    </row>
    <row r="27" spans="1:7" ht="15.75" x14ac:dyDescent="0.25">
      <c r="A27" s="3245"/>
      <c r="B27" s="3246"/>
      <c r="C27" s="3246"/>
      <c r="D27" s="3246"/>
      <c r="E27" s="3246"/>
      <c r="F27" s="3246"/>
      <c r="G27" s="3247"/>
    </row>
    <row r="28" spans="1:7" ht="12.75" customHeight="1" x14ac:dyDescent="0.25">
      <c r="A28" s="3172"/>
      <c r="B28" s="3173"/>
      <c r="C28" s="3173"/>
      <c r="D28" s="3173"/>
      <c r="E28" s="3173"/>
      <c r="F28" s="3173"/>
      <c r="G28" s="3174"/>
    </row>
    <row r="29" spans="1:7" ht="12.75" customHeight="1" x14ac:dyDescent="0.25">
      <c r="A29" s="3172"/>
      <c r="B29" s="3173"/>
      <c r="C29" s="3173"/>
      <c r="D29" s="3173"/>
      <c r="E29" s="3173"/>
      <c r="F29" s="3173"/>
      <c r="G29" s="3174"/>
    </row>
    <row r="30" spans="1:7" ht="12.75" customHeight="1" x14ac:dyDescent="0.25">
      <c r="A30" s="3172"/>
      <c r="B30" s="3173"/>
      <c r="C30" s="3173"/>
      <c r="D30" s="3173"/>
      <c r="E30" s="3173"/>
      <c r="F30" s="3173"/>
      <c r="G30" s="3174"/>
    </row>
    <row r="31" spans="1:7" ht="15.75" customHeight="1" x14ac:dyDescent="0.25">
      <c r="A31" s="3172"/>
      <c r="B31" s="3173"/>
      <c r="C31" s="3173"/>
      <c r="D31" s="3173"/>
      <c r="E31" s="3173"/>
      <c r="F31" s="3173"/>
      <c r="G31" s="3174"/>
    </row>
    <row r="32" spans="1:7" ht="15.75" x14ac:dyDescent="0.25">
      <c r="A32" s="3245"/>
      <c r="B32" s="3246"/>
      <c r="C32" s="3246"/>
      <c r="D32" s="3246"/>
      <c r="E32" s="3246"/>
      <c r="F32" s="3246"/>
      <c r="G32" s="3247"/>
    </row>
    <row r="33" spans="1:7" ht="15.75" x14ac:dyDescent="0.25">
      <c r="A33" s="3245"/>
      <c r="B33" s="3246"/>
      <c r="C33" s="3246"/>
      <c r="D33" s="3246"/>
      <c r="E33" s="3246"/>
      <c r="F33" s="3246"/>
      <c r="G33" s="3247"/>
    </row>
    <row r="34" spans="1:7" x14ac:dyDescent="0.2">
      <c r="A34" s="3163"/>
      <c r="B34" s="3164"/>
      <c r="C34" s="3164"/>
      <c r="D34" s="3164"/>
      <c r="E34" s="3164"/>
      <c r="F34" s="3164"/>
      <c r="G34" s="3165"/>
    </row>
    <row r="35" spans="1:7" x14ac:dyDescent="0.2">
      <c r="A35" s="3163"/>
      <c r="B35" s="3164"/>
      <c r="C35" s="3164"/>
      <c r="D35" s="3164"/>
      <c r="E35" s="3164"/>
      <c r="F35" s="3164"/>
      <c r="G35" s="3165"/>
    </row>
    <row r="36" spans="1:7" x14ac:dyDescent="0.2">
      <c r="A36" s="3163"/>
      <c r="B36" s="3164"/>
      <c r="C36" s="3164"/>
      <c r="D36" s="3164"/>
      <c r="E36" s="3164"/>
      <c r="F36" s="3164"/>
      <c r="G36" s="3165"/>
    </row>
    <row r="37" spans="1:7" x14ac:dyDescent="0.2">
      <c r="A37" s="3163"/>
      <c r="B37" s="3164"/>
      <c r="C37" s="3164"/>
      <c r="D37" s="3164"/>
      <c r="E37" s="3164"/>
      <c r="F37" s="3164"/>
      <c r="G37" s="3165"/>
    </row>
    <row r="38" spans="1:7" x14ac:dyDescent="0.2">
      <c r="A38" s="3163"/>
      <c r="B38" s="3164"/>
      <c r="C38" s="3164"/>
      <c r="D38" s="3164"/>
      <c r="E38" s="3164"/>
      <c r="F38" s="3164"/>
      <c r="G38" s="3165"/>
    </row>
    <row r="39" spans="1:7" x14ac:dyDescent="0.2">
      <c r="A39" s="3163"/>
      <c r="B39" s="3164"/>
      <c r="C39" s="3164"/>
      <c r="D39" s="3164"/>
      <c r="E39" s="3164"/>
      <c r="F39" s="3164"/>
      <c r="G39" s="3165"/>
    </row>
    <row r="40" spans="1:7" x14ac:dyDescent="0.2">
      <c r="A40" s="3163"/>
      <c r="B40" s="3164"/>
      <c r="C40" s="3164"/>
      <c r="D40" s="3164"/>
      <c r="E40" s="3164"/>
      <c r="F40" s="3164"/>
      <c r="G40" s="3165"/>
    </row>
    <row r="41" spans="1:7" x14ac:dyDescent="0.2">
      <c r="A41" s="3163"/>
      <c r="B41" s="3164"/>
      <c r="C41" s="3164"/>
      <c r="D41" s="3164"/>
      <c r="E41" s="3164"/>
      <c r="F41" s="3164"/>
      <c r="G41" s="3165"/>
    </row>
    <row r="42" spans="1:7" x14ac:dyDescent="0.2">
      <c r="A42" s="3163"/>
      <c r="B42" s="3164"/>
      <c r="C42" s="3164"/>
      <c r="D42" s="3164"/>
      <c r="E42" s="3164"/>
      <c r="F42" s="3164"/>
      <c r="G42" s="3165"/>
    </row>
    <row r="43" spans="1:7" x14ac:dyDescent="0.2">
      <c r="A43" s="3163"/>
      <c r="B43" s="3164"/>
      <c r="C43" s="3164"/>
      <c r="D43" s="3164"/>
      <c r="E43" s="3164"/>
      <c r="F43" s="3164"/>
      <c r="G43" s="3165"/>
    </row>
    <row r="44" spans="1:7" x14ac:dyDescent="0.2">
      <c r="A44" s="3163"/>
      <c r="B44" s="3164"/>
      <c r="C44" s="3164"/>
      <c r="D44" s="3164"/>
      <c r="E44" s="3164"/>
      <c r="F44" s="3164"/>
      <c r="G44" s="3165"/>
    </row>
    <row r="45" spans="1:7" x14ac:dyDescent="0.2">
      <c r="A45" s="3163"/>
      <c r="B45" s="3164"/>
      <c r="C45" s="3164"/>
      <c r="D45" s="3164"/>
      <c r="E45" s="3164"/>
      <c r="F45" s="3164"/>
      <c r="G45" s="3165"/>
    </row>
    <row r="46" spans="1:7" ht="13.5" thickBot="1" x14ac:dyDescent="0.25">
      <c r="A46" s="3180"/>
      <c r="B46" s="3181"/>
      <c r="C46" s="3181"/>
      <c r="D46" s="3181"/>
      <c r="E46" s="3181"/>
      <c r="F46" s="3181"/>
      <c r="G46" s="3182"/>
    </row>
  </sheetData>
  <mergeCells count="42">
    <mergeCell ref="B1:C1"/>
    <mergeCell ref="C3:E3"/>
    <mergeCell ref="A5:G6"/>
    <mergeCell ref="A8:G8"/>
    <mergeCell ref="A17:G17"/>
    <mergeCell ref="A9:G9"/>
    <mergeCell ref="A10:G10"/>
    <mergeCell ref="A11:G11"/>
    <mergeCell ref="A12:G12"/>
    <mergeCell ref="A13:G13"/>
    <mergeCell ref="A16:G16"/>
    <mergeCell ref="A14:G14"/>
    <mergeCell ref="A15:G15"/>
    <mergeCell ref="A22:G22"/>
    <mergeCell ref="A23:G23"/>
    <mergeCell ref="A18:G18"/>
    <mergeCell ref="A19:G19"/>
    <mergeCell ref="A20:G20"/>
    <mergeCell ref="A21:G21"/>
    <mergeCell ref="A27:G27"/>
    <mergeCell ref="A32:G32"/>
    <mergeCell ref="A24:G24"/>
    <mergeCell ref="A25:G25"/>
    <mergeCell ref="A26:G26"/>
    <mergeCell ref="A28:G28"/>
    <mergeCell ref="A29:G29"/>
    <mergeCell ref="A30:G30"/>
    <mergeCell ref="A31:G31"/>
    <mergeCell ref="A40:G40"/>
    <mergeCell ref="A33:G33"/>
    <mergeCell ref="A34:G34"/>
    <mergeCell ref="A35:G35"/>
    <mergeCell ref="A36:G36"/>
    <mergeCell ref="A37:G37"/>
    <mergeCell ref="A38:G38"/>
    <mergeCell ref="A39:G39"/>
    <mergeCell ref="A45:G45"/>
    <mergeCell ref="A46:G46"/>
    <mergeCell ref="A41:G41"/>
    <mergeCell ref="A42:G42"/>
    <mergeCell ref="A43:G43"/>
    <mergeCell ref="A44:G44"/>
  </mergeCells>
  <phoneticPr fontId="51" type="noConversion"/>
  <hyperlinks>
    <hyperlink ref="A10:G10" r:id="rId1" display="Eventuellement effectuer une procédure en utilisant la loi de Benford"/>
  </hyperlinks>
  <pageMargins left="0.78740157499999996" right="0.78740157499999996" top="0.984251969" bottom="0.984251969" header="0.4921259845" footer="0.4921259845"/>
  <pageSetup paperSize="9" orientation="portrait" r:id="rId2"/>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2">
    <tabColor indexed="10"/>
  </sheetPr>
  <dimension ref="A1:F22"/>
  <sheetViews>
    <sheetView workbookViewId="0">
      <selection activeCell="C18" sqref="C18"/>
    </sheetView>
  </sheetViews>
  <sheetFormatPr baseColWidth="10" defaultRowHeight="12.75" x14ac:dyDescent="0.2"/>
  <cols>
    <col min="1" max="1" width="15.7109375" style="577" customWidth="1"/>
    <col min="2" max="2" width="13.42578125" customWidth="1"/>
    <col min="3" max="3" width="15.42578125" customWidth="1"/>
    <col min="4" max="4" width="18.42578125" style="524" customWidth="1"/>
    <col min="5" max="5" width="12.5703125" style="558" customWidth="1"/>
  </cols>
  <sheetData>
    <row r="1" spans="1:6" x14ac:dyDescent="0.2">
      <c r="A1" s="209" t="s">
        <v>1671</v>
      </c>
      <c r="B1" s="2263" t="str">
        <f>CLIENT</f>
        <v>SPECIMEN ECF</v>
      </c>
      <c r="C1" s="2263"/>
      <c r="D1" s="355"/>
      <c r="E1" s="356" t="s">
        <v>1514</v>
      </c>
    </row>
    <row r="2" spans="1:6" x14ac:dyDescent="0.2">
      <c r="A2" s="208"/>
      <c r="B2" s="218"/>
      <c r="C2" s="218"/>
      <c r="D2" s="186"/>
      <c r="E2" s="357"/>
      <c r="F2" s="206"/>
    </row>
    <row r="3" spans="1:6" x14ac:dyDescent="0.2">
      <c r="A3" s="208"/>
      <c r="B3" s="186" t="s">
        <v>724</v>
      </c>
      <c r="C3" s="2264">
        <f>+GA!O3</f>
        <v>41639</v>
      </c>
      <c r="D3" s="2264"/>
      <c r="E3" s="2552"/>
    </row>
    <row r="4" spans="1:6" ht="13.5" thickBot="1" x14ac:dyDescent="0.25">
      <c r="A4" s="276" t="s">
        <v>1457</v>
      </c>
      <c r="B4" s="279"/>
      <c r="C4" s="278" t="s">
        <v>725</v>
      </c>
      <c r="D4" s="280"/>
      <c r="E4" s="359"/>
    </row>
    <row r="5" spans="1:6" ht="25.5" customHeight="1" x14ac:dyDescent="0.2">
      <c r="A5" s="3254" t="s">
        <v>1643</v>
      </c>
      <c r="B5" s="3255"/>
      <c r="C5" s="3255"/>
      <c r="D5" s="3255"/>
      <c r="E5" s="3256"/>
    </row>
    <row r="6" spans="1:6" ht="18" x14ac:dyDescent="0.25">
      <c r="A6" s="807"/>
      <c r="B6" s="574"/>
      <c r="C6" s="574"/>
      <c r="D6" s="575" t="s">
        <v>1644</v>
      </c>
      <c r="E6" s="808" t="s">
        <v>224</v>
      </c>
    </row>
    <row r="7" spans="1:6" ht="18" x14ac:dyDescent="0.25">
      <c r="A7" s="807"/>
      <c r="B7" s="574"/>
      <c r="C7" s="574"/>
      <c r="D7" s="576"/>
      <c r="E7" s="808"/>
    </row>
    <row r="8" spans="1:6" ht="18" x14ac:dyDescent="0.25">
      <c r="A8" s="807" t="s">
        <v>1645</v>
      </c>
      <c r="B8" s="574"/>
      <c r="C8" s="574"/>
      <c r="D8" s="672"/>
      <c r="E8" s="808"/>
    </row>
    <row r="9" spans="1:6" ht="18" x14ac:dyDescent="0.25">
      <c r="A9" s="807"/>
      <c r="B9" s="574"/>
      <c r="C9" s="574"/>
      <c r="D9" s="576"/>
      <c r="E9" s="808"/>
    </row>
    <row r="10" spans="1:6" ht="18" x14ac:dyDescent="0.25">
      <c r="A10" s="807"/>
      <c r="B10" s="574"/>
      <c r="C10" s="574"/>
      <c r="D10" s="576"/>
      <c r="E10" s="808"/>
    </row>
    <row r="11" spans="1:6" ht="18" x14ac:dyDescent="0.25">
      <c r="A11" s="807" t="s">
        <v>1646</v>
      </c>
      <c r="B11" s="574"/>
      <c r="C11" s="574"/>
      <c r="D11" s="672"/>
      <c r="E11" s="809" t="e">
        <f>D11*100/D8</f>
        <v>#DIV/0!</v>
      </c>
    </row>
    <row r="12" spans="1:6" ht="18" x14ac:dyDescent="0.25">
      <c r="A12" s="810" t="s">
        <v>1647</v>
      </c>
      <c r="B12" s="574"/>
      <c r="C12" s="574"/>
      <c r="D12" s="576"/>
      <c r="E12" s="808"/>
    </row>
    <row r="13" spans="1:6" ht="18" x14ac:dyDescent="0.25">
      <c r="A13" s="807"/>
      <c r="B13" s="574"/>
      <c r="C13" s="574"/>
      <c r="D13" s="576"/>
      <c r="E13" s="808"/>
    </row>
    <row r="14" spans="1:6" ht="18" x14ac:dyDescent="0.25">
      <c r="A14" s="807" t="s">
        <v>1648</v>
      </c>
      <c r="B14" s="574"/>
      <c r="C14" s="574"/>
      <c r="D14" s="671">
        <f>D8*E14/100</f>
        <v>0</v>
      </c>
      <c r="E14" s="811"/>
    </row>
    <row r="15" spans="1:6" ht="18" x14ac:dyDescent="0.25">
      <c r="A15" s="810" t="s">
        <v>1649</v>
      </c>
      <c r="B15" s="574"/>
      <c r="C15" s="574"/>
      <c r="D15" s="576"/>
      <c r="E15" s="808"/>
    </row>
    <row r="16" spans="1:6" ht="18" x14ac:dyDescent="0.25">
      <c r="A16" s="807"/>
      <c r="B16" s="574"/>
      <c r="C16" s="574"/>
      <c r="D16" s="576"/>
      <c r="E16" s="808"/>
    </row>
    <row r="17" spans="1:5" ht="18" x14ac:dyDescent="0.25">
      <c r="A17" s="807" t="s">
        <v>1650</v>
      </c>
      <c r="B17" s="574"/>
      <c r="C17" s="574"/>
      <c r="D17" s="671">
        <f>D8*E17/100</f>
        <v>0</v>
      </c>
      <c r="E17" s="811"/>
    </row>
    <row r="18" spans="1:5" ht="18" x14ac:dyDescent="0.25">
      <c r="A18" s="810" t="s">
        <v>1651</v>
      </c>
      <c r="B18" s="574"/>
      <c r="C18" s="574"/>
      <c r="D18" s="576"/>
      <c r="E18" s="808"/>
    </row>
    <row r="19" spans="1:5" ht="18" x14ac:dyDescent="0.25">
      <c r="A19" s="807"/>
      <c r="B19" s="574"/>
      <c r="C19" s="574"/>
      <c r="D19" s="576"/>
      <c r="E19" s="808"/>
    </row>
    <row r="20" spans="1:5" ht="18" x14ac:dyDescent="0.25">
      <c r="A20" s="807"/>
      <c r="B20" s="574"/>
      <c r="C20" s="574"/>
      <c r="D20" s="576"/>
      <c r="E20" s="808"/>
    </row>
    <row r="21" spans="1:5" ht="18" x14ac:dyDescent="0.25">
      <c r="A21" s="807" t="s">
        <v>1652</v>
      </c>
      <c r="B21" s="574"/>
      <c r="C21" s="574"/>
      <c r="D21" s="671">
        <f>D8-D11-D14-17:17</f>
        <v>0</v>
      </c>
      <c r="E21" s="809" t="e">
        <f>D21/D8*100</f>
        <v>#DIV/0!</v>
      </c>
    </row>
    <row r="22" spans="1:5" ht="18.75" thickBot="1" x14ac:dyDescent="0.3">
      <c r="A22" s="812"/>
      <c r="B22" s="813"/>
      <c r="C22" s="813"/>
      <c r="D22" s="814"/>
      <c r="E22" s="815"/>
    </row>
  </sheetData>
  <mergeCells count="3">
    <mergeCell ref="B1:C1"/>
    <mergeCell ref="C3:E3"/>
    <mergeCell ref="A5:E5"/>
  </mergeCells>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5">
    <tabColor indexed="10"/>
  </sheetPr>
  <dimension ref="A1:K201"/>
  <sheetViews>
    <sheetView workbookViewId="0"/>
  </sheetViews>
  <sheetFormatPr baseColWidth="10" defaultRowHeight="12.75" x14ac:dyDescent="0.2"/>
  <cols>
    <col min="1" max="1" width="6.85546875" customWidth="1"/>
    <col min="2" max="2" width="7.42578125" customWidth="1"/>
    <col min="3" max="3" width="6.42578125" customWidth="1"/>
    <col min="4" max="4" width="15.7109375" customWidth="1"/>
    <col min="5" max="5" width="12.5703125" customWidth="1"/>
    <col min="6" max="6" width="13.7109375" customWidth="1"/>
    <col min="7" max="8" width="7.5703125" customWidth="1"/>
    <col min="9" max="9" width="6.7109375" customWidth="1"/>
    <col min="11" max="11" width="10.5703125" customWidth="1"/>
  </cols>
  <sheetData>
    <row r="1" spans="1:11" x14ac:dyDescent="0.2">
      <c r="A1" s="209" t="s">
        <v>1671</v>
      </c>
      <c r="B1" s="2263" t="str">
        <f>CLIENT</f>
        <v>SPECIMEN ECF</v>
      </c>
      <c r="C1" s="2263"/>
      <c r="D1" s="2493"/>
      <c r="E1" s="52"/>
      <c r="F1" s="52"/>
      <c r="G1" s="52"/>
      <c r="H1" s="52"/>
      <c r="J1" s="2605" t="s">
        <v>506</v>
      </c>
      <c r="K1" s="2516"/>
    </row>
    <row r="2" spans="1:11" x14ac:dyDescent="0.2">
      <c r="A2" s="208"/>
      <c r="B2" s="218"/>
      <c r="C2" s="52"/>
      <c r="D2" s="52"/>
      <c r="E2" s="52"/>
      <c r="F2" s="52"/>
      <c r="G2" s="52"/>
      <c r="H2" s="52"/>
      <c r="I2" s="218"/>
      <c r="J2" s="186"/>
      <c r="K2" s="357"/>
    </row>
    <row r="3" spans="1:11" x14ac:dyDescent="0.2">
      <c r="A3" s="208"/>
      <c r="B3" s="52"/>
      <c r="C3" s="52"/>
      <c r="D3" s="52"/>
      <c r="E3" s="52"/>
      <c r="F3" s="52"/>
      <c r="G3" s="186" t="s">
        <v>724</v>
      </c>
      <c r="H3" s="52"/>
      <c r="I3" s="2264">
        <f>+GA!O3</f>
        <v>41639</v>
      </c>
      <c r="J3" s="2264"/>
      <c r="K3" s="2552"/>
    </row>
    <row r="4" spans="1:11" ht="13.5" thickBot="1" x14ac:dyDescent="0.25">
      <c r="A4" s="276" t="s">
        <v>1457</v>
      </c>
      <c r="B4" s="52"/>
      <c r="C4" s="52"/>
      <c r="D4" s="279"/>
      <c r="E4" s="52"/>
      <c r="F4" s="52"/>
      <c r="G4" s="52"/>
      <c r="H4" s="52"/>
      <c r="I4" s="278" t="s">
        <v>725</v>
      </c>
      <c r="J4" s="280"/>
      <c r="K4" s="359"/>
    </row>
    <row r="5" spans="1:11" ht="13.5" thickTop="1" x14ac:dyDescent="0.2">
      <c r="A5" s="3274"/>
      <c r="B5" s="3275"/>
      <c r="C5" s="3275"/>
      <c r="D5" s="3275"/>
      <c r="E5" s="3275"/>
      <c r="F5" s="3275"/>
      <c r="G5" s="3275"/>
      <c r="H5" s="3275"/>
      <c r="I5" s="3275"/>
      <c r="J5" s="3275"/>
      <c r="K5" s="3276"/>
    </row>
    <row r="6" spans="1:11" x14ac:dyDescent="0.2">
      <c r="A6" s="1257"/>
      <c r="B6" s="186" t="s">
        <v>766</v>
      </c>
      <c r="C6" s="186"/>
      <c r="D6" s="186"/>
      <c r="E6" s="186"/>
      <c r="F6" s="186"/>
      <c r="G6" s="186"/>
      <c r="H6" s="186"/>
      <c r="I6" s="186"/>
      <c r="J6" s="186"/>
      <c r="K6" s="1258"/>
    </row>
    <row r="7" spans="1:11" x14ac:dyDescent="0.2">
      <c r="A7" s="1257" t="s">
        <v>767</v>
      </c>
      <c r="B7" s="186"/>
      <c r="C7" s="186"/>
      <c r="D7" s="186"/>
      <c r="E7" s="186"/>
      <c r="F7" s="186"/>
      <c r="G7" s="186"/>
      <c r="H7" s="186"/>
      <c r="I7" s="186"/>
      <c r="J7" s="186"/>
      <c r="K7" s="1258"/>
    </row>
    <row r="8" spans="1:11" x14ac:dyDescent="0.2">
      <c r="A8" s="3267"/>
      <c r="B8" s="2565"/>
      <c r="C8" s="2565"/>
      <c r="D8" s="2565"/>
      <c r="E8" s="2565"/>
      <c r="F8" s="2565"/>
      <c r="G8" s="2565"/>
      <c r="H8" s="2565"/>
      <c r="I8" s="2565"/>
      <c r="J8" s="2565"/>
      <c r="K8" s="3257"/>
    </row>
    <row r="9" spans="1:11" x14ac:dyDescent="0.2">
      <c r="A9" s="1257"/>
      <c r="B9" s="186" t="s">
        <v>768</v>
      </c>
      <c r="C9" s="186"/>
      <c r="D9" s="186"/>
      <c r="E9" s="186"/>
      <c r="F9" s="186"/>
      <c r="G9" s="3294"/>
      <c r="H9" s="3294"/>
      <c r="I9" s="3294"/>
      <c r="J9" s="3294"/>
      <c r="K9" s="3295"/>
    </row>
    <row r="10" spans="1:11" x14ac:dyDescent="0.2">
      <c r="A10" s="3267"/>
      <c r="B10" s="2565"/>
      <c r="C10" s="2565"/>
      <c r="D10" s="2565"/>
      <c r="E10" s="2565"/>
      <c r="F10" s="2565"/>
      <c r="G10" s="2565"/>
      <c r="H10" s="2565"/>
      <c r="I10" s="2565"/>
      <c r="J10" s="2565"/>
      <c r="K10" s="3257"/>
    </row>
    <row r="11" spans="1:11" x14ac:dyDescent="0.2">
      <c r="A11" s="1257"/>
      <c r="B11" s="186" t="s">
        <v>769</v>
      </c>
      <c r="C11" s="186"/>
      <c r="D11" s="186"/>
      <c r="E11" s="186"/>
      <c r="F11" s="186"/>
      <c r="G11" s="186"/>
      <c r="H11" s="186"/>
      <c r="I11" s="186"/>
      <c r="J11" s="186"/>
      <c r="K11" s="1258"/>
    </row>
    <row r="12" spans="1:11" x14ac:dyDescent="0.2">
      <c r="A12" s="1257" t="s">
        <v>770</v>
      </c>
      <c r="B12" s="186"/>
      <c r="C12" s="186"/>
      <c r="D12" s="186"/>
      <c r="E12" s="186"/>
      <c r="F12" s="186"/>
      <c r="G12" s="186"/>
      <c r="H12" s="186"/>
      <c r="I12" s="186"/>
      <c r="J12" s="186"/>
      <c r="K12" s="1258"/>
    </row>
    <row r="13" spans="1:11" x14ac:dyDescent="0.2">
      <c r="A13" s="1257" t="s">
        <v>771</v>
      </c>
      <c r="B13" s="186"/>
      <c r="C13" s="186"/>
      <c r="D13" s="186"/>
      <c r="E13" s="2565"/>
      <c r="F13" s="2565"/>
      <c r="G13" s="2565"/>
      <c r="H13" s="2565"/>
      <c r="I13" s="2565"/>
      <c r="J13" s="2565"/>
      <c r="K13" s="3257"/>
    </row>
    <row r="14" spans="1:11" ht="13.5" thickBot="1" x14ac:dyDescent="0.25">
      <c r="A14" s="1257"/>
      <c r="B14" s="2565"/>
      <c r="C14" s="2565"/>
      <c r="D14" s="2565"/>
      <c r="E14" s="2565"/>
      <c r="F14" s="2565"/>
      <c r="G14" s="2565"/>
      <c r="H14" s="2565"/>
      <c r="I14" s="2565"/>
      <c r="J14" s="2565"/>
      <c r="K14" s="3257"/>
    </row>
    <row r="15" spans="1:11" ht="14.25" customHeight="1" thickTop="1" thickBot="1" x14ac:dyDescent="0.25">
      <c r="A15" s="1257"/>
      <c r="B15" s="3285" t="s">
        <v>772</v>
      </c>
      <c r="C15" s="3286"/>
      <c r="D15" s="3287"/>
      <c r="E15" s="3291" t="s">
        <v>773</v>
      </c>
      <c r="F15" s="3292"/>
      <c r="G15" s="3292"/>
      <c r="H15" s="3293"/>
      <c r="I15" s="3285" t="s">
        <v>774</v>
      </c>
      <c r="J15" s="3287"/>
      <c r="K15" s="1258"/>
    </row>
    <row r="16" spans="1:11" ht="24.75" customHeight="1" thickTop="1" thickBot="1" x14ac:dyDescent="0.25">
      <c r="A16" s="1257"/>
      <c r="B16" s="3288"/>
      <c r="C16" s="3289"/>
      <c r="D16" s="3290"/>
      <c r="E16" s="1260" t="s">
        <v>1039</v>
      </c>
      <c r="F16" s="1260" t="s">
        <v>1040</v>
      </c>
      <c r="G16" s="3283" t="s">
        <v>775</v>
      </c>
      <c r="H16" s="3284"/>
      <c r="I16" s="3288"/>
      <c r="J16" s="3290"/>
      <c r="K16" s="1258"/>
    </row>
    <row r="17" spans="1:11" ht="13.5" customHeight="1" thickTop="1" x14ac:dyDescent="0.2">
      <c r="A17" s="1257"/>
      <c r="B17" s="3305" t="s">
        <v>1041</v>
      </c>
      <c r="C17" s="3306"/>
      <c r="D17" s="3307"/>
      <c r="E17" s="1261" t="s">
        <v>1042</v>
      </c>
      <c r="F17" s="1261" t="s">
        <v>1043</v>
      </c>
      <c r="G17" s="3296" t="s">
        <v>1044</v>
      </c>
      <c r="H17" s="3297"/>
      <c r="I17" s="3310" t="s">
        <v>776</v>
      </c>
      <c r="J17" s="3311"/>
      <c r="K17" s="1258"/>
    </row>
    <row r="18" spans="1:11" x14ac:dyDescent="0.2">
      <c r="A18" s="1257"/>
      <c r="B18" s="3312" t="s">
        <v>777</v>
      </c>
      <c r="C18" s="3313"/>
      <c r="D18" s="3314"/>
      <c r="E18" s="1261" t="s">
        <v>1048</v>
      </c>
      <c r="F18" s="1261" t="s">
        <v>1045</v>
      </c>
      <c r="G18" s="3258" t="s">
        <v>778</v>
      </c>
      <c r="H18" s="3259"/>
      <c r="I18" s="3303" t="s">
        <v>779</v>
      </c>
      <c r="J18" s="3304"/>
      <c r="K18" s="1258"/>
    </row>
    <row r="19" spans="1:11" ht="13.5" thickBot="1" x14ac:dyDescent="0.25">
      <c r="A19" s="1257"/>
      <c r="B19" s="3298" t="s">
        <v>777</v>
      </c>
      <c r="C19" s="3299"/>
      <c r="D19" s="3300"/>
      <c r="E19" s="1262" t="s">
        <v>1046</v>
      </c>
      <c r="F19" s="1263" t="s">
        <v>1047</v>
      </c>
      <c r="G19" s="3301" t="s">
        <v>780</v>
      </c>
      <c r="H19" s="3302"/>
      <c r="I19" s="3308" t="s">
        <v>781</v>
      </c>
      <c r="J19" s="3309"/>
      <c r="K19" s="1258"/>
    </row>
    <row r="20" spans="1:11" ht="13.5" thickTop="1" x14ac:dyDescent="0.2">
      <c r="A20" s="3262" t="s">
        <v>507</v>
      </c>
      <c r="B20" s="3263"/>
      <c r="C20" s="3263"/>
      <c r="D20" s="3263"/>
      <c r="E20" s="3263"/>
      <c r="F20" s="3263"/>
      <c r="G20" s="3263"/>
      <c r="H20" s="3263"/>
      <c r="I20" s="3263"/>
      <c r="J20" s="3263"/>
      <c r="K20" s="3264"/>
    </row>
    <row r="21" spans="1:11" x14ac:dyDescent="0.2">
      <c r="A21" s="3267"/>
      <c r="B21" s="2565"/>
      <c r="C21" s="2565"/>
      <c r="D21" s="2565"/>
      <c r="E21" s="2565"/>
      <c r="F21" s="2565"/>
      <c r="G21" s="2565"/>
      <c r="H21" s="2565"/>
      <c r="I21" s="2565"/>
      <c r="J21" s="2565"/>
      <c r="K21" s="3257"/>
    </row>
    <row r="22" spans="1:11" x14ac:dyDescent="0.2">
      <c r="A22" s="1257"/>
      <c r="B22" s="186" t="s">
        <v>782</v>
      </c>
      <c r="C22" s="186"/>
      <c r="D22" s="186"/>
      <c r="E22" s="186"/>
      <c r="F22" s="186"/>
      <c r="G22" s="186"/>
      <c r="H22" s="186"/>
      <c r="I22" s="186"/>
      <c r="J22" s="186"/>
      <c r="K22" s="1258"/>
    </row>
    <row r="23" spans="1:11" x14ac:dyDescent="0.2">
      <c r="A23" s="1257" t="s">
        <v>783</v>
      </c>
      <c r="B23" s="186"/>
      <c r="C23" s="186"/>
      <c r="D23" s="186"/>
      <c r="E23" s="186"/>
      <c r="F23" s="186"/>
      <c r="G23" s="186"/>
      <c r="H23" s="186"/>
      <c r="I23" s="186"/>
      <c r="J23" s="186"/>
      <c r="K23" s="1258"/>
    </row>
    <row r="24" spans="1:11" x14ac:dyDescent="0.2">
      <c r="A24" s="1257" t="s">
        <v>784</v>
      </c>
      <c r="B24" s="186"/>
      <c r="C24" s="186"/>
      <c r="D24" s="186"/>
      <c r="E24" s="2565"/>
      <c r="F24" s="2565"/>
      <c r="G24" s="2565"/>
      <c r="H24" s="2565"/>
      <c r="I24" s="2565"/>
      <c r="J24" s="2565"/>
      <c r="K24" s="3257"/>
    </row>
    <row r="25" spans="1:11" x14ac:dyDescent="0.2">
      <c r="A25" s="3267"/>
      <c r="B25" s="2565"/>
      <c r="C25" s="2565"/>
      <c r="D25" s="2565"/>
      <c r="E25" s="2565"/>
      <c r="F25" s="2565"/>
      <c r="G25" s="2565"/>
      <c r="H25" s="2565"/>
      <c r="I25" s="2565"/>
      <c r="J25" s="2565"/>
      <c r="K25" s="3257"/>
    </row>
    <row r="26" spans="1:11" x14ac:dyDescent="0.2">
      <c r="A26" s="1257"/>
      <c r="B26" s="186" t="s">
        <v>785</v>
      </c>
      <c r="C26" s="186"/>
      <c r="D26" s="186"/>
      <c r="E26" s="186"/>
      <c r="F26" s="186"/>
      <c r="G26" s="186"/>
      <c r="H26" s="186"/>
      <c r="I26" s="186"/>
      <c r="J26" s="2565"/>
      <c r="K26" s="3257"/>
    </row>
    <row r="27" spans="1:11" x14ac:dyDescent="0.2">
      <c r="A27" s="3267"/>
      <c r="B27" s="2565"/>
      <c r="C27" s="2565"/>
      <c r="D27" s="2565"/>
      <c r="E27" s="2565"/>
      <c r="F27" s="2565"/>
      <c r="G27" s="2565"/>
      <c r="H27" s="2565"/>
      <c r="I27" s="2565"/>
      <c r="J27" s="2565"/>
      <c r="K27" s="3257"/>
    </row>
    <row r="28" spans="1:11" x14ac:dyDescent="0.2">
      <c r="A28" s="1264" t="s">
        <v>786</v>
      </c>
      <c r="B28" s="186"/>
      <c r="C28" s="2565"/>
      <c r="D28" s="2565"/>
      <c r="E28" s="2565"/>
      <c r="F28" s="2565"/>
      <c r="G28" s="2565"/>
      <c r="H28" s="2565"/>
      <c r="I28" s="2565"/>
      <c r="J28" s="2565"/>
      <c r="K28" s="3257"/>
    </row>
    <row r="29" spans="1:11" x14ac:dyDescent="0.2">
      <c r="A29" s="3280"/>
      <c r="B29" s="3281"/>
      <c r="C29" s="3281"/>
      <c r="D29" s="3281"/>
      <c r="E29" s="3281"/>
      <c r="F29" s="3281"/>
      <c r="G29" s="3281"/>
      <c r="H29" s="3281"/>
      <c r="I29" s="3281"/>
      <c r="J29" s="3281"/>
      <c r="K29" s="3282"/>
    </row>
    <row r="30" spans="1:11" x14ac:dyDescent="0.2">
      <c r="A30" s="3280"/>
      <c r="B30" s="3281"/>
      <c r="C30" s="3281"/>
      <c r="D30" s="3281"/>
      <c r="E30" s="3281"/>
      <c r="F30" s="3281"/>
      <c r="G30" s="3281"/>
      <c r="H30" s="3281"/>
      <c r="I30" s="3281"/>
      <c r="J30" s="3281"/>
      <c r="K30" s="3282"/>
    </row>
    <row r="31" spans="1:11" x14ac:dyDescent="0.2">
      <c r="A31" s="3271"/>
      <c r="B31" s="3272"/>
      <c r="C31" s="3272"/>
      <c r="D31" s="3272"/>
      <c r="E31" s="3272"/>
      <c r="F31" s="3272"/>
      <c r="G31" s="3272"/>
      <c r="H31" s="3272"/>
      <c r="I31" s="3272"/>
      <c r="J31" s="3272"/>
      <c r="K31" s="3273"/>
    </row>
    <row r="32" spans="1:11" x14ac:dyDescent="0.2">
      <c r="A32" s="3271"/>
      <c r="B32" s="3272"/>
      <c r="C32" s="3272"/>
      <c r="D32" s="3272"/>
      <c r="E32" s="3272"/>
      <c r="F32" s="3272"/>
      <c r="G32" s="3272"/>
      <c r="H32" s="3272"/>
      <c r="I32" s="3272"/>
      <c r="J32" s="3272"/>
      <c r="K32" s="3273"/>
    </row>
    <row r="33" spans="1:11" x14ac:dyDescent="0.2">
      <c r="A33" s="3271"/>
      <c r="B33" s="3272"/>
      <c r="C33" s="3272"/>
      <c r="D33" s="3272"/>
      <c r="E33" s="3272"/>
      <c r="F33" s="3272"/>
      <c r="G33" s="3272"/>
      <c r="H33" s="3272"/>
      <c r="I33" s="3272"/>
      <c r="J33" s="3272"/>
      <c r="K33" s="3273"/>
    </row>
    <row r="34" spans="1:11" x14ac:dyDescent="0.2">
      <c r="A34" s="3271"/>
      <c r="B34" s="3272"/>
      <c r="C34" s="3272"/>
      <c r="D34" s="3272"/>
      <c r="E34" s="3272"/>
      <c r="F34" s="3272"/>
      <c r="G34" s="3272"/>
      <c r="H34" s="3272"/>
      <c r="I34" s="3272"/>
      <c r="J34" s="3272"/>
      <c r="K34" s="3273"/>
    </row>
    <row r="35" spans="1:11" x14ac:dyDescent="0.2">
      <c r="A35" s="3271"/>
      <c r="B35" s="3272"/>
      <c r="C35" s="3272"/>
      <c r="D35" s="3272"/>
      <c r="E35" s="3272"/>
      <c r="F35" s="3272"/>
      <c r="G35" s="3272"/>
      <c r="H35" s="3272"/>
      <c r="I35" s="3272"/>
      <c r="J35" s="3272"/>
      <c r="K35" s="3273"/>
    </row>
    <row r="36" spans="1:11" x14ac:dyDescent="0.2">
      <c r="A36" s="3271"/>
      <c r="B36" s="3272"/>
      <c r="C36" s="3272"/>
      <c r="D36" s="3272"/>
      <c r="E36" s="3272"/>
      <c r="F36" s="3272"/>
      <c r="G36" s="3272"/>
      <c r="H36" s="3272"/>
      <c r="I36" s="3272"/>
      <c r="J36" s="3272"/>
      <c r="K36" s="3273"/>
    </row>
    <row r="37" spans="1:11" x14ac:dyDescent="0.2">
      <c r="A37" s="3271"/>
      <c r="B37" s="3272"/>
      <c r="C37" s="3272"/>
      <c r="D37" s="3272"/>
      <c r="E37" s="3272"/>
      <c r="F37" s="3272"/>
      <c r="G37" s="3272"/>
      <c r="H37" s="3272"/>
      <c r="I37" s="3272"/>
      <c r="J37" s="3272"/>
      <c r="K37" s="3273"/>
    </row>
    <row r="38" spans="1:11" x14ac:dyDescent="0.2">
      <c r="A38" s="3271"/>
      <c r="B38" s="3272"/>
      <c r="C38" s="3272"/>
      <c r="D38" s="3272"/>
      <c r="E38" s="3272"/>
      <c r="F38" s="3272"/>
      <c r="G38" s="3272"/>
      <c r="H38" s="3272"/>
      <c r="I38" s="3272"/>
      <c r="J38" s="3272"/>
      <c r="K38" s="3273"/>
    </row>
    <row r="39" spans="1:11" x14ac:dyDescent="0.2">
      <c r="A39" s="3271"/>
      <c r="B39" s="3272"/>
      <c r="C39" s="3272"/>
      <c r="D39" s="3272"/>
      <c r="E39" s="3272"/>
      <c r="F39" s="3272"/>
      <c r="G39" s="3272"/>
      <c r="H39" s="3272"/>
      <c r="I39" s="3272"/>
      <c r="J39" s="3272"/>
      <c r="K39" s="3273"/>
    </row>
    <row r="40" spans="1:11" x14ac:dyDescent="0.2">
      <c r="A40" s="3267"/>
      <c r="B40" s="2565"/>
      <c r="C40" s="2565"/>
      <c r="D40" s="2565"/>
      <c r="E40" s="2565"/>
      <c r="F40" s="2565"/>
      <c r="G40" s="2565"/>
      <c r="H40" s="2565"/>
      <c r="I40" s="2565"/>
      <c r="J40" s="2565"/>
      <c r="K40" s="3257"/>
    </row>
    <row r="41" spans="1:11" ht="13.5" thickBot="1" x14ac:dyDescent="0.25">
      <c r="A41" s="3267"/>
      <c r="B41" s="2565"/>
      <c r="C41" s="2565"/>
      <c r="D41" s="2565"/>
      <c r="E41" s="2565"/>
      <c r="F41" s="2565"/>
      <c r="G41" s="2565"/>
      <c r="H41" s="2565"/>
      <c r="I41" s="2565"/>
      <c r="J41" s="2565"/>
      <c r="K41" s="3257"/>
    </row>
    <row r="42" spans="1:11" ht="13.5" thickTop="1" x14ac:dyDescent="0.2">
      <c r="A42" s="3274"/>
      <c r="B42" s="3275"/>
      <c r="C42" s="3275"/>
      <c r="D42" s="3275"/>
      <c r="E42" s="3275"/>
      <c r="F42" s="3275"/>
      <c r="G42" s="3275"/>
      <c r="H42" s="3275"/>
      <c r="I42" s="3275"/>
      <c r="J42" s="3275"/>
      <c r="K42" s="3276"/>
    </row>
    <row r="43" spans="1:11" ht="15.75" x14ac:dyDescent="0.25">
      <c r="A43" s="3277" t="s">
        <v>787</v>
      </c>
      <c r="B43" s="3278"/>
      <c r="C43" s="3278"/>
      <c r="D43" s="3278"/>
      <c r="E43" s="3278"/>
      <c r="F43" s="3278"/>
      <c r="G43" s="3278"/>
      <c r="H43" s="3278"/>
      <c r="I43" s="3278"/>
      <c r="J43" s="3278"/>
      <c r="K43" s="3279"/>
    </row>
    <row r="44" spans="1:11" x14ac:dyDescent="0.2">
      <c r="A44" s="3265"/>
      <c r="B44" s="3022"/>
      <c r="C44" s="3022"/>
      <c r="D44" s="3022"/>
      <c r="E44" s="3022"/>
      <c r="F44" s="3022"/>
      <c r="G44" s="3022"/>
      <c r="H44" s="3022"/>
      <c r="I44" s="3022"/>
      <c r="J44" s="3022"/>
      <c r="K44" s="3266"/>
    </row>
    <row r="45" spans="1:11" x14ac:dyDescent="0.2">
      <c r="A45" s="3265"/>
      <c r="B45" s="3022"/>
      <c r="C45" s="3022"/>
      <c r="D45" s="3022"/>
      <c r="E45" s="3022"/>
      <c r="F45" s="3022"/>
      <c r="G45" s="3022"/>
      <c r="H45" s="3022"/>
      <c r="I45" s="3022"/>
      <c r="J45" s="3022"/>
      <c r="K45" s="3266"/>
    </row>
    <row r="46" spans="1:11" x14ac:dyDescent="0.2">
      <c r="A46" s="3265" t="s">
        <v>788</v>
      </c>
      <c r="B46" s="3022"/>
      <c r="C46" s="3022"/>
      <c r="D46" s="3022"/>
      <c r="E46" s="3022"/>
      <c r="F46" s="3022"/>
      <c r="G46" s="3022"/>
      <c r="H46" s="3022"/>
      <c r="I46" s="3022"/>
      <c r="J46" s="3022"/>
      <c r="K46" s="3266"/>
    </row>
    <row r="47" spans="1:11" x14ac:dyDescent="0.2">
      <c r="A47" s="1257" t="s">
        <v>789</v>
      </c>
      <c r="B47" s="186"/>
      <c r="C47" s="186"/>
      <c r="D47" s="186"/>
      <c r="E47" s="186"/>
      <c r="F47" s="186"/>
      <c r="G47" s="186"/>
      <c r="H47" s="186"/>
      <c r="I47" s="2565"/>
      <c r="J47" s="2565"/>
      <c r="K47" s="3257"/>
    </row>
    <row r="48" spans="1:11" x14ac:dyDescent="0.2">
      <c r="A48" s="3267"/>
      <c r="B48" s="2565"/>
      <c r="C48" s="2565"/>
      <c r="D48" s="2565"/>
      <c r="E48" s="2565"/>
      <c r="F48" s="2565"/>
      <c r="G48" s="2565"/>
      <c r="H48" s="2565"/>
      <c r="I48" s="2565"/>
      <c r="J48" s="2565"/>
      <c r="K48" s="3257"/>
    </row>
    <row r="49" spans="1:11" x14ac:dyDescent="0.2">
      <c r="A49" s="1257"/>
      <c r="B49" s="2565"/>
      <c r="C49" s="2565"/>
      <c r="D49" s="2565"/>
      <c r="E49" s="2565"/>
      <c r="F49" s="2565"/>
      <c r="G49" s="1267" t="s">
        <v>1540</v>
      </c>
      <c r="H49" s="1267" t="s">
        <v>1541</v>
      </c>
      <c r="I49" s="1267" t="s">
        <v>1231</v>
      </c>
      <c r="J49" s="2565" t="s">
        <v>790</v>
      </c>
      <c r="K49" s="3257"/>
    </row>
    <row r="50" spans="1:11" x14ac:dyDescent="0.2">
      <c r="A50" s="1259" t="s">
        <v>791</v>
      </c>
      <c r="B50" s="3022" t="s">
        <v>792</v>
      </c>
      <c r="C50" s="3022"/>
      <c r="D50" s="3022"/>
      <c r="E50" s="3022"/>
      <c r="F50" s="3022"/>
      <c r="G50" s="1268"/>
      <c r="H50" s="1268"/>
      <c r="I50" s="1268"/>
      <c r="J50" s="3260"/>
      <c r="K50" s="3261"/>
    </row>
    <row r="51" spans="1:11" x14ac:dyDescent="0.2">
      <c r="A51" s="1259"/>
      <c r="B51" s="3022" t="s">
        <v>793</v>
      </c>
      <c r="C51" s="3022"/>
      <c r="D51" s="3022"/>
      <c r="E51" s="3022"/>
      <c r="F51" s="3022"/>
      <c r="G51" s="1268"/>
      <c r="H51" s="1268"/>
      <c r="I51" s="1268"/>
      <c r="J51" s="3260"/>
      <c r="K51" s="3261"/>
    </row>
    <row r="52" spans="1:11" x14ac:dyDescent="0.2">
      <c r="A52" s="1259"/>
      <c r="B52" s="3022"/>
      <c r="C52" s="3022"/>
      <c r="D52" s="3022"/>
      <c r="E52" s="3022"/>
      <c r="F52" s="3022"/>
      <c r="G52" s="1268"/>
      <c r="H52" s="1268"/>
      <c r="I52" s="1268"/>
      <c r="J52" s="3260"/>
      <c r="K52" s="3261"/>
    </row>
    <row r="53" spans="1:11" x14ac:dyDescent="0.2">
      <c r="A53" s="1259" t="s">
        <v>794</v>
      </c>
      <c r="B53" s="3022" t="s">
        <v>812</v>
      </c>
      <c r="C53" s="3022"/>
      <c r="D53" s="3022"/>
      <c r="E53" s="3022"/>
      <c r="F53" s="3022"/>
      <c r="G53" s="1268"/>
      <c r="H53" s="1268"/>
      <c r="I53" s="1268"/>
      <c r="J53" s="3260"/>
      <c r="K53" s="3261"/>
    </row>
    <row r="54" spans="1:11" x14ac:dyDescent="0.2">
      <c r="A54" s="1259"/>
      <c r="B54" s="3022" t="s">
        <v>815</v>
      </c>
      <c r="C54" s="3022"/>
      <c r="D54" s="3022"/>
      <c r="E54" s="3022"/>
      <c r="F54" s="3022"/>
      <c r="G54" s="1268"/>
      <c r="H54" s="1268"/>
      <c r="I54" s="1268"/>
      <c r="J54" s="3260"/>
      <c r="K54" s="3261"/>
    </row>
    <row r="55" spans="1:11" x14ac:dyDescent="0.2">
      <c r="A55" s="1259"/>
      <c r="B55" s="3022" t="s">
        <v>816</v>
      </c>
      <c r="C55" s="3022"/>
      <c r="D55" s="3022"/>
      <c r="E55" s="3022"/>
      <c r="F55" s="3022"/>
      <c r="G55" s="1268"/>
      <c r="H55" s="1268"/>
      <c r="I55" s="1268"/>
      <c r="J55" s="3260"/>
      <c r="K55" s="3261"/>
    </row>
    <row r="56" spans="1:11" x14ac:dyDescent="0.2">
      <c r="A56" s="1259"/>
      <c r="B56" s="3022" t="s">
        <v>817</v>
      </c>
      <c r="C56" s="3022"/>
      <c r="D56" s="3022"/>
      <c r="E56" s="3022"/>
      <c r="F56" s="3022"/>
      <c r="G56" s="1268"/>
      <c r="H56" s="1268"/>
      <c r="I56" s="1268"/>
      <c r="J56" s="3260"/>
      <c r="K56" s="3261"/>
    </row>
    <row r="57" spans="1:11" x14ac:dyDescent="0.2">
      <c r="A57" s="1259"/>
      <c r="B57" s="3022" t="s">
        <v>818</v>
      </c>
      <c r="C57" s="3022"/>
      <c r="D57" s="3022"/>
      <c r="E57" s="3022"/>
      <c r="F57" s="3022"/>
      <c r="G57" s="1268"/>
      <c r="H57" s="1268"/>
      <c r="I57" s="1268"/>
      <c r="J57" s="3260"/>
      <c r="K57" s="3261"/>
    </row>
    <row r="58" spans="1:11" x14ac:dyDescent="0.2">
      <c r="A58" s="1259"/>
      <c r="B58" s="3022" t="s">
        <v>819</v>
      </c>
      <c r="C58" s="3022"/>
      <c r="D58" s="3022"/>
      <c r="E58" s="3022"/>
      <c r="F58" s="3022"/>
      <c r="G58" s="1268"/>
      <c r="H58" s="1268"/>
      <c r="I58" s="1268"/>
      <c r="J58" s="3260"/>
      <c r="K58" s="3261"/>
    </row>
    <row r="59" spans="1:11" x14ac:dyDescent="0.2">
      <c r="A59" s="1259"/>
      <c r="B59" s="3022"/>
      <c r="C59" s="3022"/>
      <c r="D59" s="3022"/>
      <c r="E59" s="3022"/>
      <c r="F59" s="3022"/>
      <c r="G59" s="1268"/>
      <c r="H59" s="1268"/>
      <c r="I59" s="1268"/>
      <c r="J59" s="3260"/>
      <c r="K59" s="3261"/>
    </row>
    <row r="60" spans="1:11" x14ac:dyDescent="0.2">
      <c r="A60" s="1259" t="s">
        <v>820</v>
      </c>
      <c r="B60" s="3022" t="s">
        <v>821</v>
      </c>
      <c r="C60" s="3022"/>
      <c r="D60" s="3022"/>
      <c r="E60" s="3022"/>
      <c r="F60" s="3022"/>
      <c r="G60" s="1268"/>
      <c r="H60" s="1268"/>
      <c r="I60" s="1268"/>
      <c r="J60" s="3260"/>
      <c r="K60" s="3261"/>
    </row>
    <row r="61" spans="1:11" x14ac:dyDescent="0.2">
      <c r="A61" s="1259"/>
      <c r="B61" s="3022" t="s">
        <v>822</v>
      </c>
      <c r="C61" s="3022"/>
      <c r="D61" s="3022"/>
      <c r="E61" s="3022"/>
      <c r="F61" s="3022"/>
      <c r="G61" s="1268"/>
      <c r="H61" s="1268"/>
      <c r="I61" s="1268"/>
      <c r="J61" s="3260"/>
      <c r="K61" s="3261"/>
    </row>
    <row r="62" spans="1:11" x14ac:dyDescent="0.2">
      <c r="A62" s="1259"/>
      <c r="B62" s="3022" t="s">
        <v>823</v>
      </c>
      <c r="C62" s="3022"/>
      <c r="D62" s="3022"/>
      <c r="E62" s="3022"/>
      <c r="F62" s="3022"/>
      <c r="G62" s="1268"/>
      <c r="H62" s="1268"/>
      <c r="I62" s="1268"/>
      <c r="J62" s="3260"/>
      <c r="K62" s="3261"/>
    </row>
    <row r="63" spans="1:11" x14ac:dyDescent="0.2">
      <c r="A63" s="1259"/>
      <c r="B63" s="3022" t="s">
        <v>824</v>
      </c>
      <c r="C63" s="3022"/>
      <c r="D63" s="3022"/>
      <c r="E63" s="3022"/>
      <c r="F63" s="3022"/>
      <c r="G63" s="1268"/>
      <c r="H63" s="1268"/>
      <c r="I63" s="1268"/>
      <c r="J63" s="3260"/>
      <c r="K63" s="3261"/>
    </row>
    <row r="64" spans="1:11" x14ac:dyDescent="0.2">
      <c r="A64" s="1259"/>
      <c r="B64" s="3022"/>
      <c r="C64" s="3022"/>
      <c r="D64" s="3022"/>
      <c r="E64" s="3022"/>
      <c r="F64" s="3022"/>
      <c r="G64" s="1268"/>
      <c r="H64" s="1268"/>
      <c r="I64" s="1268"/>
      <c r="J64" s="3260"/>
      <c r="K64" s="3261"/>
    </row>
    <row r="65" spans="1:11" x14ac:dyDescent="0.2">
      <c r="A65" s="1259" t="s">
        <v>825</v>
      </c>
      <c r="B65" s="3022" t="s">
        <v>826</v>
      </c>
      <c r="C65" s="3022"/>
      <c r="D65" s="3022"/>
      <c r="E65" s="3022"/>
      <c r="F65" s="3022"/>
      <c r="G65" s="1268"/>
      <c r="H65" s="1268"/>
      <c r="I65" s="1268"/>
      <c r="J65" s="3260"/>
      <c r="K65" s="3261"/>
    </row>
    <row r="66" spans="1:11" x14ac:dyDescent="0.2">
      <c r="A66" s="1259"/>
      <c r="B66" s="3022"/>
      <c r="C66" s="3022"/>
      <c r="D66" s="3022"/>
      <c r="E66" s="3022"/>
      <c r="F66" s="3022"/>
      <c r="G66" s="1268"/>
      <c r="H66" s="1268"/>
      <c r="I66" s="1268"/>
      <c r="J66" s="3260"/>
      <c r="K66" s="3261"/>
    </row>
    <row r="67" spans="1:11" x14ac:dyDescent="0.2">
      <c r="A67" s="1259" t="s">
        <v>827</v>
      </c>
      <c r="B67" s="3022" t="s">
        <v>828</v>
      </c>
      <c r="C67" s="3022"/>
      <c r="D67" s="3022"/>
      <c r="E67" s="3022"/>
      <c r="F67" s="3022"/>
      <c r="G67" s="1268"/>
      <c r="H67" s="1268"/>
      <c r="I67" s="1268"/>
      <c r="J67" s="3260"/>
      <c r="K67" s="3261"/>
    </row>
    <row r="68" spans="1:11" x14ac:dyDescent="0.2">
      <c r="A68" s="1259"/>
      <c r="B68" s="3022" t="s">
        <v>829</v>
      </c>
      <c r="C68" s="3022"/>
      <c r="D68" s="3022"/>
      <c r="E68" s="3022"/>
      <c r="F68" s="3022"/>
      <c r="G68" s="1268"/>
      <c r="H68" s="1268"/>
      <c r="I68" s="1268"/>
      <c r="J68" s="3260"/>
      <c r="K68" s="3261"/>
    </row>
    <row r="69" spans="1:11" x14ac:dyDescent="0.2">
      <c r="A69" s="1259"/>
      <c r="B69" s="3022"/>
      <c r="C69" s="3022"/>
      <c r="D69" s="3022"/>
      <c r="E69" s="3022"/>
      <c r="F69" s="3022"/>
      <c r="G69" s="1268"/>
      <c r="H69" s="1268"/>
      <c r="I69" s="1268"/>
      <c r="J69" s="3260"/>
      <c r="K69" s="3261"/>
    </row>
    <row r="70" spans="1:11" x14ac:dyDescent="0.2">
      <c r="A70" s="1259" t="s">
        <v>830</v>
      </c>
      <c r="B70" s="3022" t="s">
        <v>831</v>
      </c>
      <c r="C70" s="3022"/>
      <c r="D70" s="3022"/>
      <c r="E70" s="3022"/>
      <c r="F70" s="3022"/>
      <c r="G70" s="1268"/>
      <c r="H70" s="1268"/>
      <c r="I70" s="1268"/>
      <c r="J70" s="3260"/>
      <c r="K70" s="3261"/>
    </row>
    <row r="71" spans="1:11" x14ac:dyDescent="0.2">
      <c r="A71" s="1259"/>
      <c r="B71" s="3022" t="s">
        <v>832</v>
      </c>
      <c r="C71" s="3022"/>
      <c r="D71" s="3022"/>
      <c r="E71" s="3022"/>
      <c r="F71" s="3022"/>
      <c r="G71" s="1268"/>
      <c r="H71" s="1268"/>
      <c r="I71" s="1268"/>
      <c r="J71" s="3260"/>
      <c r="K71" s="3261"/>
    </row>
    <row r="72" spans="1:11" x14ac:dyDescent="0.2">
      <c r="A72" s="1259"/>
      <c r="B72" s="3022" t="s">
        <v>833</v>
      </c>
      <c r="C72" s="3022"/>
      <c r="D72" s="3022"/>
      <c r="E72" s="3022"/>
      <c r="F72" s="3022"/>
      <c r="G72" s="1268"/>
      <c r="H72" s="1268"/>
      <c r="I72" s="1268"/>
      <c r="J72" s="3260"/>
      <c r="K72" s="3261"/>
    </row>
    <row r="73" spans="1:11" x14ac:dyDescent="0.2">
      <c r="A73" s="1259"/>
      <c r="B73" s="3022"/>
      <c r="C73" s="3022"/>
      <c r="D73" s="3022"/>
      <c r="E73" s="3022"/>
      <c r="F73" s="3022"/>
      <c r="G73" s="1268"/>
      <c r="H73" s="1268"/>
      <c r="I73" s="1268"/>
      <c r="J73" s="3260"/>
      <c r="K73" s="3261"/>
    </row>
    <row r="74" spans="1:11" x14ac:dyDescent="0.2">
      <c r="A74" s="1259" t="s">
        <v>834</v>
      </c>
      <c r="B74" s="3022" t="s">
        <v>835</v>
      </c>
      <c r="C74" s="3022"/>
      <c r="D74" s="3022"/>
      <c r="E74" s="3022"/>
      <c r="F74" s="3022"/>
      <c r="G74" s="1268"/>
      <c r="H74" s="1268"/>
      <c r="I74" s="1268"/>
      <c r="J74" s="3260"/>
      <c r="K74" s="3261"/>
    </row>
    <row r="75" spans="1:11" x14ac:dyDescent="0.2">
      <c r="A75" s="1259"/>
      <c r="B75" s="3022" t="s">
        <v>836</v>
      </c>
      <c r="C75" s="3022"/>
      <c r="D75" s="3022"/>
      <c r="E75" s="3022"/>
      <c r="F75" s="3022"/>
      <c r="G75" s="1268"/>
      <c r="H75" s="1268"/>
      <c r="I75" s="1268"/>
      <c r="J75" s="3260"/>
      <c r="K75" s="3261"/>
    </row>
    <row r="76" spans="1:11" x14ac:dyDescent="0.2">
      <c r="A76" s="1259"/>
      <c r="B76" s="3022" t="s">
        <v>837</v>
      </c>
      <c r="C76" s="3022"/>
      <c r="D76" s="3022"/>
      <c r="E76" s="3022"/>
      <c r="F76" s="3022"/>
      <c r="G76" s="1268"/>
      <c r="H76" s="1268"/>
      <c r="I76" s="1268"/>
      <c r="J76" s="3260"/>
      <c r="K76" s="3261"/>
    </row>
    <row r="77" spans="1:11" x14ac:dyDescent="0.2">
      <c r="A77" s="1259"/>
      <c r="B77" s="3022" t="s">
        <v>838</v>
      </c>
      <c r="C77" s="3022"/>
      <c r="D77" s="3022"/>
      <c r="E77" s="3022"/>
      <c r="F77" s="3022"/>
      <c r="G77" s="1268"/>
      <c r="H77" s="1268"/>
      <c r="I77" s="1268"/>
      <c r="J77" s="3260"/>
      <c r="K77" s="3261"/>
    </row>
    <row r="78" spans="1:11" x14ac:dyDescent="0.2">
      <c r="A78" s="1259"/>
      <c r="B78" s="3022"/>
      <c r="C78" s="3022"/>
      <c r="D78" s="3022"/>
      <c r="E78" s="3022"/>
      <c r="F78" s="3022"/>
      <c r="G78" s="1268"/>
      <c r="H78" s="1268"/>
      <c r="I78" s="1268"/>
      <c r="J78" s="3260"/>
      <c r="K78" s="3261"/>
    </row>
    <row r="79" spans="1:11" x14ac:dyDescent="0.2">
      <c r="A79" s="1259" t="s">
        <v>839</v>
      </c>
      <c r="B79" s="3022" t="s">
        <v>840</v>
      </c>
      <c r="C79" s="3022"/>
      <c r="D79" s="3022"/>
      <c r="E79" s="3022"/>
      <c r="F79" s="3022"/>
      <c r="G79" s="1268"/>
      <c r="H79" s="1268"/>
      <c r="I79" s="1268"/>
      <c r="J79" s="3260"/>
      <c r="K79" s="3261"/>
    </row>
    <row r="80" spans="1:11" x14ac:dyDescent="0.2">
      <c r="A80" s="1259"/>
      <c r="B80" s="3022" t="s">
        <v>841</v>
      </c>
      <c r="C80" s="3022"/>
      <c r="D80" s="3022"/>
      <c r="E80" s="3022"/>
      <c r="F80" s="3022"/>
      <c r="G80" s="1268"/>
      <c r="H80" s="1268"/>
      <c r="I80" s="1268"/>
      <c r="J80" s="3260"/>
      <c r="K80" s="3261"/>
    </row>
    <row r="81" spans="1:11" x14ac:dyDescent="0.2">
      <c r="A81" s="1259"/>
      <c r="B81" s="3022"/>
      <c r="C81" s="3022"/>
      <c r="D81" s="3022"/>
      <c r="E81" s="3022"/>
      <c r="F81" s="3022"/>
      <c r="G81" s="1268"/>
      <c r="H81" s="1268"/>
      <c r="I81" s="1268"/>
      <c r="J81" s="3260"/>
      <c r="K81" s="3261"/>
    </row>
    <row r="82" spans="1:11" x14ac:dyDescent="0.2">
      <c r="A82" s="1259" t="s">
        <v>842</v>
      </c>
      <c r="B82" s="3022" t="s">
        <v>843</v>
      </c>
      <c r="C82" s="3022"/>
      <c r="D82" s="3022"/>
      <c r="E82" s="3022"/>
      <c r="F82" s="3022"/>
      <c r="G82" s="1268"/>
      <c r="H82" s="1268"/>
      <c r="I82" s="1268"/>
      <c r="J82" s="3260"/>
      <c r="K82" s="3261"/>
    </row>
    <row r="83" spans="1:11" x14ac:dyDescent="0.2">
      <c r="A83" s="1259"/>
      <c r="B83" s="3022" t="s">
        <v>844</v>
      </c>
      <c r="C83" s="3022"/>
      <c r="D83" s="3022"/>
      <c r="E83" s="3022"/>
      <c r="F83" s="3022"/>
      <c r="G83" s="1268"/>
      <c r="H83" s="1268"/>
      <c r="I83" s="1268"/>
      <c r="J83" s="3260"/>
      <c r="K83" s="3261"/>
    </row>
    <row r="84" spans="1:11" x14ac:dyDescent="0.2">
      <c r="A84" s="1259"/>
      <c r="B84" s="3022" t="s">
        <v>845</v>
      </c>
      <c r="C84" s="3022"/>
      <c r="D84" s="3022"/>
      <c r="E84" s="3022"/>
      <c r="F84" s="3022"/>
      <c r="G84" s="1268"/>
      <c r="H84" s="1268"/>
      <c r="I84" s="1268"/>
      <c r="J84" s="3260"/>
      <c r="K84" s="3261"/>
    </row>
    <row r="85" spans="1:11" x14ac:dyDescent="0.2">
      <c r="A85" s="1259"/>
      <c r="B85" s="3022" t="s">
        <v>846</v>
      </c>
      <c r="C85" s="3022"/>
      <c r="D85" s="3022"/>
      <c r="E85" s="3022"/>
      <c r="F85" s="3022"/>
      <c r="G85" s="1268"/>
      <c r="H85" s="1268"/>
      <c r="I85" s="1268"/>
      <c r="J85" s="3260"/>
      <c r="K85" s="3261"/>
    </row>
    <row r="86" spans="1:11" x14ac:dyDescent="0.2">
      <c r="A86" s="1259"/>
      <c r="B86" s="3022"/>
      <c r="C86" s="3022"/>
      <c r="D86" s="3022"/>
      <c r="E86" s="3022"/>
      <c r="F86" s="3022"/>
      <c r="G86" s="1268"/>
      <c r="H86" s="1268"/>
      <c r="I86" s="1268"/>
      <c r="J86" s="3260"/>
      <c r="K86" s="3261"/>
    </row>
    <row r="87" spans="1:11" x14ac:dyDescent="0.2">
      <c r="A87" s="1259" t="s">
        <v>847</v>
      </c>
      <c r="B87" s="3022" t="s">
        <v>848</v>
      </c>
      <c r="C87" s="3022"/>
      <c r="D87" s="3022"/>
      <c r="E87" s="3022"/>
      <c r="F87" s="3022"/>
      <c r="G87" s="1268"/>
      <c r="H87" s="1268"/>
      <c r="I87" s="1268"/>
      <c r="J87" s="3260"/>
      <c r="K87" s="3261"/>
    </row>
    <row r="88" spans="1:11" x14ac:dyDescent="0.2">
      <c r="A88" s="1259"/>
      <c r="B88" s="3022" t="s">
        <v>849</v>
      </c>
      <c r="C88" s="3022"/>
      <c r="D88" s="3022"/>
      <c r="E88" s="3022"/>
      <c r="F88" s="3022"/>
      <c r="G88" s="1268"/>
      <c r="H88" s="1268"/>
      <c r="I88" s="1268"/>
      <c r="J88" s="3260"/>
      <c r="K88" s="3261"/>
    </row>
    <row r="89" spans="1:11" x14ac:dyDescent="0.2">
      <c r="A89" s="1259"/>
      <c r="B89" s="3022" t="s">
        <v>850</v>
      </c>
      <c r="C89" s="3022"/>
      <c r="D89" s="3022"/>
      <c r="E89" s="3022"/>
      <c r="F89" s="3022"/>
      <c r="G89" s="1268"/>
      <c r="H89" s="1268"/>
      <c r="I89" s="1268"/>
      <c r="J89" s="3260"/>
      <c r="K89" s="3261"/>
    </row>
    <row r="90" spans="1:11" x14ac:dyDescent="0.2">
      <c r="A90" s="1259"/>
      <c r="B90" s="3022" t="s">
        <v>851</v>
      </c>
      <c r="C90" s="3022"/>
      <c r="D90" s="3022"/>
      <c r="E90" s="3022"/>
      <c r="F90" s="3022"/>
      <c r="G90" s="1268"/>
      <c r="H90" s="1268"/>
      <c r="I90" s="1268"/>
      <c r="J90" s="3260"/>
      <c r="K90" s="3261"/>
    </row>
    <row r="91" spans="1:11" x14ac:dyDescent="0.2">
      <c r="A91" s="1259"/>
      <c r="B91" s="3022"/>
      <c r="C91" s="3022"/>
      <c r="D91" s="3022"/>
      <c r="E91" s="3022"/>
      <c r="F91" s="3022"/>
      <c r="G91" s="1268"/>
      <c r="H91" s="1268"/>
      <c r="I91" s="1268"/>
      <c r="J91" s="3260"/>
      <c r="K91" s="3261"/>
    </row>
    <row r="92" spans="1:11" x14ac:dyDescent="0.2">
      <c r="A92" s="1259" t="s">
        <v>852</v>
      </c>
      <c r="B92" s="3022" t="s">
        <v>853</v>
      </c>
      <c r="C92" s="3022"/>
      <c r="D92" s="3022"/>
      <c r="E92" s="3022"/>
      <c r="F92" s="3022"/>
      <c r="G92" s="1268"/>
      <c r="H92" s="1268"/>
      <c r="I92" s="1268"/>
      <c r="J92" s="3260"/>
      <c r="K92" s="3261"/>
    </row>
    <row r="93" spans="1:11" x14ac:dyDescent="0.2">
      <c r="A93" s="1259"/>
      <c r="B93" s="3022" t="s">
        <v>854</v>
      </c>
      <c r="C93" s="3022"/>
      <c r="D93" s="3022"/>
      <c r="E93" s="3022"/>
      <c r="F93" s="3022"/>
      <c r="G93" s="1268"/>
      <c r="H93" s="1268"/>
      <c r="I93" s="1268"/>
      <c r="J93" s="3260"/>
      <c r="K93" s="3261"/>
    </row>
    <row r="94" spans="1:11" x14ac:dyDescent="0.2">
      <c r="A94" s="1259"/>
      <c r="B94" s="3022"/>
      <c r="C94" s="3022"/>
      <c r="D94" s="3022"/>
      <c r="E94" s="3022"/>
      <c r="F94" s="3022"/>
      <c r="G94" s="1268"/>
      <c r="H94" s="1268"/>
      <c r="I94" s="1268"/>
      <c r="J94" s="3260"/>
      <c r="K94" s="3261"/>
    </row>
    <row r="95" spans="1:11" ht="13.5" thickBot="1" x14ac:dyDescent="0.25">
      <c r="A95" s="1269"/>
      <c r="B95" s="1270"/>
      <c r="C95" s="1270"/>
      <c r="D95" s="1270"/>
      <c r="E95" s="1270"/>
      <c r="F95" s="1270"/>
      <c r="G95" s="1271"/>
      <c r="H95" s="1271"/>
      <c r="I95" s="1271"/>
      <c r="J95" s="1271"/>
      <c r="K95" s="1272"/>
    </row>
    <row r="96" spans="1:11" ht="13.5" thickTop="1" x14ac:dyDescent="0.2">
      <c r="A96" s="3267"/>
      <c r="B96" s="2565"/>
      <c r="C96" s="2565"/>
      <c r="D96" s="2565"/>
      <c r="E96" s="2565"/>
      <c r="F96" s="2565"/>
      <c r="G96" s="2565"/>
      <c r="H96" s="2565"/>
      <c r="I96" s="2565"/>
      <c r="J96" s="2565"/>
      <c r="K96" s="3257"/>
    </row>
    <row r="97" spans="1:11" ht="15.75" customHeight="1" x14ac:dyDescent="0.2">
      <c r="A97" s="3268" t="s">
        <v>0</v>
      </c>
      <c r="B97" s="3269"/>
      <c r="C97" s="3269"/>
      <c r="D97" s="3269"/>
      <c r="E97" s="3269"/>
      <c r="F97" s="3269"/>
      <c r="G97" s="3269"/>
      <c r="H97" s="3269"/>
      <c r="I97" s="3269"/>
      <c r="J97" s="3269"/>
      <c r="K97" s="3270"/>
    </row>
    <row r="98" spans="1:11" x14ac:dyDescent="0.2">
      <c r="A98" s="3268"/>
      <c r="B98" s="3269"/>
      <c r="C98" s="3269"/>
      <c r="D98" s="3269"/>
      <c r="E98" s="3269"/>
      <c r="F98" s="3269"/>
      <c r="G98" s="3269"/>
      <c r="H98" s="3269"/>
      <c r="I98" s="3269"/>
      <c r="J98" s="3269"/>
      <c r="K98" s="3270"/>
    </row>
    <row r="99" spans="1:11" x14ac:dyDescent="0.2">
      <c r="A99" s="3265"/>
      <c r="B99" s="3022"/>
      <c r="C99" s="3022"/>
      <c r="D99" s="3022"/>
      <c r="E99" s="3022"/>
      <c r="F99" s="3022"/>
      <c r="G99" s="3022"/>
      <c r="H99" s="3022"/>
      <c r="I99" s="3022"/>
      <c r="J99" s="3022"/>
      <c r="K99" s="3266"/>
    </row>
    <row r="100" spans="1:11" x14ac:dyDescent="0.2">
      <c r="A100" s="3265" t="s">
        <v>1</v>
      </c>
      <c r="B100" s="3022"/>
      <c r="C100" s="3022"/>
      <c r="D100" s="3022"/>
      <c r="E100" s="3022"/>
      <c r="F100" s="3022"/>
      <c r="G100" s="3022"/>
      <c r="H100" s="3022"/>
      <c r="I100" s="3022"/>
      <c r="J100" s="3022"/>
      <c r="K100" s="3266"/>
    </row>
    <row r="101" spans="1:11" x14ac:dyDescent="0.2">
      <c r="A101" s="1265"/>
      <c r="B101" s="505"/>
      <c r="C101" s="505"/>
      <c r="D101" s="505"/>
      <c r="E101" s="505"/>
      <c r="F101" s="505"/>
      <c r="G101" s="505"/>
      <c r="H101" s="505"/>
      <c r="I101" s="505"/>
      <c r="J101" s="505"/>
      <c r="K101" s="1266"/>
    </row>
    <row r="102" spans="1:11" x14ac:dyDescent="0.2">
      <c r="A102" s="1257"/>
      <c r="B102" s="2565"/>
      <c r="C102" s="2565"/>
      <c r="D102" s="2565"/>
      <c r="E102" s="2565"/>
      <c r="F102" s="2565"/>
      <c r="G102" s="1267" t="s">
        <v>1540</v>
      </c>
      <c r="H102" s="1267" t="s">
        <v>1541</v>
      </c>
      <c r="I102" s="1267" t="s">
        <v>1231</v>
      </c>
      <c r="J102" s="2565" t="s">
        <v>790</v>
      </c>
      <c r="K102" s="3257"/>
    </row>
    <row r="103" spans="1:11" x14ac:dyDescent="0.2">
      <c r="A103" s="1259"/>
      <c r="B103" s="3022"/>
      <c r="C103" s="3022"/>
      <c r="D103" s="3022"/>
      <c r="E103" s="3022"/>
      <c r="F103" s="3022"/>
      <c r="G103" s="1268"/>
      <c r="H103" s="1268"/>
      <c r="I103" s="1268"/>
      <c r="J103" s="3260"/>
      <c r="K103" s="3261"/>
    </row>
    <row r="104" spans="1:11" x14ac:dyDescent="0.2">
      <c r="A104" s="1259" t="s">
        <v>2</v>
      </c>
      <c r="B104" s="3022" t="s">
        <v>3</v>
      </c>
      <c r="C104" s="3022"/>
      <c r="D104" s="3022"/>
      <c r="E104" s="3022"/>
      <c r="F104" s="3022"/>
      <c r="G104" s="1268"/>
      <c r="H104" s="1268"/>
      <c r="I104" s="1268"/>
      <c r="J104" s="3260"/>
      <c r="K104" s="3261"/>
    </row>
    <row r="105" spans="1:11" x14ac:dyDescent="0.2">
      <c r="A105" s="1259"/>
      <c r="B105" s="3022" t="s">
        <v>4</v>
      </c>
      <c r="C105" s="3022"/>
      <c r="D105" s="3022"/>
      <c r="E105" s="3022"/>
      <c r="F105" s="3022"/>
      <c r="G105" s="1268"/>
      <c r="H105" s="1268"/>
      <c r="I105" s="1268"/>
      <c r="J105" s="3260"/>
      <c r="K105" s="3261"/>
    </row>
    <row r="106" spans="1:11" x14ac:dyDescent="0.2">
      <c r="A106" s="1259"/>
      <c r="B106" s="3022"/>
      <c r="C106" s="3022"/>
      <c r="D106" s="3022"/>
      <c r="E106" s="3022"/>
      <c r="F106" s="3022"/>
      <c r="G106" s="1268"/>
      <c r="H106" s="1268"/>
      <c r="I106" s="1268"/>
      <c r="J106" s="3260"/>
      <c r="K106" s="3261"/>
    </row>
    <row r="107" spans="1:11" x14ac:dyDescent="0.2">
      <c r="A107" s="1259" t="s">
        <v>5</v>
      </c>
      <c r="B107" s="3022" t="s">
        <v>904</v>
      </c>
      <c r="C107" s="3022"/>
      <c r="D107" s="3022"/>
      <c r="E107" s="3022"/>
      <c r="F107" s="3022"/>
      <c r="G107" s="1268"/>
      <c r="H107" s="1268"/>
      <c r="I107" s="1268"/>
      <c r="J107" s="3260"/>
      <c r="K107" s="3261"/>
    </row>
    <row r="108" spans="1:11" x14ac:dyDescent="0.2">
      <c r="A108" s="1259"/>
      <c r="B108" s="3022" t="s">
        <v>905</v>
      </c>
      <c r="C108" s="3022"/>
      <c r="D108" s="3022"/>
      <c r="E108" s="3022"/>
      <c r="F108" s="3022"/>
      <c r="G108" s="1268"/>
      <c r="H108" s="1268"/>
      <c r="I108" s="1268"/>
      <c r="J108" s="3260"/>
      <c r="K108" s="3261"/>
    </row>
    <row r="109" spans="1:11" x14ac:dyDescent="0.2">
      <c r="A109" s="1259"/>
      <c r="B109" s="3022"/>
      <c r="C109" s="3022"/>
      <c r="D109" s="3022"/>
      <c r="E109" s="3022"/>
      <c r="F109" s="3022"/>
      <c r="G109" s="1268"/>
      <c r="H109" s="1268"/>
      <c r="I109" s="1268"/>
      <c r="J109" s="3260"/>
      <c r="K109" s="3261"/>
    </row>
    <row r="110" spans="1:11" x14ac:dyDescent="0.2">
      <c r="A110" s="1259" t="s">
        <v>906</v>
      </c>
      <c r="B110" s="3022" t="s">
        <v>1017</v>
      </c>
      <c r="C110" s="3022"/>
      <c r="D110" s="3022"/>
      <c r="E110" s="3022"/>
      <c r="F110" s="3022"/>
      <c r="G110" s="1268"/>
      <c r="H110" s="1268"/>
      <c r="I110" s="1268"/>
      <c r="J110" s="3260"/>
      <c r="K110" s="3261"/>
    </row>
    <row r="111" spans="1:11" x14ac:dyDescent="0.2">
      <c r="A111" s="1259"/>
      <c r="B111" s="3022" t="s">
        <v>1018</v>
      </c>
      <c r="C111" s="3022"/>
      <c r="D111" s="3022"/>
      <c r="E111" s="3022"/>
      <c r="F111" s="3022"/>
      <c r="G111" s="1268"/>
      <c r="H111" s="1268"/>
      <c r="I111" s="1268"/>
      <c r="J111" s="3260"/>
      <c r="K111" s="3261"/>
    </row>
    <row r="112" spans="1:11" x14ac:dyDescent="0.2">
      <c r="A112" s="1259"/>
      <c r="B112" s="3022"/>
      <c r="C112" s="3022"/>
      <c r="D112" s="3022"/>
      <c r="E112" s="3022"/>
      <c r="F112" s="3022"/>
      <c r="G112" s="1268"/>
      <c r="H112" s="1268"/>
      <c r="I112" s="1268"/>
      <c r="J112" s="3260"/>
      <c r="K112" s="3261"/>
    </row>
    <row r="113" spans="1:11" x14ac:dyDescent="0.2">
      <c r="A113" s="1259" t="s">
        <v>1019</v>
      </c>
      <c r="B113" s="3022" t="s">
        <v>1020</v>
      </c>
      <c r="C113" s="3022"/>
      <c r="D113" s="3022"/>
      <c r="E113" s="3022"/>
      <c r="F113" s="3022"/>
      <c r="G113" s="1268"/>
      <c r="H113" s="1268"/>
      <c r="I113" s="1268"/>
      <c r="J113" s="3260"/>
      <c r="K113" s="3261"/>
    </row>
    <row r="114" spans="1:11" x14ac:dyDescent="0.2">
      <c r="A114" s="1259"/>
      <c r="B114" s="3022" t="s">
        <v>1021</v>
      </c>
      <c r="C114" s="3022"/>
      <c r="D114" s="3022"/>
      <c r="E114" s="3022"/>
      <c r="F114" s="3022"/>
      <c r="G114" s="1268"/>
      <c r="H114" s="1268"/>
      <c r="I114" s="1268"/>
      <c r="J114" s="3260"/>
      <c r="K114" s="3261"/>
    </row>
    <row r="115" spans="1:11" x14ac:dyDescent="0.2">
      <c r="A115" s="1259"/>
      <c r="B115" s="3022" t="s">
        <v>1022</v>
      </c>
      <c r="C115" s="3022"/>
      <c r="D115" s="3022"/>
      <c r="E115" s="3022"/>
      <c r="F115" s="3022"/>
      <c r="G115" s="1268"/>
      <c r="H115" s="1268"/>
      <c r="I115" s="1268"/>
      <c r="J115" s="3260"/>
      <c r="K115" s="3261"/>
    </row>
    <row r="116" spans="1:11" x14ac:dyDescent="0.2">
      <c r="A116" s="1259"/>
      <c r="B116" s="3022" t="s">
        <v>1023</v>
      </c>
      <c r="C116" s="3022"/>
      <c r="D116" s="3022"/>
      <c r="E116" s="3022"/>
      <c r="F116" s="3022"/>
      <c r="G116" s="1268"/>
      <c r="H116" s="1268"/>
      <c r="I116" s="1268"/>
      <c r="J116" s="3260"/>
      <c r="K116" s="3261"/>
    </row>
    <row r="117" spans="1:11" x14ac:dyDescent="0.2">
      <c r="A117" s="1259"/>
      <c r="B117" s="3022"/>
      <c r="C117" s="3022"/>
      <c r="D117" s="3022"/>
      <c r="E117" s="3022"/>
      <c r="F117" s="3022"/>
      <c r="G117" s="1268"/>
      <c r="H117" s="1268"/>
      <c r="I117" s="1268"/>
      <c r="J117" s="3260"/>
      <c r="K117" s="3261"/>
    </row>
    <row r="118" spans="1:11" x14ac:dyDescent="0.2">
      <c r="A118" s="1259" t="s">
        <v>1024</v>
      </c>
      <c r="B118" s="3022" t="s">
        <v>1026</v>
      </c>
      <c r="C118" s="3022"/>
      <c r="D118" s="3022"/>
      <c r="E118" s="3022"/>
      <c r="F118" s="3022"/>
      <c r="G118" s="1268"/>
      <c r="H118" s="1268"/>
      <c r="I118" s="1268"/>
      <c r="J118" s="3260"/>
      <c r="K118" s="3261"/>
    </row>
    <row r="119" spans="1:11" x14ac:dyDescent="0.2">
      <c r="A119" s="1259"/>
      <c r="B119" s="3022" t="s">
        <v>1027</v>
      </c>
      <c r="C119" s="3022"/>
      <c r="D119" s="3022"/>
      <c r="E119" s="3022"/>
      <c r="F119" s="3022"/>
      <c r="G119" s="1268"/>
      <c r="H119" s="1268"/>
      <c r="I119" s="1268"/>
      <c r="J119" s="3260"/>
      <c r="K119" s="3261"/>
    </row>
    <row r="120" spans="1:11" x14ac:dyDescent="0.2">
      <c r="A120" s="1259"/>
      <c r="B120" s="3022"/>
      <c r="C120" s="3022"/>
      <c r="D120" s="3022"/>
      <c r="E120" s="3022"/>
      <c r="F120" s="3022"/>
      <c r="G120" s="1268"/>
      <c r="H120" s="1268"/>
      <c r="I120" s="1268"/>
      <c r="J120" s="3260"/>
      <c r="K120" s="3261"/>
    </row>
    <row r="121" spans="1:11" x14ac:dyDescent="0.2">
      <c r="A121" s="1259" t="s">
        <v>1028</v>
      </c>
      <c r="B121" s="3022" t="s">
        <v>1029</v>
      </c>
      <c r="C121" s="3022"/>
      <c r="D121" s="3022"/>
      <c r="E121" s="3022"/>
      <c r="F121" s="3022"/>
      <c r="G121" s="1268"/>
      <c r="H121" s="1268"/>
      <c r="I121" s="1268"/>
      <c r="J121" s="3260"/>
      <c r="K121" s="3261"/>
    </row>
    <row r="122" spans="1:11" x14ac:dyDescent="0.2">
      <c r="A122" s="1259"/>
      <c r="B122" s="3022" t="s">
        <v>1030</v>
      </c>
      <c r="C122" s="3022"/>
      <c r="D122" s="3022"/>
      <c r="E122" s="3022"/>
      <c r="F122" s="3022"/>
      <c r="G122" s="1268"/>
      <c r="H122" s="1268"/>
      <c r="I122" s="1268"/>
      <c r="J122" s="3260"/>
      <c r="K122" s="3261"/>
    </row>
    <row r="123" spans="1:11" x14ac:dyDescent="0.2">
      <c r="A123" s="1259"/>
      <c r="B123" s="3022" t="s">
        <v>1031</v>
      </c>
      <c r="C123" s="3022"/>
      <c r="D123" s="3022"/>
      <c r="E123" s="3022"/>
      <c r="F123" s="3022"/>
      <c r="G123" s="1268"/>
      <c r="H123" s="1268"/>
      <c r="I123" s="1268"/>
      <c r="J123" s="3260"/>
      <c r="K123" s="3261"/>
    </row>
    <row r="124" spans="1:11" x14ac:dyDescent="0.2">
      <c r="A124" s="1259"/>
      <c r="B124" s="3022"/>
      <c r="C124" s="3022"/>
      <c r="D124" s="3022"/>
      <c r="E124" s="3022"/>
      <c r="F124" s="3022"/>
      <c r="G124" s="1268"/>
      <c r="H124" s="1268"/>
      <c r="I124" s="1268"/>
      <c r="J124" s="3260"/>
      <c r="K124" s="3261"/>
    </row>
    <row r="125" spans="1:11" x14ac:dyDescent="0.2">
      <c r="A125" s="1259" t="s">
        <v>1032</v>
      </c>
      <c r="B125" s="3022" t="s">
        <v>1033</v>
      </c>
      <c r="C125" s="3022"/>
      <c r="D125" s="3022"/>
      <c r="E125" s="3022"/>
      <c r="F125" s="3022"/>
      <c r="G125" s="1268"/>
      <c r="H125" s="1268"/>
      <c r="I125" s="1268"/>
      <c r="J125" s="3260"/>
      <c r="K125" s="3261"/>
    </row>
    <row r="126" spans="1:11" x14ac:dyDescent="0.2">
      <c r="A126" s="1259"/>
      <c r="B126" s="3022" t="s">
        <v>1034</v>
      </c>
      <c r="C126" s="3022"/>
      <c r="D126" s="3022"/>
      <c r="E126" s="3022"/>
      <c r="F126" s="3022"/>
      <c r="G126" s="1268"/>
      <c r="H126" s="1268"/>
      <c r="I126" s="1268"/>
      <c r="J126" s="3260"/>
      <c r="K126" s="3261"/>
    </row>
    <row r="127" spans="1:11" x14ac:dyDescent="0.2">
      <c r="A127" s="1259"/>
      <c r="B127" s="3022" t="s">
        <v>1035</v>
      </c>
      <c r="C127" s="3022"/>
      <c r="D127" s="3022"/>
      <c r="E127" s="3022"/>
      <c r="F127" s="3022"/>
      <c r="G127" s="1268"/>
      <c r="H127" s="1268"/>
      <c r="I127" s="1268"/>
      <c r="J127" s="3260"/>
      <c r="K127" s="3261"/>
    </row>
    <row r="128" spans="1:11" x14ac:dyDescent="0.2">
      <c r="A128" s="1259"/>
      <c r="B128" s="3022"/>
      <c r="C128" s="3022"/>
      <c r="D128" s="3022"/>
      <c r="E128" s="3022"/>
      <c r="F128" s="3022"/>
      <c r="G128" s="1268"/>
      <c r="H128" s="1268"/>
      <c r="I128" s="1268"/>
      <c r="J128" s="3260"/>
      <c r="K128" s="3261"/>
    </row>
    <row r="129" spans="1:11" x14ac:dyDescent="0.2">
      <c r="A129" s="1259" t="s">
        <v>1036</v>
      </c>
      <c r="B129" s="3022" t="s">
        <v>1037</v>
      </c>
      <c r="C129" s="3022"/>
      <c r="D129" s="3022"/>
      <c r="E129" s="3022"/>
      <c r="F129" s="3022"/>
      <c r="G129" s="1268"/>
      <c r="H129" s="1268"/>
      <c r="I129" s="1268"/>
      <c r="J129" s="3260"/>
      <c r="K129" s="3261"/>
    </row>
    <row r="130" spans="1:11" x14ac:dyDescent="0.2">
      <c r="A130" s="1259"/>
      <c r="B130" s="3022"/>
      <c r="C130" s="3022"/>
      <c r="D130" s="3022"/>
      <c r="E130" s="3022"/>
      <c r="F130" s="3022"/>
      <c r="G130" s="1268"/>
      <c r="H130" s="1268"/>
      <c r="I130" s="1268"/>
      <c r="J130" s="3260"/>
      <c r="K130" s="3261"/>
    </row>
    <row r="131" spans="1:11" x14ac:dyDescent="0.2">
      <c r="A131" s="1259" t="s">
        <v>1038</v>
      </c>
      <c r="B131" s="3022" t="s">
        <v>1050</v>
      </c>
      <c r="C131" s="3022"/>
      <c r="D131" s="3022"/>
      <c r="E131" s="3022"/>
      <c r="F131" s="3022"/>
      <c r="G131" s="1268"/>
      <c r="H131" s="1268"/>
      <c r="I131" s="1268"/>
      <c r="J131" s="3260"/>
      <c r="K131" s="3261"/>
    </row>
    <row r="132" spans="1:11" x14ac:dyDescent="0.2">
      <c r="A132" s="1259"/>
      <c r="B132" s="3022" t="s">
        <v>1051</v>
      </c>
      <c r="C132" s="3022"/>
      <c r="D132" s="3022"/>
      <c r="E132" s="3022"/>
      <c r="F132" s="3022"/>
      <c r="G132" s="1268"/>
      <c r="H132" s="1268"/>
      <c r="I132" s="1268"/>
      <c r="J132" s="3260"/>
      <c r="K132" s="3261"/>
    </row>
    <row r="133" spans="1:11" x14ac:dyDescent="0.2">
      <c r="A133" s="1259"/>
      <c r="B133" s="3022" t="s">
        <v>1052</v>
      </c>
      <c r="C133" s="3022"/>
      <c r="D133" s="3022"/>
      <c r="E133" s="3022"/>
      <c r="F133" s="3022"/>
      <c r="G133" s="1268"/>
      <c r="H133" s="1268"/>
      <c r="I133" s="1268"/>
      <c r="J133" s="3260"/>
      <c r="K133" s="3261"/>
    </row>
    <row r="134" spans="1:11" x14ac:dyDescent="0.2">
      <c r="A134" s="1259"/>
      <c r="B134" s="3022"/>
      <c r="C134" s="3022"/>
      <c r="D134" s="3022"/>
      <c r="E134" s="3022"/>
      <c r="F134" s="3022"/>
      <c r="G134" s="1268"/>
      <c r="H134" s="1268"/>
      <c r="I134" s="1268"/>
      <c r="J134" s="3260"/>
      <c r="K134" s="3261"/>
    </row>
    <row r="135" spans="1:11" x14ac:dyDescent="0.2">
      <c r="A135" s="1259" t="s">
        <v>1053</v>
      </c>
      <c r="B135" s="3022" t="s">
        <v>1054</v>
      </c>
      <c r="C135" s="3022"/>
      <c r="D135" s="3022"/>
      <c r="E135" s="3022"/>
      <c r="F135" s="3022"/>
      <c r="G135" s="1268"/>
      <c r="H135" s="1268"/>
      <c r="I135" s="1268"/>
      <c r="J135" s="3260"/>
      <c r="K135" s="3261"/>
    </row>
    <row r="136" spans="1:11" x14ac:dyDescent="0.2">
      <c r="A136" s="1259"/>
      <c r="B136" s="3022" t="s">
        <v>1055</v>
      </c>
      <c r="C136" s="3022"/>
      <c r="D136" s="3022"/>
      <c r="E136" s="3022"/>
      <c r="F136" s="3022"/>
      <c r="G136" s="1268"/>
      <c r="H136" s="1268"/>
      <c r="I136" s="1268"/>
      <c r="J136" s="3260"/>
      <c r="K136" s="3261"/>
    </row>
    <row r="137" spans="1:11" x14ac:dyDescent="0.2">
      <c r="A137" s="1259"/>
      <c r="B137" s="3022" t="s">
        <v>1056</v>
      </c>
      <c r="C137" s="3022"/>
      <c r="D137" s="3022"/>
      <c r="E137" s="3022"/>
      <c r="F137" s="3022"/>
      <c r="G137" s="1268"/>
      <c r="H137" s="1268"/>
      <c r="I137" s="1268"/>
      <c r="J137" s="3260"/>
      <c r="K137" s="3261"/>
    </row>
    <row r="138" spans="1:11" x14ac:dyDescent="0.2">
      <c r="A138" s="1259"/>
      <c r="B138" s="3022" t="s">
        <v>1057</v>
      </c>
      <c r="C138" s="3022"/>
      <c r="D138" s="3022"/>
      <c r="E138" s="3022"/>
      <c r="F138" s="3022"/>
      <c r="G138" s="1268"/>
      <c r="H138" s="1268"/>
      <c r="I138" s="1268"/>
      <c r="J138" s="3260"/>
      <c r="K138" s="3261"/>
    </row>
    <row r="139" spans="1:11" x14ac:dyDescent="0.2">
      <c r="A139" s="1259"/>
      <c r="B139" s="3022"/>
      <c r="C139" s="3022"/>
      <c r="D139" s="3022"/>
      <c r="E139" s="3022"/>
      <c r="F139" s="3022"/>
      <c r="G139" s="1268"/>
      <c r="H139" s="1268"/>
      <c r="I139" s="1268"/>
      <c r="J139" s="3260"/>
      <c r="K139" s="3261"/>
    </row>
    <row r="140" spans="1:11" x14ac:dyDescent="0.2">
      <c r="A140" s="1259" t="s">
        <v>1058</v>
      </c>
      <c r="B140" s="3022" t="s">
        <v>1059</v>
      </c>
      <c r="C140" s="3022"/>
      <c r="D140" s="3022"/>
      <c r="E140" s="3022"/>
      <c r="F140" s="3022"/>
      <c r="G140" s="1268"/>
      <c r="H140" s="1268"/>
      <c r="I140" s="1268"/>
      <c r="J140" s="3260"/>
      <c r="K140" s="3261"/>
    </row>
    <row r="141" spans="1:11" x14ac:dyDescent="0.2">
      <c r="A141" s="1259"/>
      <c r="B141" s="3022"/>
      <c r="C141" s="3022"/>
      <c r="D141" s="3022"/>
      <c r="E141" s="3022"/>
      <c r="F141" s="3022"/>
      <c r="G141" s="1268"/>
      <c r="H141" s="1268"/>
      <c r="I141" s="1268"/>
      <c r="J141" s="3260"/>
      <c r="K141" s="3261"/>
    </row>
    <row r="142" spans="1:11" x14ac:dyDescent="0.2">
      <c r="A142" s="1259" t="s">
        <v>1060</v>
      </c>
      <c r="B142" s="3022" t="s">
        <v>1061</v>
      </c>
      <c r="C142" s="3022"/>
      <c r="D142" s="3022"/>
      <c r="E142" s="3022"/>
      <c r="F142" s="3022"/>
      <c r="G142" s="1268"/>
      <c r="H142" s="1268"/>
      <c r="I142" s="1268"/>
      <c r="J142" s="3260"/>
      <c r="K142" s="3261"/>
    </row>
    <row r="143" spans="1:11" x14ac:dyDescent="0.2">
      <c r="A143" s="1259"/>
      <c r="B143" s="3022" t="s">
        <v>1062</v>
      </c>
      <c r="C143" s="3022"/>
      <c r="D143" s="3022"/>
      <c r="E143" s="3022"/>
      <c r="F143" s="3022"/>
      <c r="G143" s="1268"/>
      <c r="H143" s="1268"/>
      <c r="I143" s="1268"/>
      <c r="J143" s="3260"/>
      <c r="K143" s="3261"/>
    </row>
    <row r="144" spans="1:11" x14ac:dyDescent="0.2">
      <c r="A144" s="1259"/>
      <c r="B144" s="3022" t="s">
        <v>1063</v>
      </c>
      <c r="C144" s="3022"/>
      <c r="D144" s="3022"/>
      <c r="E144" s="3022"/>
      <c r="F144" s="3022"/>
      <c r="G144" s="1268"/>
      <c r="H144" s="1268"/>
      <c r="I144" s="1268"/>
      <c r="J144" s="3260"/>
      <c r="K144" s="3261"/>
    </row>
    <row r="145" spans="1:11" x14ac:dyDescent="0.2">
      <c r="A145" s="1259"/>
      <c r="B145" s="3022"/>
      <c r="C145" s="3022"/>
      <c r="D145" s="3022"/>
      <c r="E145" s="3022"/>
      <c r="F145" s="3022"/>
      <c r="G145" s="1268"/>
      <c r="H145" s="1268"/>
      <c r="I145" s="1268"/>
      <c r="J145" s="3260"/>
      <c r="K145" s="3261"/>
    </row>
    <row r="146" spans="1:11" x14ac:dyDescent="0.2">
      <c r="A146" s="1259" t="s">
        <v>1064</v>
      </c>
      <c r="B146" s="3022" t="s">
        <v>1065</v>
      </c>
      <c r="C146" s="3022"/>
      <c r="D146" s="3022"/>
      <c r="E146" s="3022"/>
      <c r="F146" s="3022"/>
      <c r="G146" s="1268"/>
      <c r="H146" s="1268"/>
      <c r="I146" s="1268"/>
      <c r="J146" s="3260"/>
      <c r="K146" s="3261"/>
    </row>
    <row r="147" spans="1:11" x14ac:dyDescent="0.2">
      <c r="A147" s="1259"/>
      <c r="B147" s="3022"/>
      <c r="C147" s="3022"/>
      <c r="D147" s="3022"/>
      <c r="E147" s="3022"/>
      <c r="F147" s="3022"/>
      <c r="G147" s="1268"/>
      <c r="H147" s="1268"/>
      <c r="I147" s="1268"/>
      <c r="J147" s="3260"/>
      <c r="K147" s="3261"/>
    </row>
    <row r="148" spans="1:11" x14ac:dyDescent="0.2">
      <c r="A148" s="1259" t="s">
        <v>1066</v>
      </c>
      <c r="B148" s="3022" t="s">
        <v>1067</v>
      </c>
      <c r="C148" s="3022"/>
      <c r="D148" s="3022"/>
      <c r="E148" s="3022"/>
      <c r="F148" s="3022"/>
      <c r="G148" s="1268"/>
      <c r="H148" s="1268"/>
      <c r="I148" s="1268"/>
      <c r="J148" s="3260"/>
      <c r="K148" s="3261"/>
    </row>
    <row r="149" spans="1:11" x14ac:dyDescent="0.2">
      <c r="A149" s="1259"/>
      <c r="B149" s="3022" t="s">
        <v>1068</v>
      </c>
      <c r="C149" s="3022"/>
      <c r="D149" s="3022"/>
      <c r="E149" s="3022"/>
      <c r="F149" s="3022"/>
      <c r="G149" s="1268"/>
      <c r="H149" s="1268"/>
      <c r="I149" s="1268"/>
      <c r="J149" s="3260"/>
      <c r="K149" s="3261"/>
    </row>
    <row r="150" spans="1:11" x14ac:dyDescent="0.2">
      <c r="A150" s="1259"/>
      <c r="B150" s="3022"/>
      <c r="C150" s="3022"/>
      <c r="D150" s="3022"/>
      <c r="E150" s="3022"/>
      <c r="F150" s="3022"/>
      <c r="G150" s="1268"/>
      <c r="H150" s="1268"/>
      <c r="I150" s="1268"/>
      <c r="J150" s="3260"/>
      <c r="K150" s="3261"/>
    </row>
    <row r="151" spans="1:11" ht="13.5" thickBot="1" x14ac:dyDescent="0.25">
      <c r="A151" s="1269"/>
      <c r="B151" s="1270"/>
      <c r="C151" s="1270"/>
      <c r="D151" s="1270"/>
      <c r="E151" s="1270"/>
      <c r="F151" s="1270"/>
      <c r="G151" s="1271"/>
      <c r="H151" s="1271"/>
      <c r="I151" s="1271"/>
      <c r="J151" s="1271"/>
      <c r="K151" s="1272"/>
    </row>
    <row r="152" spans="1:11" ht="13.5" thickTop="1" x14ac:dyDescent="0.2">
      <c r="A152" s="3265"/>
      <c r="B152" s="3022"/>
      <c r="C152" s="3022"/>
      <c r="D152" s="3022"/>
      <c r="E152" s="3022"/>
      <c r="F152" s="3022"/>
      <c r="G152" s="3022"/>
      <c r="H152" s="3022"/>
      <c r="I152" s="3022"/>
      <c r="J152" s="3022"/>
      <c r="K152" s="3266"/>
    </row>
    <row r="153" spans="1:11" x14ac:dyDescent="0.2">
      <c r="A153" s="3267"/>
      <c r="B153" s="2565"/>
      <c r="C153" s="2565"/>
      <c r="D153" s="2565"/>
      <c r="E153" s="2565"/>
      <c r="F153" s="2565"/>
      <c r="G153" s="2565"/>
      <c r="H153" s="2565"/>
      <c r="I153" s="2565"/>
      <c r="J153" s="2565"/>
      <c r="K153" s="3257"/>
    </row>
    <row r="154" spans="1:11" x14ac:dyDescent="0.2">
      <c r="A154" s="1257"/>
      <c r="B154" s="2565"/>
      <c r="C154" s="2565"/>
      <c r="D154" s="2565"/>
      <c r="E154" s="2565"/>
      <c r="F154" s="2565"/>
      <c r="G154" s="1267" t="s">
        <v>1540</v>
      </c>
      <c r="H154" s="1267" t="s">
        <v>1541</v>
      </c>
      <c r="I154" s="1267" t="s">
        <v>1231</v>
      </c>
      <c r="J154" s="2565" t="s">
        <v>790</v>
      </c>
      <c r="K154" s="3257"/>
    </row>
    <row r="155" spans="1:11" x14ac:dyDescent="0.2">
      <c r="A155" s="1259"/>
      <c r="B155" s="3022"/>
      <c r="C155" s="3022"/>
      <c r="D155" s="3022"/>
      <c r="E155" s="3022"/>
      <c r="F155" s="3022"/>
      <c r="G155" s="1268"/>
      <c r="H155" s="1268"/>
      <c r="I155" s="1268"/>
      <c r="J155" s="3260"/>
      <c r="K155" s="3261"/>
    </row>
    <row r="156" spans="1:11" x14ac:dyDescent="0.2">
      <c r="A156" s="1259" t="s">
        <v>1069</v>
      </c>
      <c r="B156" s="3022" t="s">
        <v>1070</v>
      </c>
      <c r="C156" s="3022"/>
      <c r="D156" s="3022"/>
      <c r="E156" s="3022"/>
      <c r="F156" s="3022"/>
      <c r="G156" s="1268"/>
      <c r="H156" s="1268"/>
      <c r="I156" s="1268"/>
      <c r="J156" s="3260"/>
      <c r="K156" s="3261"/>
    </row>
    <row r="157" spans="1:11" x14ac:dyDescent="0.2">
      <c r="A157" s="1259"/>
      <c r="B157" s="3022" t="s">
        <v>1071</v>
      </c>
      <c r="C157" s="3022"/>
      <c r="D157" s="3022"/>
      <c r="E157" s="3022"/>
      <c r="F157" s="3022"/>
      <c r="G157" s="1268"/>
      <c r="H157" s="1268"/>
      <c r="I157" s="1268"/>
      <c r="J157" s="3260"/>
      <c r="K157" s="3261"/>
    </row>
    <row r="158" spans="1:11" x14ac:dyDescent="0.2">
      <c r="A158" s="1259"/>
      <c r="B158" s="3022" t="s">
        <v>1072</v>
      </c>
      <c r="C158" s="3022"/>
      <c r="D158" s="3022"/>
      <c r="E158" s="3022"/>
      <c r="F158" s="3022"/>
      <c r="G158" s="1268"/>
      <c r="H158" s="1268"/>
      <c r="I158" s="1268"/>
      <c r="J158" s="3260"/>
      <c r="K158" s="3261"/>
    </row>
    <row r="159" spans="1:11" x14ac:dyDescent="0.2">
      <c r="A159" s="1259"/>
      <c r="B159" s="3022" t="s">
        <v>1073</v>
      </c>
      <c r="C159" s="3022"/>
      <c r="D159" s="3022"/>
      <c r="E159" s="3022"/>
      <c r="F159" s="3022"/>
      <c r="G159" s="1268"/>
      <c r="H159" s="1268"/>
      <c r="I159" s="1268"/>
      <c r="J159" s="3260"/>
      <c r="K159" s="3261"/>
    </row>
    <row r="160" spans="1:11" x14ac:dyDescent="0.2">
      <c r="A160" s="1259"/>
      <c r="B160" s="3022" t="s">
        <v>1074</v>
      </c>
      <c r="C160" s="3022"/>
      <c r="D160" s="3022"/>
      <c r="E160" s="3022"/>
      <c r="F160" s="3022"/>
      <c r="G160" s="1268"/>
      <c r="H160" s="1268"/>
      <c r="I160" s="1268"/>
      <c r="J160" s="3260"/>
      <c r="K160" s="3261"/>
    </row>
    <row r="161" spans="1:11" x14ac:dyDescent="0.2">
      <c r="A161" s="1259"/>
      <c r="B161" s="3022"/>
      <c r="C161" s="3022"/>
      <c r="D161" s="3022"/>
      <c r="E161" s="3022"/>
      <c r="F161" s="3022"/>
      <c r="G161" s="1268"/>
      <c r="H161" s="1268"/>
      <c r="I161" s="1268"/>
      <c r="J161" s="3260"/>
      <c r="K161" s="3261"/>
    </row>
    <row r="162" spans="1:11" x14ac:dyDescent="0.2">
      <c r="A162" s="1259" t="s">
        <v>1075</v>
      </c>
      <c r="B162" s="3022" t="s">
        <v>1076</v>
      </c>
      <c r="C162" s="3022"/>
      <c r="D162" s="3022"/>
      <c r="E162" s="3022"/>
      <c r="F162" s="3022"/>
      <c r="G162" s="1268"/>
      <c r="H162" s="1268"/>
      <c r="I162" s="1268"/>
      <c r="J162" s="3260"/>
      <c r="K162" s="3261"/>
    </row>
    <row r="163" spans="1:11" x14ac:dyDescent="0.2">
      <c r="A163" s="1259"/>
      <c r="B163" s="3022" t="s">
        <v>1077</v>
      </c>
      <c r="C163" s="3022"/>
      <c r="D163" s="3022"/>
      <c r="E163" s="3022"/>
      <c r="F163" s="3022"/>
      <c r="G163" s="1268"/>
      <c r="H163" s="1268"/>
      <c r="I163" s="1268"/>
      <c r="J163" s="3260"/>
      <c r="K163" s="3261"/>
    </row>
    <row r="164" spans="1:11" x14ac:dyDescent="0.2">
      <c r="A164" s="1259"/>
      <c r="B164" s="3022"/>
      <c r="C164" s="3022"/>
      <c r="D164" s="3022"/>
      <c r="E164" s="3022"/>
      <c r="F164" s="3022"/>
      <c r="G164" s="1268"/>
      <c r="H164" s="1268"/>
      <c r="I164" s="1268"/>
      <c r="J164" s="3260"/>
      <c r="K164" s="3261"/>
    </row>
    <row r="165" spans="1:11" x14ac:dyDescent="0.2">
      <c r="A165" s="1259" t="s">
        <v>1078</v>
      </c>
      <c r="B165" s="3022" t="s">
        <v>1079</v>
      </c>
      <c r="C165" s="3022"/>
      <c r="D165" s="3022"/>
      <c r="E165" s="3022"/>
      <c r="F165" s="3022"/>
      <c r="G165" s="1268"/>
      <c r="H165" s="1268"/>
      <c r="I165" s="1268"/>
      <c r="J165" s="3260"/>
      <c r="K165" s="3261"/>
    </row>
    <row r="166" spans="1:11" x14ac:dyDescent="0.2">
      <c r="A166" s="1259"/>
      <c r="B166" s="3022"/>
      <c r="C166" s="3022"/>
      <c r="D166" s="3022"/>
      <c r="E166" s="3022"/>
      <c r="F166" s="3022"/>
      <c r="G166" s="1268"/>
      <c r="H166" s="1268"/>
      <c r="I166" s="1268"/>
      <c r="J166" s="3260"/>
      <c r="K166" s="3261"/>
    </row>
    <row r="167" spans="1:11" x14ac:dyDescent="0.2">
      <c r="A167" s="1259" t="s">
        <v>1080</v>
      </c>
      <c r="B167" s="3022" t="s">
        <v>1081</v>
      </c>
      <c r="C167" s="3022"/>
      <c r="D167" s="3022"/>
      <c r="E167" s="3022"/>
      <c r="F167" s="3022"/>
      <c r="G167" s="1268"/>
      <c r="H167" s="1268"/>
      <c r="I167" s="1268"/>
      <c r="J167" s="3260"/>
      <c r="K167" s="3261"/>
    </row>
    <row r="168" spans="1:11" x14ac:dyDescent="0.2">
      <c r="A168" s="1259"/>
      <c r="B168" s="3022" t="s">
        <v>1082</v>
      </c>
      <c r="C168" s="3022"/>
      <c r="D168" s="3022"/>
      <c r="E168" s="3022"/>
      <c r="F168" s="3022"/>
      <c r="G168" s="1268"/>
      <c r="H168" s="1268"/>
      <c r="I168" s="1268"/>
      <c r="J168" s="3260"/>
      <c r="K168" s="3261"/>
    </row>
    <row r="169" spans="1:11" x14ac:dyDescent="0.2">
      <c r="A169" s="1259"/>
      <c r="B169" s="3022"/>
      <c r="C169" s="3022"/>
      <c r="D169" s="3022"/>
      <c r="E169" s="3022"/>
      <c r="F169" s="3022"/>
      <c r="G169" s="1268"/>
      <c r="H169" s="1268"/>
      <c r="I169" s="1268"/>
      <c r="J169" s="3260"/>
      <c r="K169" s="3261"/>
    </row>
    <row r="170" spans="1:11" x14ac:dyDescent="0.2">
      <c r="A170" s="1259" t="s">
        <v>1083</v>
      </c>
      <c r="B170" s="3022" t="s">
        <v>1084</v>
      </c>
      <c r="C170" s="3022"/>
      <c r="D170" s="3022"/>
      <c r="E170" s="3022"/>
      <c r="F170" s="3022"/>
      <c r="G170" s="1268"/>
      <c r="H170" s="1268"/>
      <c r="I170" s="1268"/>
      <c r="J170" s="3260"/>
      <c r="K170" s="3261"/>
    </row>
    <row r="171" spans="1:11" x14ac:dyDescent="0.2">
      <c r="A171" s="1259"/>
      <c r="B171" s="3022" t="s">
        <v>1085</v>
      </c>
      <c r="C171" s="3022"/>
      <c r="D171" s="3022"/>
      <c r="E171" s="3022"/>
      <c r="F171" s="3022"/>
      <c r="G171" s="1268"/>
      <c r="H171" s="1268"/>
      <c r="I171" s="1268"/>
      <c r="J171" s="3260"/>
      <c r="K171" s="3261"/>
    </row>
    <row r="172" spans="1:11" x14ac:dyDescent="0.2">
      <c r="A172" s="1259"/>
      <c r="B172" s="3022"/>
      <c r="C172" s="3022"/>
      <c r="D172" s="3022"/>
      <c r="E172" s="3022"/>
      <c r="F172" s="3022"/>
      <c r="G172" s="1268"/>
      <c r="H172" s="1268"/>
      <c r="I172" s="1268"/>
      <c r="J172" s="3260"/>
      <c r="K172" s="3261"/>
    </row>
    <row r="173" spans="1:11" x14ac:dyDescent="0.2">
      <c r="A173" s="1259" t="s">
        <v>1086</v>
      </c>
      <c r="B173" s="3022" t="s">
        <v>1087</v>
      </c>
      <c r="C173" s="3022"/>
      <c r="D173" s="3022"/>
      <c r="E173" s="3022"/>
      <c r="F173" s="3022"/>
      <c r="G173" s="1268"/>
      <c r="H173" s="1268"/>
      <c r="I173" s="1268"/>
      <c r="J173" s="3260"/>
      <c r="K173" s="3261"/>
    </row>
    <row r="174" spans="1:11" x14ac:dyDescent="0.2">
      <c r="A174" s="1259"/>
      <c r="B174" s="3022"/>
      <c r="C174" s="3022"/>
      <c r="D174" s="3022"/>
      <c r="E174" s="3022"/>
      <c r="F174" s="3022"/>
      <c r="G174" s="1268"/>
      <c r="H174" s="1268"/>
      <c r="I174" s="1268"/>
      <c r="J174" s="3260"/>
      <c r="K174" s="3261"/>
    </row>
    <row r="175" spans="1:11" x14ac:dyDescent="0.2">
      <c r="A175" s="1259" t="s">
        <v>1088</v>
      </c>
      <c r="B175" s="3022" t="s">
        <v>1089</v>
      </c>
      <c r="C175" s="3022"/>
      <c r="D175" s="3022"/>
      <c r="E175" s="3022"/>
      <c r="F175" s="3022"/>
      <c r="G175" s="1268"/>
      <c r="H175" s="1268"/>
      <c r="I175" s="1268"/>
      <c r="J175" s="3260"/>
      <c r="K175" s="3261"/>
    </row>
    <row r="176" spans="1:11" x14ac:dyDescent="0.2">
      <c r="A176" s="1259"/>
      <c r="B176" s="3022" t="s">
        <v>1090</v>
      </c>
      <c r="C176" s="3022"/>
      <c r="D176" s="3022"/>
      <c r="E176" s="3022"/>
      <c r="F176" s="3022"/>
      <c r="G176" s="1268"/>
      <c r="H176" s="1268"/>
      <c r="I176" s="1268"/>
      <c r="J176" s="3260"/>
      <c r="K176" s="3261"/>
    </row>
    <row r="177" spans="1:11" x14ac:dyDescent="0.2">
      <c r="A177" s="1259"/>
      <c r="B177" s="3022" t="s">
        <v>1091</v>
      </c>
      <c r="C177" s="3022"/>
      <c r="D177" s="3022"/>
      <c r="E177" s="3022"/>
      <c r="F177" s="3022"/>
      <c r="G177" s="1268"/>
      <c r="H177" s="1268"/>
      <c r="I177" s="1268"/>
      <c r="J177" s="3260"/>
      <c r="K177" s="3261"/>
    </row>
    <row r="178" spans="1:11" x14ac:dyDescent="0.2">
      <c r="A178" s="1259"/>
      <c r="B178" s="3022"/>
      <c r="C178" s="3022"/>
      <c r="D178" s="3022"/>
      <c r="E178" s="3022"/>
      <c r="F178" s="3022"/>
      <c r="G178" s="1268"/>
      <c r="H178" s="1268"/>
      <c r="I178" s="1268"/>
      <c r="J178" s="3260"/>
      <c r="K178" s="3261"/>
    </row>
    <row r="179" spans="1:11" x14ac:dyDescent="0.2">
      <c r="A179" s="1259" t="s">
        <v>1092</v>
      </c>
      <c r="B179" s="3022" t="s">
        <v>1093</v>
      </c>
      <c r="C179" s="3022"/>
      <c r="D179" s="3022"/>
      <c r="E179" s="3022"/>
      <c r="F179" s="3022"/>
      <c r="G179" s="1268"/>
      <c r="H179" s="1268"/>
      <c r="I179" s="1268"/>
      <c r="J179" s="3260"/>
      <c r="K179" s="3261"/>
    </row>
    <row r="180" spans="1:11" x14ac:dyDescent="0.2">
      <c r="A180" s="1259"/>
      <c r="B180" s="3022"/>
      <c r="C180" s="3022"/>
      <c r="D180" s="3022"/>
      <c r="E180" s="3022"/>
      <c r="F180" s="3022"/>
      <c r="G180" s="1268"/>
      <c r="H180" s="1268"/>
      <c r="I180" s="1268"/>
      <c r="J180" s="3260"/>
      <c r="K180" s="3261"/>
    </row>
    <row r="181" spans="1:11" x14ac:dyDescent="0.2">
      <c r="A181" s="1259" t="s">
        <v>1094</v>
      </c>
      <c r="B181" s="3022" t="s">
        <v>1095</v>
      </c>
      <c r="C181" s="3022"/>
      <c r="D181" s="3022"/>
      <c r="E181" s="3022"/>
      <c r="F181" s="3022"/>
      <c r="G181" s="1268"/>
      <c r="H181" s="1268"/>
      <c r="I181" s="1268"/>
      <c r="J181" s="3260"/>
      <c r="K181" s="3261"/>
    </row>
    <row r="182" spans="1:11" x14ac:dyDescent="0.2">
      <c r="A182" s="1259"/>
      <c r="B182" s="3022" t="s">
        <v>1096</v>
      </c>
      <c r="C182" s="3022"/>
      <c r="D182" s="3022"/>
      <c r="E182" s="3022"/>
      <c r="F182" s="3022"/>
      <c r="G182" s="1268"/>
      <c r="H182" s="1268"/>
      <c r="I182" s="1268"/>
      <c r="J182" s="3260"/>
      <c r="K182" s="3261"/>
    </row>
    <row r="183" spans="1:11" x14ac:dyDescent="0.2">
      <c r="A183" s="1259"/>
      <c r="B183" s="3022" t="s">
        <v>1097</v>
      </c>
      <c r="C183" s="3022"/>
      <c r="D183" s="3022"/>
      <c r="E183" s="3022"/>
      <c r="F183" s="3022"/>
      <c r="G183" s="1268"/>
      <c r="H183" s="1268"/>
      <c r="I183" s="1268"/>
      <c r="J183" s="3260"/>
      <c r="K183" s="3261"/>
    </row>
    <row r="184" spans="1:11" x14ac:dyDescent="0.2">
      <c r="A184" s="1259"/>
      <c r="B184" s="3022"/>
      <c r="C184" s="3022"/>
      <c r="D184" s="3022"/>
      <c r="E184" s="3022"/>
      <c r="F184" s="3022"/>
      <c r="G184" s="1268"/>
      <c r="H184" s="1268"/>
      <c r="I184" s="1268"/>
      <c r="J184" s="3260"/>
      <c r="K184" s="3261"/>
    </row>
    <row r="185" spans="1:11" x14ac:dyDescent="0.2">
      <c r="A185" s="1259" t="s">
        <v>1098</v>
      </c>
      <c r="B185" s="3022" t="s">
        <v>1099</v>
      </c>
      <c r="C185" s="3022"/>
      <c r="D185" s="3022"/>
      <c r="E185" s="3022"/>
      <c r="F185" s="3022"/>
      <c r="G185" s="1268"/>
      <c r="H185" s="1268"/>
      <c r="I185" s="1268"/>
      <c r="J185" s="3260"/>
      <c r="K185" s="3261"/>
    </row>
    <row r="186" spans="1:11" x14ac:dyDescent="0.2">
      <c r="A186" s="1259"/>
      <c r="B186" s="3022" t="s">
        <v>1100</v>
      </c>
      <c r="C186" s="3022"/>
      <c r="D186" s="3022"/>
      <c r="E186" s="3022"/>
      <c r="F186" s="3022"/>
      <c r="G186" s="1268"/>
      <c r="H186" s="1268"/>
      <c r="I186" s="1268"/>
      <c r="J186" s="3260"/>
      <c r="K186" s="3261"/>
    </row>
    <row r="187" spans="1:11" x14ac:dyDescent="0.2">
      <c r="A187" s="1259"/>
      <c r="B187" s="3022"/>
      <c r="C187" s="3022"/>
      <c r="D187" s="3022"/>
      <c r="E187" s="3022"/>
      <c r="F187" s="3022"/>
      <c r="G187" s="1268"/>
      <c r="H187" s="1268"/>
      <c r="I187" s="1268"/>
      <c r="J187" s="2565"/>
      <c r="K187" s="3257"/>
    </row>
    <row r="188" spans="1:11" x14ac:dyDescent="0.2">
      <c r="A188" s="1259"/>
      <c r="B188" s="3022"/>
      <c r="C188" s="3022"/>
      <c r="D188" s="3022"/>
      <c r="E188" s="3022"/>
      <c r="F188" s="3022"/>
      <c r="G188" s="1268"/>
      <c r="H188" s="1268"/>
      <c r="I188" s="1268"/>
      <c r="J188" s="2565"/>
      <c r="K188" s="3257"/>
    </row>
    <row r="189" spans="1:11" x14ac:dyDescent="0.2">
      <c r="A189" s="1259"/>
      <c r="B189" s="3022"/>
      <c r="C189" s="3022"/>
      <c r="D189" s="3022"/>
      <c r="E189" s="3022"/>
      <c r="F189" s="3022"/>
      <c r="G189" s="186"/>
      <c r="H189" s="186"/>
      <c r="I189" s="186"/>
      <c r="J189" s="2565"/>
      <c r="K189" s="3257"/>
    </row>
    <row r="190" spans="1:11" x14ac:dyDescent="0.2">
      <c r="A190" s="1259"/>
      <c r="B190" s="3022"/>
      <c r="C190" s="3022"/>
      <c r="D190" s="3022"/>
      <c r="E190" s="3022"/>
      <c r="F190" s="3022"/>
      <c r="G190" s="186"/>
      <c r="H190" s="186"/>
      <c r="I190" s="186"/>
      <c r="J190" s="2565"/>
      <c r="K190" s="3257"/>
    </row>
    <row r="191" spans="1:11" x14ac:dyDescent="0.2">
      <c r="A191" s="1259"/>
      <c r="B191" s="3022"/>
      <c r="C191" s="3022"/>
      <c r="D191" s="3022"/>
      <c r="E191" s="3022"/>
      <c r="F191" s="3022"/>
      <c r="G191" s="186"/>
      <c r="H191" s="186"/>
      <c r="I191" s="186"/>
      <c r="J191" s="2565"/>
      <c r="K191" s="3257"/>
    </row>
    <row r="192" spans="1:11" x14ac:dyDescent="0.2">
      <c r="A192" s="1259"/>
      <c r="B192" s="3022"/>
      <c r="C192" s="3022"/>
      <c r="D192" s="3022"/>
      <c r="E192" s="3022"/>
      <c r="F192" s="3022"/>
      <c r="G192" s="186"/>
      <c r="H192" s="186"/>
      <c r="I192" s="186"/>
      <c r="J192" s="2565"/>
      <c r="K192" s="3257"/>
    </row>
    <row r="193" spans="1:11" x14ac:dyDescent="0.2">
      <c r="A193" s="1259"/>
      <c r="B193" s="3022"/>
      <c r="C193" s="3022"/>
      <c r="D193" s="3022"/>
      <c r="E193" s="3022"/>
      <c r="F193" s="3022"/>
      <c r="G193" s="186"/>
      <c r="H193" s="186"/>
      <c r="I193" s="186"/>
      <c r="J193" s="2565"/>
      <c r="K193" s="3257"/>
    </row>
    <row r="194" spans="1:11" x14ac:dyDescent="0.2">
      <c r="A194" s="1259"/>
      <c r="B194" s="3022"/>
      <c r="C194" s="3022"/>
      <c r="D194" s="3022"/>
      <c r="E194" s="3022"/>
      <c r="F194" s="3022"/>
      <c r="G194" s="186"/>
      <c r="H194" s="186"/>
      <c r="I194" s="186"/>
      <c r="J194" s="2565"/>
      <c r="K194" s="3257"/>
    </row>
    <row r="195" spans="1:11" x14ac:dyDescent="0.2">
      <c r="A195" s="1259"/>
      <c r="B195" s="3022"/>
      <c r="C195" s="3022"/>
      <c r="D195" s="3022"/>
      <c r="E195" s="3022"/>
      <c r="F195" s="3022"/>
      <c r="G195" s="186"/>
      <c r="H195" s="186"/>
      <c r="I195" s="186"/>
      <c r="J195" s="2565"/>
      <c r="K195" s="3257"/>
    </row>
    <row r="196" spans="1:11" x14ac:dyDescent="0.2">
      <c r="A196" s="1259"/>
      <c r="B196" s="3022"/>
      <c r="C196" s="3022"/>
      <c r="D196" s="3022"/>
      <c r="E196" s="3022"/>
      <c r="F196" s="3022"/>
      <c r="G196" s="186"/>
      <c r="H196" s="186"/>
      <c r="I196" s="186"/>
      <c r="J196" s="2565"/>
      <c r="K196" s="3257"/>
    </row>
    <row r="197" spans="1:11" x14ac:dyDescent="0.2">
      <c r="A197" s="1259"/>
      <c r="B197" s="3022"/>
      <c r="C197" s="3022"/>
      <c r="D197" s="3022"/>
      <c r="E197" s="3022"/>
      <c r="F197" s="3022"/>
      <c r="G197" s="186"/>
      <c r="H197" s="186"/>
      <c r="I197" s="186"/>
      <c r="J197" s="2565"/>
      <c r="K197" s="3257"/>
    </row>
    <row r="198" spans="1:11" x14ac:dyDescent="0.2">
      <c r="A198" s="1259"/>
      <c r="B198" s="3022"/>
      <c r="C198" s="3022"/>
      <c r="D198" s="3022"/>
      <c r="E198" s="3022"/>
      <c r="F198" s="3022"/>
      <c r="G198" s="186"/>
      <c r="H198" s="186"/>
      <c r="I198" s="186"/>
      <c r="J198" s="2565"/>
      <c r="K198" s="3257"/>
    </row>
    <row r="199" spans="1:11" x14ac:dyDescent="0.2">
      <c r="A199" s="1259"/>
      <c r="B199" s="3022"/>
      <c r="C199" s="3022"/>
      <c r="D199" s="3022"/>
      <c r="E199" s="3022"/>
      <c r="F199" s="3022"/>
      <c r="G199" s="186"/>
      <c r="H199" s="186"/>
      <c r="I199" s="186"/>
      <c r="J199" s="2565"/>
      <c r="K199" s="3257"/>
    </row>
    <row r="200" spans="1:11" ht="13.5" thickBot="1" x14ac:dyDescent="0.25">
      <c r="A200" s="1269"/>
      <c r="B200" s="1270"/>
      <c r="C200" s="1270"/>
      <c r="D200" s="1270"/>
      <c r="E200" s="1270"/>
      <c r="F200" s="1270"/>
      <c r="G200" s="1271"/>
      <c r="H200" s="1271"/>
      <c r="I200" s="1271"/>
      <c r="J200" s="1271"/>
      <c r="K200" s="1272"/>
    </row>
    <row r="201" spans="1:11" ht="13.5" thickTop="1" x14ac:dyDescent="0.2"/>
  </sheetData>
  <mergeCells count="337">
    <mergeCell ref="G16:H16"/>
    <mergeCell ref="A21:K21"/>
    <mergeCell ref="A27:K27"/>
    <mergeCell ref="A29:K29"/>
    <mergeCell ref="B1:D1"/>
    <mergeCell ref="J1:K1"/>
    <mergeCell ref="I3:K3"/>
    <mergeCell ref="A5:K5"/>
    <mergeCell ref="B15:D16"/>
    <mergeCell ref="E15:H15"/>
    <mergeCell ref="I15:J16"/>
    <mergeCell ref="A8:K8"/>
    <mergeCell ref="G9:K9"/>
    <mergeCell ref="A10:K10"/>
    <mergeCell ref="E13:K14"/>
    <mergeCell ref="B14:D14"/>
    <mergeCell ref="G17:H17"/>
    <mergeCell ref="B19:D19"/>
    <mergeCell ref="G19:H19"/>
    <mergeCell ref="I18:J18"/>
    <mergeCell ref="B17:D17"/>
    <mergeCell ref="I19:J19"/>
    <mergeCell ref="I17:J17"/>
    <mergeCell ref="B18:D18"/>
    <mergeCell ref="A33:K33"/>
    <mergeCell ref="A34:K34"/>
    <mergeCell ref="A25:K25"/>
    <mergeCell ref="E24:K24"/>
    <mergeCell ref="J26:K26"/>
    <mergeCell ref="A30:K30"/>
    <mergeCell ref="C28:K28"/>
    <mergeCell ref="A31:K31"/>
    <mergeCell ref="A32:K32"/>
    <mergeCell ref="A35:K35"/>
    <mergeCell ref="A36:K36"/>
    <mergeCell ref="A37:K37"/>
    <mergeCell ref="A38:K38"/>
    <mergeCell ref="I47:K47"/>
    <mergeCell ref="A39:K39"/>
    <mergeCell ref="A40:K40"/>
    <mergeCell ref="A41:K41"/>
    <mergeCell ref="B52:F52"/>
    <mergeCell ref="J52:K52"/>
    <mergeCell ref="A42:K42"/>
    <mergeCell ref="A44:K44"/>
    <mergeCell ref="A43:K43"/>
    <mergeCell ref="A45:K45"/>
    <mergeCell ref="B49:F49"/>
    <mergeCell ref="J49:K49"/>
    <mergeCell ref="A48:K48"/>
    <mergeCell ref="A46:K46"/>
    <mergeCell ref="B50:F50"/>
    <mergeCell ref="J50:K50"/>
    <mergeCell ref="B51:F51"/>
    <mergeCell ref="J51:K51"/>
    <mergeCell ref="B58:F58"/>
    <mergeCell ref="J58:K58"/>
    <mergeCell ref="B53:F53"/>
    <mergeCell ref="J53:K53"/>
    <mergeCell ref="B54:F54"/>
    <mergeCell ref="J54:K54"/>
    <mergeCell ref="B55:F55"/>
    <mergeCell ref="J55:K55"/>
    <mergeCell ref="B56:F56"/>
    <mergeCell ref="J56:K56"/>
    <mergeCell ref="B57:F57"/>
    <mergeCell ref="J57:K57"/>
    <mergeCell ref="B64:F64"/>
    <mergeCell ref="J64:K64"/>
    <mergeCell ref="B59:F59"/>
    <mergeCell ref="J59:K59"/>
    <mergeCell ref="B60:F60"/>
    <mergeCell ref="J60:K60"/>
    <mergeCell ref="B61:F61"/>
    <mergeCell ref="J61:K61"/>
    <mergeCell ref="B62:F62"/>
    <mergeCell ref="J62:K62"/>
    <mergeCell ref="B63:F63"/>
    <mergeCell ref="J63:K63"/>
    <mergeCell ref="B70:F70"/>
    <mergeCell ref="J70:K70"/>
    <mergeCell ref="B65:F65"/>
    <mergeCell ref="J65:K65"/>
    <mergeCell ref="B66:F66"/>
    <mergeCell ref="J66:K66"/>
    <mergeCell ref="B67:F67"/>
    <mergeCell ref="J67:K67"/>
    <mergeCell ref="B68:F68"/>
    <mergeCell ref="J68:K68"/>
    <mergeCell ref="B69:F69"/>
    <mergeCell ref="J69:K69"/>
    <mergeCell ref="B78:F78"/>
    <mergeCell ref="J78:K78"/>
    <mergeCell ref="B79:F79"/>
    <mergeCell ref="J79:K79"/>
    <mergeCell ref="B84:F84"/>
    <mergeCell ref="J84:K84"/>
    <mergeCell ref="B76:F76"/>
    <mergeCell ref="J76:K76"/>
    <mergeCell ref="B71:F71"/>
    <mergeCell ref="J71:K71"/>
    <mergeCell ref="B72:F72"/>
    <mergeCell ref="J72:K72"/>
    <mergeCell ref="B80:F80"/>
    <mergeCell ref="J80:K80"/>
    <mergeCell ref="B73:F73"/>
    <mergeCell ref="J73:K73"/>
    <mergeCell ref="B74:F74"/>
    <mergeCell ref="J74:K74"/>
    <mergeCell ref="B75:F75"/>
    <mergeCell ref="J75:K75"/>
    <mergeCell ref="B77:F77"/>
    <mergeCell ref="J77:K77"/>
    <mergeCell ref="B88:F88"/>
    <mergeCell ref="J88:K88"/>
    <mergeCell ref="B81:F81"/>
    <mergeCell ref="J81:K81"/>
    <mergeCell ref="B87:F87"/>
    <mergeCell ref="J87:K87"/>
    <mergeCell ref="B83:F83"/>
    <mergeCell ref="J83:K83"/>
    <mergeCell ref="B85:F85"/>
    <mergeCell ref="J85:K85"/>
    <mergeCell ref="B82:F82"/>
    <mergeCell ref="J82:K82"/>
    <mergeCell ref="B86:F86"/>
    <mergeCell ref="J86:K86"/>
    <mergeCell ref="B90:F90"/>
    <mergeCell ref="J90:K90"/>
    <mergeCell ref="B89:F89"/>
    <mergeCell ref="J89:K89"/>
    <mergeCell ref="A100:K100"/>
    <mergeCell ref="A97:K98"/>
    <mergeCell ref="A99:K99"/>
    <mergeCell ref="A96:K96"/>
    <mergeCell ref="B93:F93"/>
    <mergeCell ref="J93:K93"/>
    <mergeCell ref="B94:F94"/>
    <mergeCell ref="J94:K94"/>
    <mergeCell ref="B107:F107"/>
    <mergeCell ref="J107:K107"/>
    <mergeCell ref="B102:F102"/>
    <mergeCell ref="J102:K102"/>
    <mergeCell ref="B103:F103"/>
    <mergeCell ref="J103:K103"/>
    <mergeCell ref="B104:F104"/>
    <mergeCell ref="J104:K104"/>
    <mergeCell ref="B105:F105"/>
    <mergeCell ref="J105:K105"/>
    <mergeCell ref="B106:F106"/>
    <mergeCell ref="J106:K106"/>
    <mergeCell ref="B113:F113"/>
    <mergeCell ref="J113:K113"/>
    <mergeCell ref="B108:F108"/>
    <mergeCell ref="J108:K108"/>
    <mergeCell ref="B109:F109"/>
    <mergeCell ref="J109:K109"/>
    <mergeCell ref="B110:F110"/>
    <mergeCell ref="J110:K110"/>
    <mergeCell ref="B111:F111"/>
    <mergeCell ref="J111:K111"/>
    <mergeCell ref="B112:F112"/>
    <mergeCell ref="J112:K112"/>
    <mergeCell ref="B119:F119"/>
    <mergeCell ref="J119:K119"/>
    <mergeCell ref="B114:F114"/>
    <mergeCell ref="J114:K114"/>
    <mergeCell ref="B115:F115"/>
    <mergeCell ref="J115:K115"/>
    <mergeCell ref="B116:F116"/>
    <mergeCell ref="J116:K116"/>
    <mergeCell ref="B117:F117"/>
    <mergeCell ref="J117:K117"/>
    <mergeCell ref="B118:F118"/>
    <mergeCell ref="J118:K118"/>
    <mergeCell ref="B125:F125"/>
    <mergeCell ref="J125:K125"/>
    <mergeCell ref="B120:F120"/>
    <mergeCell ref="J120:K120"/>
    <mergeCell ref="B121:F121"/>
    <mergeCell ref="J121:K121"/>
    <mergeCell ref="B122:F122"/>
    <mergeCell ref="J122:K122"/>
    <mergeCell ref="B123:F123"/>
    <mergeCell ref="J123:K123"/>
    <mergeCell ref="B124:F124"/>
    <mergeCell ref="J124:K124"/>
    <mergeCell ref="B131:F131"/>
    <mergeCell ref="J131:K131"/>
    <mergeCell ref="B126:F126"/>
    <mergeCell ref="J126:K126"/>
    <mergeCell ref="B127:F127"/>
    <mergeCell ref="J127:K127"/>
    <mergeCell ref="B128:F128"/>
    <mergeCell ref="J128:K128"/>
    <mergeCell ref="B129:F129"/>
    <mergeCell ref="J129:K129"/>
    <mergeCell ref="B130:F130"/>
    <mergeCell ref="J130:K130"/>
    <mergeCell ref="B137:F137"/>
    <mergeCell ref="J137:K137"/>
    <mergeCell ref="B132:F132"/>
    <mergeCell ref="J132:K132"/>
    <mergeCell ref="B133:F133"/>
    <mergeCell ref="J133:K133"/>
    <mergeCell ref="B134:F134"/>
    <mergeCell ref="J134:K134"/>
    <mergeCell ref="B135:F135"/>
    <mergeCell ref="J135:K135"/>
    <mergeCell ref="B136:F136"/>
    <mergeCell ref="J136:K136"/>
    <mergeCell ref="B143:F143"/>
    <mergeCell ref="J143:K143"/>
    <mergeCell ref="B138:F138"/>
    <mergeCell ref="J138:K138"/>
    <mergeCell ref="B139:F139"/>
    <mergeCell ref="J139:K139"/>
    <mergeCell ref="B140:F140"/>
    <mergeCell ref="J140:K140"/>
    <mergeCell ref="B141:F141"/>
    <mergeCell ref="J141:K141"/>
    <mergeCell ref="B142:F142"/>
    <mergeCell ref="J142:K142"/>
    <mergeCell ref="B144:F144"/>
    <mergeCell ref="J144:K144"/>
    <mergeCell ref="B145:F145"/>
    <mergeCell ref="J145:K145"/>
    <mergeCell ref="B149:F149"/>
    <mergeCell ref="J149:K149"/>
    <mergeCell ref="B146:F146"/>
    <mergeCell ref="J146:K146"/>
    <mergeCell ref="B147:F147"/>
    <mergeCell ref="J147:K147"/>
    <mergeCell ref="B148:F148"/>
    <mergeCell ref="J148:K148"/>
    <mergeCell ref="B150:F150"/>
    <mergeCell ref="J150:K150"/>
    <mergeCell ref="B154:F154"/>
    <mergeCell ref="J154:K154"/>
    <mergeCell ref="B157:F157"/>
    <mergeCell ref="J157:K157"/>
    <mergeCell ref="A152:K152"/>
    <mergeCell ref="A153:K153"/>
    <mergeCell ref="B155:F155"/>
    <mergeCell ref="J155:K155"/>
    <mergeCell ref="B156:F156"/>
    <mergeCell ref="J156:K156"/>
    <mergeCell ref="B158:F158"/>
    <mergeCell ref="J158:K158"/>
    <mergeCell ref="B159:F159"/>
    <mergeCell ref="J159:K159"/>
    <mergeCell ref="B160:F160"/>
    <mergeCell ref="J160:K160"/>
    <mergeCell ref="B161:F161"/>
    <mergeCell ref="J161:K161"/>
    <mergeCell ref="B162:F162"/>
    <mergeCell ref="J162:K162"/>
    <mergeCell ref="B165:F165"/>
    <mergeCell ref="J165:K165"/>
    <mergeCell ref="B166:F166"/>
    <mergeCell ref="J166:K166"/>
    <mergeCell ref="B167:F167"/>
    <mergeCell ref="J167:K167"/>
    <mergeCell ref="B168:F168"/>
    <mergeCell ref="J168:K168"/>
    <mergeCell ref="B163:F163"/>
    <mergeCell ref="J163:K163"/>
    <mergeCell ref="B181:F181"/>
    <mergeCell ref="J181:K181"/>
    <mergeCell ref="B176:F176"/>
    <mergeCell ref="J176:K176"/>
    <mergeCell ref="B177:F177"/>
    <mergeCell ref="J177:K177"/>
    <mergeCell ref="B178:F178"/>
    <mergeCell ref="J178:K178"/>
    <mergeCell ref="B182:F182"/>
    <mergeCell ref="J182:K182"/>
    <mergeCell ref="B183:F183"/>
    <mergeCell ref="J183:K183"/>
    <mergeCell ref="J185:K185"/>
    <mergeCell ref="B186:F186"/>
    <mergeCell ref="J186:K186"/>
    <mergeCell ref="B180:F180"/>
    <mergeCell ref="J180:K180"/>
    <mergeCell ref="J190:K190"/>
    <mergeCell ref="J195:K195"/>
    <mergeCell ref="B185:F185"/>
    <mergeCell ref="B191:F191"/>
    <mergeCell ref="J191:K191"/>
    <mergeCell ref="B192:F192"/>
    <mergeCell ref="B187:F187"/>
    <mergeCell ref="J187:K187"/>
    <mergeCell ref="B184:F184"/>
    <mergeCell ref="J184:K184"/>
    <mergeCell ref="B194:F194"/>
    <mergeCell ref="J194:K194"/>
    <mergeCell ref="J192:K192"/>
    <mergeCell ref="B193:F193"/>
    <mergeCell ref="J193:K193"/>
    <mergeCell ref="B188:F188"/>
    <mergeCell ref="J189:K189"/>
    <mergeCell ref="G18:H18"/>
    <mergeCell ref="B179:F179"/>
    <mergeCell ref="J179:K179"/>
    <mergeCell ref="A20:K20"/>
    <mergeCell ref="B91:F91"/>
    <mergeCell ref="J91:K91"/>
    <mergeCell ref="B92:F92"/>
    <mergeCell ref="J92:K92"/>
    <mergeCell ref="B175:F175"/>
    <mergeCell ref="J175:K175"/>
    <mergeCell ref="B170:F170"/>
    <mergeCell ref="J170:K170"/>
    <mergeCell ref="B171:F171"/>
    <mergeCell ref="J171:K171"/>
    <mergeCell ref="B172:F172"/>
    <mergeCell ref="J172:K172"/>
    <mergeCell ref="B173:F173"/>
    <mergeCell ref="J173:K173"/>
    <mergeCell ref="B174:F174"/>
    <mergeCell ref="J174:K174"/>
    <mergeCell ref="B169:F169"/>
    <mergeCell ref="J169:K169"/>
    <mergeCell ref="B164:F164"/>
    <mergeCell ref="J164:K164"/>
    <mergeCell ref="B199:F199"/>
    <mergeCell ref="J199:K199"/>
    <mergeCell ref="B196:F196"/>
    <mergeCell ref="J196:K196"/>
    <mergeCell ref="B195:F195"/>
    <mergeCell ref="J188:K188"/>
    <mergeCell ref="B189:F189"/>
    <mergeCell ref="B197:F197"/>
    <mergeCell ref="J197:K197"/>
    <mergeCell ref="B198:F198"/>
    <mergeCell ref="J198:K198"/>
    <mergeCell ref="B190:F190"/>
  </mergeCells>
  <phoneticPr fontId="51" type="noConversion"/>
  <printOptions horizontalCentered="1" verticalCentered="1"/>
  <pageMargins left="0" right="0" top="0" bottom="0" header="0" footer="0"/>
  <pageSetup paperSize="9" scale="74" orientation="landscape" r:id="rId1"/>
  <headerFooter alignWithMargins="0"/>
  <rowBreaks count="3" manualBreakCount="3">
    <brk id="37" max="16383" man="1"/>
    <brk id="91" max="16383" man="1"/>
    <brk id="147" max="16383"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3">
    <tabColor indexed="10"/>
  </sheetPr>
  <dimension ref="A1:G7"/>
  <sheetViews>
    <sheetView workbookViewId="0">
      <selection activeCell="C18" sqref="C18"/>
    </sheetView>
  </sheetViews>
  <sheetFormatPr baseColWidth="10" defaultRowHeight="12.75" x14ac:dyDescent="0.2"/>
  <sheetData>
    <row r="1" spans="1:7" ht="14.25" thickTop="1" thickBot="1" x14ac:dyDescent="0.25">
      <c r="A1" s="207" t="s">
        <v>1671</v>
      </c>
      <c r="B1" s="2548" t="str">
        <f>CLIENT</f>
        <v>SPECIMEN ECF</v>
      </c>
      <c r="C1" s="2548"/>
      <c r="D1" s="214"/>
      <c r="E1" s="214"/>
      <c r="F1" s="287"/>
      <c r="G1" s="215"/>
    </row>
    <row r="2" spans="1:7" ht="13.5" thickBot="1" x14ac:dyDescent="0.25">
      <c r="A2" s="208"/>
      <c r="B2" s="218"/>
      <c r="C2" s="218"/>
      <c r="D2" s="52"/>
      <c r="E2" s="216"/>
      <c r="F2" s="681" t="s">
        <v>646</v>
      </c>
      <c r="G2" s="213"/>
    </row>
    <row r="3" spans="1:7" ht="13.5" thickBot="1" x14ac:dyDescent="0.25">
      <c r="A3" s="208"/>
      <c r="B3" s="52" t="s">
        <v>724</v>
      </c>
      <c r="C3" s="2551">
        <f>+GA!O3</f>
        <v>41639</v>
      </c>
      <c r="D3" s="2551"/>
      <c r="E3" s="2552"/>
      <c r="F3" s="313" t="s">
        <v>711</v>
      </c>
      <c r="G3" s="213"/>
    </row>
    <row r="4" spans="1:7" ht="13.5" thickBot="1" x14ac:dyDescent="0.25">
      <c r="A4" s="276" t="s">
        <v>1457</v>
      </c>
      <c r="B4" s="279"/>
      <c r="C4" s="278" t="s">
        <v>725</v>
      </c>
      <c r="D4" s="280"/>
      <c r="E4" s="277"/>
      <c r="F4" s="288"/>
      <c r="G4" s="213"/>
    </row>
    <row r="5" spans="1:7" ht="13.5" thickBot="1" x14ac:dyDescent="0.25">
      <c r="A5" s="52"/>
      <c r="B5" s="60" t="s">
        <v>647</v>
      </c>
      <c r="C5" s="52"/>
      <c r="D5" s="52"/>
      <c r="E5" s="52"/>
      <c r="F5" s="286"/>
      <c r="G5" s="213"/>
    </row>
    <row r="6" spans="1:7" x14ac:dyDescent="0.2">
      <c r="A6" s="52"/>
      <c r="B6" s="52"/>
      <c r="C6" s="52"/>
      <c r="D6" s="2572" t="s">
        <v>725</v>
      </c>
      <c r="E6" s="579">
        <f>C3</f>
        <v>41639</v>
      </c>
      <c r="F6" s="282" t="s">
        <v>648</v>
      </c>
      <c r="G6" s="3315" t="s">
        <v>649</v>
      </c>
    </row>
    <row r="7" spans="1:7" ht="13.5" thickBot="1" x14ac:dyDescent="0.25">
      <c r="A7" s="211" t="s">
        <v>1272</v>
      </c>
      <c r="B7" s="285"/>
      <c r="C7" s="52"/>
      <c r="D7" s="2573"/>
      <c r="E7" s="283"/>
      <c r="F7" s="284"/>
      <c r="G7" s="3316"/>
    </row>
  </sheetData>
  <mergeCells count="4">
    <mergeCell ref="B1:C1"/>
    <mergeCell ref="C3:E3"/>
    <mergeCell ref="D6:D7"/>
    <mergeCell ref="G6:G7"/>
  </mergeCells>
  <phoneticPr fontId="51" type="noConversion"/>
  <pageMargins left="0.78740157499999996" right="0.78740157499999996" top="0.984251969" bottom="0.984251969" header="0.4921259845" footer="0.4921259845"/>
  <pageSetup paperSize="9" orientation="portrait"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4">
    <tabColor indexed="10"/>
  </sheetPr>
  <dimension ref="A1:AA24"/>
  <sheetViews>
    <sheetView workbookViewId="0">
      <selection activeCell="O3" sqref="O3"/>
    </sheetView>
  </sheetViews>
  <sheetFormatPr baseColWidth="10" defaultColWidth="10.7109375" defaultRowHeight="14.25" x14ac:dyDescent="0.2"/>
  <cols>
    <col min="1" max="1" width="1.7109375" style="693" customWidth="1"/>
    <col min="2" max="2" width="6.7109375" style="693" customWidth="1"/>
    <col min="3" max="3" width="1.7109375" style="693" customWidth="1"/>
    <col min="4" max="4" width="6.7109375" style="693" customWidth="1"/>
    <col min="5" max="5" width="4.28515625" style="693" customWidth="1"/>
    <col min="6" max="6" width="7.140625" style="693" customWidth="1"/>
    <col min="7" max="7" width="3" style="693" customWidth="1"/>
    <col min="8" max="8" width="6.7109375" style="693" customWidth="1"/>
    <col min="9" max="9" width="1.7109375" style="693" customWidth="1"/>
    <col min="10" max="10" width="6.7109375" style="693" customWidth="1"/>
    <col min="11" max="11" width="1.7109375" style="693" customWidth="1"/>
    <col min="12" max="12" width="6.7109375" style="693" customWidth="1"/>
    <col min="13" max="13" width="1.7109375" style="693" customWidth="1"/>
    <col min="14" max="14" width="6.7109375" style="693" customWidth="1"/>
    <col min="15" max="15" width="10.140625" style="693" customWidth="1"/>
    <col min="16" max="16" width="11.28515625" style="693" customWidth="1"/>
    <col min="17" max="17" width="1.7109375" style="693" customWidth="1"/>
    <col min="18" max="18" width="11" style="693" customWidth="1"/>
    <col min="19" max="16384" width="10.7109375" style="693"/>
  </cols>
  <sheetData>
    <row r="1" spans="1:27" ht="23.25" x14ac:dyDescent="0.35">
      <c r="A1" s="1132"/>
      <c r="B1" s="3341" t="s">
        <v>254</v>
      </c>
      <c r="C1" s="3342"/>
      <c r="D1" s="3342"/>
      <c r="E1" s="3342"/>
      <c r="F1" s="3342"/>
      <c r="G1" s="3342"/>
      <c r="H1" s="3342"/>
      <c r="I1" s="3342"/>
      <c r="J1" s="3342"/>
      <c r="K1" s="3342"/>
      <c r="L1" s="3342"/>
      <c r="M1" s="3342"/>
      <c r="N1" s="3342"/>
      <c r="O1" s="3342"/>
      <c r="P1" s="3342"/>
      <c r="Q1" s="3342"/>
      <c r="R1" s="3342"/>
      <c r="S1" s="3343"/>
    </row>
    <row r="2" spans="1:27" ht="13.5" customHeight="1" x14ac:dyDescent="0.35">
      <c r="A2" s="1133"/>
      <c r="B2" s="694"/>
      <c r="C2" s="726"/>
      <c r="D2" s="726"/>
      <c r="E2" s="726"/>
      <c r="F2" s="726"/>
      <c r="G2" s="726"/>
      <c r="H2" s="726"/>
      <c r="I2" s="726"/>
      <c r="J2" s="726"/>
      <c r="K2" s="726"/>
      <c r="L2" s="726"/>
      <c r="M2" s="726"/>
      <c r="N2" s="726"/>
      <c r="O2" s="726"/>
      <c r="P2" s="726"/>
      <c r="Q2" s="726"/>
      <c r="R2" s="726"/>
      <c r="S2" s="1134"/>
    </row>
    <row r="3" spans="1:27" ht="18.75" thickBot="1" x14ac:dyDescent="0.3">
      <c r="A3" s="1135"/>
      <c r="B3" s="695" t="s">
        <v>1671</v>
      </c>
      <c r="C3" s="696"/>
      <c r="D3" s="696"/>
      <c r="E3" s="696"/>
      <c r="F3" s="3344" t="str">
        <f>+Q!G5</f>
        <v>SPECIMEN ECF</v>
      </c>
      <c r="G3" s="3345"/>
      <c r="H3" s="3345"/>
      <c r="I3" s="3345"/>
      <c r="J3" s="3345"/>
      <c r="K3" s="3345"/>
      <c r="L3" s="3345"/>
      <c r="M3" s="3345"/>
      <c r="N3" s="697" t="s">
        <v>703</v>
      </c>
      <c r="O3" s="716">
        <f>+Q!P5</f>
        <v>2014001</v>
      </c>
      <c r="P3" s="696"/>
      <c r="Q3" s="696"/>
      <c r="R3" s="696"/>
      <c r="S3" s="1136"/>
      <c r="U3" s="542"/>
      <c r="V3" s="3334"/>
      <c r="W3" s="3334"/>
      <c r="X3" s="542"/>
      <c r="Y3" s="542"/>
      <c r="Z3" s="542"/>
      <c r="AA3" s="542"/>
    </row>
    <row r="4" spans="1:27" ht="16.5" thickBot="1" x14ac:dyDescent="0.3">
      <c r="A4" s="1135"/>
      <c r="B4" s="698"/>
      <c r="C4" s="705"/>
      <c r="D4" s="705"/>
      <c r="E4" s="705"/>
      <c r="F4" s="3346"/>
      <c r="G4" s="3346"/>
      <c r="H4" s="3346"/>
      <c r="I4" s="3346"/>
      <c r="J4" s="3346"/>
      <c r="K4" s="3346"/>
      <c r="L4" s="3346"/>
      <c r="M4" s="3346"/>
      <c r="N4" s="1137"/>
      <c r="O4" s="717"/>
      <c r="P4" s="717"/>
      <c r="Q4" s="3336" t="s">
        <v>236</v>
      </c>
      <c r="R4" s="3337"/>
      <c r="S4" s="1138"/>
      <c r="U4" s="542"/>
      <c r="V4" s="718"/>
      <c r="W4" s="718"/>
      <c r="X4" s="542"/>
      <c r="Y4" s="719"/>
      <c r="Z4" s="720"/>
      <c r="AA4" s="542"/>
    </row>
    <row r="5" spans="1:27" ht="15.75" thickBot="1" x14ac:dyDescent="0.25">
      <c r="A5" s="1135"/>
      <c r="B5" s="699"/>
      <c r="C5" s="705"/>
      <c r="D5" s="706"/>
      <c r="E5" s="706"/>
      <c r="F5" s="3347" t="s">
        <v>1450</v>
      </c>
      <c r="G5" s="3348"/>
      <c r="H5" s="3349">
        <f>+GA!O3</f>
        <v>41639</v>
      </c>
      <c r="I5" s="3349"/>
      <c r="J5" s="3349"/>
      <c r="K5" s="3349"/>
      <c r="L5" s="3349"/>
      <c r="M5" s="3349"/>
      <c r="N5" s="1139"/>
      <c r="O5" s="1139"/>
      <c r="P5" s="1139"/>
      <c r="Q5" s="3338" t="s">
        <v>711</v>
      </c>
      <c r="R5" s="3339"/>
      <c r="S5" s="1140"/>
      <c r="U5" s="542"/>
      <c r="V5" s="542"/>
      <c r="W5" s="3335"/>
      <c r="X5" s="3335"/>
      <c r="Y5" s="3335"/>
      <c r="Z5" s="542"/>
      <c r="AA5" s="542"/>
    </row>
    <row r="6" spans="1:27" ht="15.75" x14ac:dyDescent="0.25">
      <c r="A6" s="1135"/>
      <c r="B6" s="700" t="s">
        <v>235</v>
      </c>
      <c r="C6" s="701"/>
      <c r="D6" s="701"/>
      <c r="E6" s="701"/>
      <c r="F6" s="3340"/>
      <c r="G6" s="3340"/>
      <c r="H6" s="3340"/>
      <c r="I6" s="702"/>
      <c r="J6" s="703" t="s">
        <v>725</v>
      </c>
      <c r="K6" s="701"/>
      <c r="L6" s="3340"/>
      <c r="M6" s="3340"/>
      <c r="N6" s="3340"/>
      <c r="O6" s="3329"/>
      <c r="P6" s="3329"/>
      <c r="Q6" s="3329"/>
      <c r="R6" s="701"/>
      <c r="S6" s="1141"/>
      <c r="U6" s="542"/>
      <c r="V6" s="542"/>
      <c r="W6" s="720"/>
      <c r="X6" s="721"/>
      <c r="Y6" s="542"/>
      <c r="Z6" s="542"/>
      <c r="AA6" s="542"/>
    </row>
    <row r="7" spans="1:27" ht="10.5" customHeight="1" x14ac:dyDescent="0.25">
      <c r="A7" s="1135"/>
      <c r="B7" s="704"/>
      <c r="C7" s="705"/>
      <c r="D7" s="705"/>
      <c r="E7" s="705"/>
      <c r="F7" s="705"/>
      <c r="G7" s="705"/>
      <c r="H7" s="705"/>
      <c r="I7" s="705"/>
      <c r="J7" s="705"/>
      <c r="K7" s="705"/>
      <c r="L7" s="705"/>
      <c r="M7" s="705"/>
      <c r="N7" s="705"/>
      <c r="O7" s="705"/>
      <c r="P7" s="705"/>
      <c r="Q7" s="705"/>
      <c r="R7" s="705"/>
      <c r="S7" s="1142"/>
      <c r="T7" s="748"/>
      <c r="U7" s="542"/>
      <c r="V7" s="722"/>
      <c r="W7" s="542"/>
      <c r="X7" s="542"/>
      <c r="Y7" s="542"/>
      <c r="Z7" s="723"/>
      <c r="AA7" s="542"/>
    </row>
    <row r="8" spans="1:27" ht="10.5" customHeight="1" x14ac:dyDescent="0.2">
      <c r="A8" s="1135"/>
      <c r="B8" s="1143"/>
      <c r="C8" s="1143"/>
      <c r="D8" s="1143"/>
      <c r="E8" s="1143"/>
      <c r="F8" s="1143"/>
      <c r="G8" s="1143"/>
      <c r="H8" s="1143"/>
      <c r="I8" s="1143"/>
      <c r="J8" s="1143"/>
      <c r="K8" s="1143"/>
      <c r="L8" s="1143"/>
      <c r="M8" s="1143"/>
      <c r="N8" s="1143"/>
      <c r="O8" s="1143"/>
      <c r="P8" s="1143"/>
      <c r="Q8" s="1144"/>
      <c r="R8" s="705"/>
      <c r="S8" s="1134"/>
    </row>
    <row r="9" spans="1:27" ht="18" x14ac:dyDescent="0.25">
      <c r="A9" s="1135"/>
      <c r="B9" s="3326" t="s">
        <v>253</v>
      </c>
      <c r="C9" s="3327"/>
      <c r="D9" s="3327"/>
      <c r="E9" s="3327"/>
      <c r="F9" s="3327"/>
      <c r="G9" s="3327"/>
      <c r="H9" s="3327"/>
      <c r="I9" s="3327"/>
      <c r="J9" s="3327"/>
      <c r="K9" s="3327"/>
      <c r="L9" s="3327"/>
      <c r="M9" s="3327"/>
      <c r="N9" s="3327"/>
      <c r="O9" s="3327"/>
      <c r="P9" s="3328"/>
      <c r="Q9" s="1144"/>
      <c r="R9" s="707" t="s">
        <v>1222</v>
      </c>
      <c r="S9" s="1145" t="s">
        <v>1223</v>
      </c>
    </row>
    <row r="10" spans="1:27" ht="12.75" customHeight="1" x14ac:dyDescent="0.2">
      <c r="A10" s="1135"/>
      <c r="B10" s="708"/>
      <c r="C10" s="1146"/>
      <c r="D10" s="1147"/>
      <c r="E10" s="1148"/>
      <c r="F10" s="1149"/>
      <c r="G10" s="1149"/>
      <c r="H10" s="1149"/>
      <c r="I10" s="1149"/>
      <c r="J10" s="1149"/>
      <c r="K10" s="1146"/>
      <c r="L10" s="1146"/>
      <c r="M10" s="1146"/>
      <c r="N10" s="1146"/>
      <c r="O10" s="1146"/>
      <c r="P10" s="709"/>
      <c r="Q10" s="1144"/>
      <c r="R10" s="710"/>
      <c r="S10" s="1150"/>
    </row>
    <row r="11" spans="1:27" ht="21.75" customHeight="1" x14ac:dyDescent="0.2">
      <c r="A11" s="1135"/>
      <c r="B11" s="3332" t="s">
        <v>234</v>
      </c>
      <c r="C11" s="3333"/>
      <c r="D11" s="3333"/>
      <c r="E11" s="3333"/>
      <c r="F11" s="1149" t="str">
        <f>'JA 01'!A6</f>
        <v>Préalable</v>
      </c>
      <c r="G11" s="1149"/>
      <c r="H11" s="1149"/>
      <c r="I11" s="1149"/>
      <c r="J11" s="1149"/>
      <c r="K11" s="1146"/>
      <c r="L11" s="1146"/>
      <c r="M11" s="1146"/>
      <c r="N11" s="1146"/>
      <c r="O11" s="1146"/>
      <c r="P11" s="709"/>
      <c r="Q11" s="1144"/>
      <c r="R11" s="1358"/>
      <c r="S11" s="1151"/>
    </row>
    <row r="12" spans="1:27" ht="21.75" customHeight="1" x14ac:dyDescent="0.2">
      <c r="A12" s="1135"/>
      <c r="B12" s="3332" t="s">
        <v>246</v>
      </c>
      <c r="C12" s="3333"/>
      <c r="D12" s="3333"/>
      <c r="E12" s="3333"/>
      <c r="F12" s="1149" t="str">
        <f>'JA CONV.'!A6</f>
        <v>Conventions réglementées - Administrateurs</v>
      </c>
      <c r="G12" s="1149"/>
      <c r="H12" s="1149"/>
      <c r="I12" s="1146"/>
      <c r="J12" s="1146"/>
      <c r="K12" s="1146"/>
      <c r="L12" s="1146"/>
      <c r="M12" s="1146"/>
      <c r="N12" s="1146"/>
      <c r="O12" s="1146"/>
      <c r="P12" s="709"/>
      <c r="Q12" s="1144"/>
      <c r="R12" s="1358"/>
      <c r="S12" s="1151"/>
    </row>
    <row r="13" spans="1:27" ht="21.75" customHeight="1" x14ac:dyDescent="0.2">
      <c r="A13" s="1135"/>
      <c r="B13" s="3330" t="s">
        <v>920</v>
      </c>
      <c r="C13" s="3331"/>
      <c r="D13" s="3331"/>
      <c r="E13" s="3331"/>
      <c r="F13" s="1188" t="s">
        <v>907</v>
      </c>
      <c r="G13" s="1149"/>
      <c r="H13" s="1149"/>
      <c r="I13" s="1146"/>
      <c r="J13" s="1146"/>
      <c r="K13" s="1146"/>
      <c r="L13" s="1146"/>
      <c r="M13" s="1146"/>
      <c r="N13" s="1146"/>
      <c r="O13" s="1146"/>
      <c r="P13" s="709"/>
      <c r="Q13" s="1144"/>
      <c r="R13" s="1358"/>
      <c r="S13" s="1151"/>
    </row>
    <row r="14" spans="1:27" ht="21.75" customHeight="1" x14ac:dyDescent="0.2">
      <c r="A14" s="1135"/>
      <c r="B14" s="3332" t="s">
        <v>227</v>
      </c>
      <c r="C14" s="3333"/>
      <c r="D14" s="3333"/>
      <c r="E14" s="3333"/>
      <c r="F14" s="1149" t="str">
        <f>'JA COM.'!A6</f>
        <v>Communication des irrégularités</v>
      </c>
      <c r="G14" s="1149"/>
      <c r="H14" s="1149"/>
      <c r="I14" s="1146"/>
      <c r="J14" s="1146"/>
      <c r="K14" s="1146"/>
      <c r="L14" s="1146"/>
      <c r="M14" s="1146"/>
      <c r="N14" s="1146"/>
      <c r="O14" s="1146"/>
      <c r="P14" s="709"/>
      <c r="Q14" s="1144"/>
      <c r="R14" s="1358"/>
      <c r="S14" s="1151"/>
    </row>
    <row r="15" spans="1:27" ht="23.25" x14ac:dyDescent="0.2">
      <c r="A15" s="1135"/>
      <c r="B15" s="708"/>
      <c r="C15" s="1146"/>
      <c r="D15" s="1147"/>
      <c r="E15" s="1148"/>
      <c r="F15" s="1149"/>
      <c r="G15" s="1149"/>
      <c r="H15" s="1149"/>
      <c r="I15" s="1146"/>
      <c r="J15" s="1146"/>
      <c r="K15" s="1146"/>
      <c r="L15" s="1146"/>
      <c r="M15" s="1146"/>
      <c r="N15" s="1146"/>
      <c r="O15" s="1146"/>
      <c r="P15" s="709"/>
      <c r="Q15" s="1144"/>
      <c r="R15" s="711"/>
      <c r="S15" s="1152"/>
    </row>
    <row r="16" spans="1:27" ht="18" x14ac:dyDescent="0.25">
      <c r="A16" s="1135"/>
      <c r="B16" s="3326" t="s">
        <v>228</v>
      </c>
      <c r="C16" s="3327"/>
      <c r="D16" s="3327"/>
      <c r="E16" s="3327"/>
      <c r="F16" s="3327"/>
      <c r="G16" s="3327"/>
      <c r="H16" s="3327"/>
      <c r="I16" s="3327"/>
      <c r="J16" s="3327"/>
      <c r="K16" s="3327"/>
      <c r="L16" s="3327"/>
      <c r="M16" s="3327"/>
      <c r="N16" s="3327"/>
      <c r="O16" s="3327"/>
      <c r="P16" s="3328"/>
      <c r="Q16" s="1144"/>
      <c r="R16" s="725"/>
      <c r="S16" s="1153"/>
    </row>
    <row r="17" spans="1:19" ht="15" x14ac:dyDescent="0.2">
      <c r="A17" s="1154"/>
      <c r="B17" s="3323" t="s">
        <v>1790</v>
      </c>
      <c r="C17" s="3324"/>
      <c r="D17" s="3324"/>
      <c r="E17" s="3324"/>
      <c r="F17" s="3324"/>
      <c r="G17" s="3324"/>
      <c r="H17" s="3324"/>
      <c r="I17" s="3324"/>
      <c r="J17" s="3324"/>
      <c r="K17" s="3324"/>
      <c r="L17" s="3324"/>
      <c r="M17" s="3324"/>
      <c r="N17" s="3324"/>
      <c r="O17" s="3324"/>
      <c r="P17" s="3325"/>
      <c r="Q17" s="706"/>
      <c r="R17" s="712"/>
      <c r="S17" s="1155"/>
    </row>
    <row r="18" spans="1:19" x14ac:dyDescent="0.2">
      <c r="A18" s="1154"/>
      <c r="B18" s="3317"/>
      <c r="C18" s="3318"/>
      <c r="D18" s="3318"/>
      <c r="E18" s="3318"/>
      <c r="F18" s="3318"/>
      <c r="G18" s="3318"/>
      <c r="H18" s="3318"/>
      <c r="I18" s="3318"/>
      <c r="J18" s="3318"/>
      <c r="K18" s="3318"/>
      <c r="L18" s="3318"/>
      <c r="M18" s="3318"/>
      <c r="N18" s="3318"/>
      <c r="O18" s="3318"/>
      <c r="P18" s="3319"/>
      <c r="Q18" s="706"/>
      <c r="R18" s="712"/>
      <c r="S18" s="1159"/>
    </row>
    <row r="19" spans="1:19" x14ac:dyDescent="0.2">
      <c r="A19" s="1154"/>
      <c r="B19" s="3317"/>
      <c r="C19" s="3318"/>
      <c r="D19" s="3318"/>
      <c r="E19" s="3318"/>
      <c r="F19" s="3318"/>
      <c r="G19" s="3318"/>
      <c r="H19" s="3318"/>
      <c r="I19" s="3318"/>
      <c r="J19" s="3318"/>
      <c r="K19" s="3318"/>
      <c r="L19" s="3318"/>
      <c r="M19" s="3318"/>
      <c r="N19" s="3318"/>
      <c r="O19" s="3318"/>
      <c r="P19" s="3319"/>
      <c r="Q19" s="706"/>
      <c r="R19" s="712"/>
      <c r="S19" s="1159"/>
    </row>
    <row r="20" spans="1:19" x14ac:dyDescent="0.2">
      <c r="A20" s="1154"/>
      <c r="B20" s="3317"/>
      <c r="C20" s="3318"/>
      <c r="D20" s="3318"/>
      <c r="E20" s="3318"/>
      <c r="F20" s="3318"/>
      <c r="G20" s="3318"/>
      <c r="H20" s="3318"/>
      <c r="I20" s="3318"/>
      <c r="J20" s="3318"/>
      <c r="K20" s="3318"/>
      <c r="L20" s="3318"/>
      <c r="M20" s="3318"/>
      <c r="N20" s="3318"/>
      <c r="O20" s="3318"/>
      <c r="P20" s="3319"/>
      <c r="Q20" s="706"/>
      <c r="R20" s="712"/>
      <c r="S20" s="1159"/>
    </row>
    <row r="21" spans="1:19" x14ac:dyDescent="0.2">
      <c r="A21" s="1154"/>
      <c r="B21" s="3317"/>
      <c r="C21" s="3318"/>
      <c r="D21" s="3318"/>
      <c r="E21" s="3318"/>
      <c r="F21" s="3318"/>
      <c r="G21" s="3318"/>
      <c r="H21" s="3318"/>
      <c r="I21" s="3318"/>
      <c r="J21" s="3318"/>
      <c r="K21" s="3318"/>
      <c r="L21" s="3318"/>
      <c r="M21" s="3318"/>
      <c r="N21" s="3318"/>
      <c r="O21" s="3318"/>
      <c r="P21" s="3319"/>
      <c r="Q21" s="706"/>
      <c r="R21" s="712"/>
      <c r="S21" s="1159"/>
    </row>
    <row r="22" spans="1:19" x14ac:dyDescent="0.2">
      <c r="A22" s="1154"/>
      <c r="B22" s="3317"/>
      <c r="C22" s="3318"/>
      <c r="D22" s="3318"/>
      <c r="E22" s="3318"/>
      <c r="F22" s="3318"/>
      <c r="G22" s="3318"/>
      <c r="H22" s="3318"/>
      <c r="I22" s="3318"/>
      <c r="J22" s="3318"/>
      <c r="K22" s="3318"/>
      <c r="L22" s="3318"/>
      <c r="M22" s="3318"/>
      <c r="N22" s="3318"/>
      <c r="O22" s="3318"/>
      <c r="P22" s="3319"/>
      <c r="Q22" s="706"/>
      <c r="R22" s="712"/>
      <c r="S22" s="1159"/>
    </row>
    <row r="23" spans="1:19" x14ac:dyDescent="0.2">
      <c r="A23" s="1154"/>
      <c r="B23" s="3317"/>
      <c r="C23" s="3318"/>
      <c r="D23" s="3318"/>
      <c r="E23" s="3318"/>
      <c r="F23" s="3318"/>
      <c r="G23" s="3318"/>
      <c r="H23" s="3318"/>
      <c r="I23" s="3318"/>
      <c r="J23" s="3318"/>
      <c r="K23" s="3318"/>
      <c r="L23" s="3318"/>
      <c r="M23" s="3318"/>
      <c r="N23" s="3318"/>
      <c r="O23" s="3318"/>
      <c r="P23" s="3319"/>
      <c r="Q23" s="706"/>
      <c r="R23" s="712"/>
      <c r="S23" s="1159"/>
    </row>
    <row r="24" spans="1:19" ht="15" thickBot="1" x14ac:dyDescent="0.25">
      <c r="A24" s="1160"/>
      <c r="B24" s="3320"/>
      <c r="C24" s="3321"/>
      <c r="D24" s="3321"/>
      <c r="E24" s="3321"/>
      <c r="F24" s="3321"/>
      <c r="G24" s="3321"/>
      <c r="H24" s="3321"/>
      <c r="I24" s="3321"/>
      <c r="J24" s="3321"/>
      <c r="K24" s="3321"/>
      <c r="L24" s="3321"/>
      <c r="M24" s="3321"/>
      <c r="N24" s="3321"/>
      <c r="O24" s="3321"/>
      <c r="P24" s="3322"/>
      <c r="Q24" s="1165"/>
      <c r="R24" s="1166"/>
      <c r="S24" s="1167"/>
    </row>
  </sheetData>
  <mergeCells count="26">
    <mergeCell ref="B1:S1"/>
    <mergeCell ref="F3:M3"/>
    <mergeCell ref="F4:M4"/>
    <mergeCell ref="F5:G5"/>
    <mergeCell ref="H5:M5"/>
    <mergeCell ref="V3:W3"/>
    <mergeCell ref="W5:Y5"/>
    <mergeCell ref="Q4:R4"/>
    <mergeCell ref="Q5:R5"/>
    <mergeCell ref="F6:H6"/>
    <mergeCell ref="L6:N6"/>
    <mergeCell ref="B16:P16"/>
    <mergeCell ref="O6:Q6"/>
    <mergeCell ref="B9:P9"/>
    <mergeCell ref="B13:E13"/>
    <mergeCell ref="B11:E11"/>
    <mergeCell ref="B12:E12"/>
    <mergeCell ref="B14:E14"/>
    <mergeCell ref="B23:P23"/>
    <mergeCell ref="B24:P24"/>
    <mergeCell ref="B17:P17"/>
    <mergeCell ref="B18:P18"/>
    <mergeCell ref="B19:P19"/>
    <mergeCell ref="B20:P20"/>
    <mergeCell ref="B21:P21"/>
    <mergeCell ref="B22:P22"/>
  </mergeCells>
  <phoneticPr fontId="54" type="noConversion"/>
  <hyperlinks>
    <hyperlink ref="B11" location="'JA 01'!A1" tooltip="Aller directement au questionnaire" display="JA 01"/>
    <hyperlink ref="B12" location="'JA CONV.'!A1" tooltip="Accéder directement au questionnaire" display="JA CONV"/>
    <hyperlink ref="B14" location="'JA COM.'!A1" tooltip="Accéder directement au questionnaire." display="JA COM"/>
    <hyperlink ref="B13" location="'JA BILAN SOC.'!A1" display="'JA BILAN SOC.'!A1"/>
  </hyperlinks>
  <printOptions horizontalCentered="1" verticalCentered="1"/>
  <pageMargins left="0.39370078740157483" right="0.27559055118110237" top="0.31496062992125984" bottom="0.27559055118110237" header="0.23622047244094491" footer="0.19685039370078741"/>
  <pageSetup paperSize="9" scale="91" orientation="portrait" r:id="rId1"/>
  <headerFooter alignWithMargins="0"/>
  <colBreaks count="1" manualBreakCount="1">
    <brk id="19"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64"/>
  <sheetViews>
    <sheetView workbookViewId="0">
      <selection activeCell="Q17" sqref="Q17:S17"/>
    </sheetView>
  </sheetViews>
  <sheetFormatPr baseColWidth="10" defaultColWidth="10.7109375" defaultRowHeight="12.75" x14ac:dyDescent="0.2"/>
  <cols>
    <col min="1" max="1" width="1.7109375" style="1" customWidth="1"/>
    <col min="2" max="3" width="6.7109375" style="1" customWidth="1"/>
    <col min="4" max="4" width="1.7109375" style="1" customWidth="1"/>
    <col min="5" max="5" width="6.7109375" style="1" customWidth="1"/>
    <col min="6" max="6" width="1.7109375" style="1" customWidth="1"/>
    <col min="7" max="7" width="6.7109375" style="1" customWidth="1"/>
    <col min="8" max="8" width="1.7109375" style="1" customWidth="1"/>
    <col min="9" max="11" width="6.7109375" style="1" customWidth="1"/>
    <col min="12" max="12" width="1.7109375" style="1" customWidth="1"/>
    <col min="13" max="13" width="6.7109375" style="1" customWidth="1"/>
    <col min="14" max="14" width="1.7109375" style="1" customWidth="1"/>
    <col min="15" max="15" width="6.7109375" style="1" customWidth="1"/>
    <col min="16" max="16" width="1.7109375" style="1" customWidth="1"/>
    <col min="17" max="17" width="9.42578125" style="1" customWidth="1"/>
    <col min="18" max="18" width="1.7109375" style="1" customWidth="1"/>
    <col min="19" max="19" width="9.42578125" style="1" customWidth="1"/>
    <col min="20" max="16384" width="10.7109375" style="1"/>
  </cols>
  <sheetData>
    <row r="1" spans="1:19" ht="13.5" thickTop="1" x14ac:dyDescent="0.2">
      <c r="A1" s="78"/>
      <c r="B1" s="82"/>
      <c r="C1" s="82"/>
      <c r="D1" s="82"/>
      <c r="E1" s="82"/>
      <c r="F1" s="82"/>
      <c r="G1" s="82"/>
      <c r="H1" s="82"/>
      <c r="I1" s="82"/>
      <c r="J1" s="82"/>
      <c r="K1" s="82"/>
      <c r="L1" s="82"/>
      <c r="M1" s="82"/>
      <c r="N1" s="83"/>
      <c r="O1" s="84" t="s">
        <v>1455</v>
      </c>
      <c r="P1" s="85"/>
      <c r="Q1" s="348" t="s">
        <v>1753</v>
      </c>
      <c r="R1" s="56"/>
      <c r="S1" s="86"/>
    </row>
    <row r="2" spans="1:19" ht="23.25" x14ac:dyDescent="0.35">
      <c r="A2" s="65"/>
      <c r="B2" s="759" t="s">
        <v>691</v>
      </c>
      <c r="C2" s="2377" t="str">
        <f>CLIENT</f>
        <v>SPECIMEN ECF</v>
      </c>
      <c r="D2" s="2377"/>
      <c r="E2" s="2377"/>
      <c r="F2" s="2377"/>
      <c r="G2" s="2377"/>
      <c r="H2" s="2377"/>
      <c r="I2" s="2377"/>
      <c r="J2" s="2377"/>
      <c r="K2" s="785"/>
      <c r="L2" s="340"/>
      <c r="M2" s="761"/>
      <c r="N2" s="761"/>
      <c r="O2" s="97" t="s">
        <v>1456</v>
      </c>
      <c r="P2" s="8"/>
      <c r="Q2" s="9" t="s">
        <v>1667</v>
      </c>
      <c r="R2" s="497"/>
      <c r="S2" s="63"/>
    </row>
    <row r="3" spans="1:19" x14ac:dyDescent="0.2">
      <c r="A3" s="65"/>
      <c r="B3" s="497"/>
      <c r="C3" s="340"/>
      <c r="D3" s="340"/>
      <c r="E3" s="340"/>
      <c r="F3" s="340"/>
      <c r="G3" s="340"/>
      <c r="H3" s="340"/>
      <c r="I3" s="340"/>
      <c r="J3" s="340"/>
      <c r="K3" s="340"/>
      <c r="L3" s="340"/>
      <c r="M3" s="340"/>
      <c r="N3" s="340"/>
      <c r="O3" s="340"/>
      <c r="P3" s="340"/>
      <c r="Q3" s="340"/>
      <c r="R3" s="497"/>
      <c r="S3" s="62"/>
    </row>
    <row r="4" spans="1:19" x14ac:dyDescent="0.2">
      <c r="A4" s="65"/>
      <c r="B4" s="497"/>
      <c r="C4" s="340"/>
      <c r="D4" s="340"/>
      <c r="E4" s="340"/>
      <c r="F4" s="340"/>
      <c r="G4" s="142"/>
      <c r="H4" s="142"/>
      <c r="I4" s="142"/>
      <c r="J4" s="142"/>
      <c r="K4" s="142"/>
      <c r="L4" s="142"/>
      <c r="M4" s="142"/>
      <c r="N4" s="142"/>
      <c r="O4" s="98"/>
      <c r="P4" s="98"/>
      <c r="Q4" s="98"/>
      <c r="R4" s="497"/>
      <c r="S4" s="62"/>
    </row>
    <row r="5" spans="1:19" ht="15.75" x14ac:dyDescent="0.25">
      <c r="A5" s="79" t="s">
        <v>1450</v>
      </c>
      <c r="B5" s="787"/>
      <c r="C5" s="2200">
        <f>GA!O3</f>
        <v>41639</v>
      </c>
      <c r="D5" s="2201"/>
      <c r="E5" s="2201"/>
      <c r="F5" s="2201"/>
      <c r="G5" s="2201"/>
      <c r="H5" s="2201"/>
      <c r="I5" s="142" t="s">
        <v>1457</v>
      </c>
      <c r="J5" s="98"/>
      <c r="K5" s="1617"/>
      <c r="L5" s="98"/>
      <c r="M5" s="142" t="s">
        <v>1458</v>
      </c>
      <c r="N5" s="142"/>
      <c r="O5" s="2176"/>
      <c r="P5" s="2176"/>
      <c r="Q5" s="2176"/>
      <c r="R5" s="2176"/>
      <c r="S5" s="2378"/>
    </row>
    <row r="6" spans="1:19" ht="13.5" thickBot="1" x14ac:dyDescent="0.25">
      <c r="A6" s="67"/>
      <c r="B6" s="68"/>
      <c r="C6" s="68"/>
      <c r="D6" s="68"/>
      <c r="E6" s="68"/>
      <c r="F6" s="68"/>
      <c r="G6" s="68"/>
      <c r="H6" s="68"/>
      <c r="I6" s="68"/>
      <c r="J6" s="68"/>
      <c r="K6" s="80"/>
      <c r="L6" s="68"/>
      <c r="M6" s="68"/>
      <c r="N6" s="68"/>
      <c r="O6" s="68"/>
      <c r="P6" s="68"/>
      <c r="Q6" s="68"/>
      <c r="R6" s="81"/>
      <c r="S6" s="73"/>
    </row>
    <row r="7" spans="1:19" ht="15" thickTop="1" x14ac:dyDescent="0.2">
      <c r="A7" s="65"/>
      <c r="B7" s="98"/>
      <c r="C7" s="98"/>
      <c r="D7" s="98"/>
      <c r="E7" s="98"/>
      <c r="F7" s="98"/>
      <c r="G7" s="98"/>
      <c r="H7" s="98"/>
      <c r="I7" s="98"/>
      <c r="J7" s="98"/>
      <c r="K7" s="2250" t="s">
        <v>1397</v>
      </c>
      <c r="L7" s="2251"/>
      <c r="M7" s="2251"/>
      <c r="N7" s="2251"/>
      <c r="O7" s="2251"/>
      <c r="P7" s="2251"/>
      <c r="Q7" s="2251"/>
      <c r="R7" s="2251"/>
      <c r="S7" s="2343"/>
    </row>
    <row r="8" spans="1:19" x14ac:dyDescent="0.2">
      <c r="A8" s="65"/>
      <c r="B8" s="98"/>
      <c r="C8" s="98"/>
      <c r="D8" s="98"/>
      <c r="E8" s="98"/>
      <c r="F8" s="98"/>
      <c r="G8" s="98"/>
      <c r="H8" s="98"/>
      <c r="I8" s="98"/>
      <c r="J8" s="98"/>
      <c r="K8" s="104"/>
      <c r="L8" s="788"/>
      <c r="M8" s="98"/>
      <c r="N8" s="98"/>
      <c r="O8" s="761"/>
      <c r="P8" s="497"/>
      <c r="Q8" s="789"/>
      <c r="R8" s="340"/>
      <c r="S8" s="106"/>
    </row>
    <row r="9" spans="1:19" ht="13.5" thickBot="1" x14ac:dyDescent="0.25">
      <c r="A9" s="65"/>
      <c r="B9" s="98"/>
      <c r="C9" s="98"/>
      <c r="D9" s="98"/>
      <c r="E9" s="142"/>
      <c r="F9" s="142"/>
      <c r="G9" s="142"/>
      <c r="H9" s="142"/>
      <c r="I9" s="142"/>
      <c r="J9" s="142"/>
      <c r="K9" s="107"/>
      <c r="L9" s="108"/>
      <c r="M9" s="109" t="s">
        <v>1167</v>
      </c>
      <c r="N9" s="109"/>
      <c r="O9" s="87" t="s">
        <v>1168</v>
      </c>
      <c r="P9" s="88" t="s">
        <v>690</v>
      </c>
      <c r="Q9" s="87" t="s">
        <v>1168</v>
      </c>
      <c r="R9" s="88" t="s">
        <v>690</v>
      </c>
      <c r="S9" s="89" t="s">
        <v>1169</v>
      </c>
    </row>
    <row r="10" spans="1:19" ht="24" thickBot="1" x14ac:dyDescent="0.4">
      <c r="A10" s="67"/>
      <c r="B10" s="112" t="s">
        <v>1472</v>
      </c>
      <c r="C10" s="76"/>
      <c r="D10" s="76"/>
      <c r="E10" s="76"/>
      <c r="F10" s="113"/>
      <c r="G10" s="113"/>
      <c r="H10" s="113"/>
      <c r="I10" s="113"/>
      <c r="J10" s="113"/>
      <c r="K10" s="76"/>
      <c r="L10" s="76"/>
      <c r="M10" s="76"/>
      <c r="N10" s="76"/>
      <c r="O10" s="76"/>
      <c r="P10" s="76"/>
      <c r="Q10" s="76"/>
      <c r="R10" s="76"/>
      <c r="S10" s="110"/>
    </row>
    <row r="11" spans="1:19" ht="13.5" thickTop="1" x14ac:dyDescent="0.2">
      <c r="A11" s="65"/>
      <c r="B11" s="98"/>
      <c r="C11" s="98"/>
      <c r="D11" s="98"/>
      <c r="E11" s="98"/>
      <c r="F11" s="98"/>
      <c r="G11" s="98"/>
      <c r="H11" s="98"/>
      <c r="I11" s="98"/>
      <c r="J11" s="98"/>
      <c r="K11" s="98"/>
      <c r="L11" s="98"/>
      <c r="M11" s="98"/>
      <c r="N11" s="98"/>
      <c r="O11" s="98"/>
      <c r="P11" s="98"/>
      <c r="Q11" s="98"/>
      <c r="R11" s="98"/>
      <c r="S11" s="69"/>
    </row>
    <row r="12" spans="1:19" x14ac:dyDescent="0.2">
      <c r="A12" s="65"/>
      <c r="B12" s="98" t="s">
        <v>893</v>
      </c>
      <c r="C12" s="98"/>
      <c r="D12" s="98"/>
      <c r="E12" s="98"/>
      <c r="F12" s="98" t="s">
        <v>894</v>
      </c>
      <c r="G12" s="98"/>
      <c r="H12" s="98"/>
      <c r="I12" s="98"/>
      <c r="J12" s="98"/>
      <c r="K12" s="98"/>
      <c r="L12" s="98"/>
      <c r="M12" s="98"/>
      <c r="N12" s="98"/>
      <c r="O12" s="98"/>
      <c r="P12" s="98"/>
      <c r="Q12" s="98"/>
      <c r="R12" s="98"/>
      <c r="S12" s="69"/>
    </row>
    <row r="13" spans="1:19" x14ac:dyDescent="0.2">
      <c r="A13" s="65"/>
      <c r="B13" s="98"/>
      <c r="C13" s="98"/>
      <c r="D13" s="98"/>
      <c r="E13" s="98"/>
      <c r="F13" s="98" t="s">
        <v>895</v>
      </c>
      <c r="G13" s="98"/>
      <c r="H13" s="98"/>
      <c r="I13" s="98"/>
      <c r="J13" s="98"/>
      <c r="K13" s="98"/>
      <c r="L13" s="98"/>
      <c r="M13" s="98"/>
      <c r="N13" s="98"/>
      <c r="O13" s="98"/>
      <c r="P13" s="98"/>
      <c r="Q13" s="98"/>
      <c r="R13" s="98"/>
      <c r="S13" s="69"/>
    </row>
    <row r="14" spans="1:19" x14ac:dyDescent="0.2">
      <c r="A14" s="65"/>
      <c r="B14" s="98"/>
      <c r="C14" s="98"/>
      <c r="D14" s="98"/>
      <c r="E14" s="98"/>
      <c r="F14" s="98"/>
      <c r="G14" s="98"/>
      <c r="H14" s="98"/>
      <c r="I14" s="98"/>
      <c r="J14" s="98"/>
      <c r="K14" s="98"/>
      <c r="L14" s="98"/>
      <c r="M14" s="98"/>
      <c r="N14" s="98"/>
      <c r="O14" s="98"/>
      <c r="P14" s="98"/>
      <c r="Q14" s="98"/>
      <c r="R14" s="98"/>
      <c r="S14" s="69"/>
    </row>
    <row r="15" spans="1:19" x14ac:dyDescent="0.2">
      <c r="A15" s="99"/>
      <c r="B15" s="797"/>
      <c r="C15" s="98"/>
      <c r="D15" s="98"/>
      <c r="E15" s="98"/>
      <c r="F15" s="98"/>
      <c r="G15" s="98"/>
      <c r="H15" s="98"/>
      <c r="I15" s="98"/>
      <c r="J15" s="98"/>
      <c r="K15" s="98"/>
      <c r="L15" s="98"/>
      <c r="M15" s="98"/>
      <c r="N15" s="98"/>
      <c r="O15" s="789"/>
      <c r="P15" s="497"/>
      <c r="Q15" s="789"/>
      <c r="R15" s="98"/>
      <c r="S15" s="69"/>
    </row>
    <row r="16" spans="1:19" x14ac:dyDescent="0.2">
      <c r="A16" s="65"/>
      <c r="B16" s="2374">
        <f>GA!O3</f>
        <v>41639</v>
      </c>
      <c r="C16" s="2374"/>
      <c r="D16" s="2374"/>
      <c r="E16" s="2374"/>
      <c r="F16" s="98" t="s">
        <v>896</v>
      </c>
      <c r="G16" s="98"/>
      <c r="H16" s="98"/>
      <c r="I16" s="98" t="s">
        <v>897</v>
      </c>
      <c r="J16" s="98"/>
      <c r="K16" s="98"/>
      <c r="L16" s="98"/>
      <c r="M16" s="98"/>
      <c r="N16" s="98"/>
      <c r="O16" s="98"/>
      <c r="P16" s="98"/>
      <c r="Q16" s="2375"/>
      <c r="R16" s="2375"/>
      <c r="S16" s="2376"/>
    </row>
    <row r="17" spans="1:19" x14ac:dyDescent="0.2">
      <c r="A17" s="99"/>
      <c r="B17" s="2374">
        <f>B16+90</f>
        <v>41729</v>
      </c>
      <c r="C17" s="2374"/>
      <c r="D17" s="2374"/>
      <c r="E17" s="2374"/>
      <c r="F17" s="98" t="s">
        <v>896</v>
      </c>
      <c r="G17" s="98"/>
      <c r="H17" s="98"/>
      <c r="I17" s="98" t="s">
        <v>898</v>
      </c>
      <c r="J17" s="98"/>
      <c r="K17" s="98"/>
      <c r="L17" s="98"/>
      <c r="M17" s="98"/>
      <c r="N17" s="98"/>
      <c r="O17" s="789"/>
      <c r="P17" s="497"/>
      <c r="Q17" s="2375"/>
      <c r="R17" s="2375"/>
      <c r="S17" s="2376"/>
    </row>
    <row r="18" spans="1:19" x14ac:dyDescent="0.2">
      <c r="A18" s="65"/>
      <c r="B18" s="2374">
        <f>B16+135</f>
        <v>41774</v>
      </c>
      <c r="C18" s="2374"/>
      <c r="D18" s="2374"/>
      <c r="E18" s="2374"/>
      <c r="F18" s="98" t="s">
        <v>896</v>
      </c>
      <c r="G18" s="98"/>
      <c r="H18" s="98"/>
      <c r="I18" s="98" t="s">
        <v>899</v>
      </c>
      <c r="J18" s="98"/>
      <c r="K18" s="98"/>
      <c r="L18" s="98"/>
      <c r="M18" s="98"/>
      <c r="N18" s="98"/>
      <c r="O18" s="98"/>
      <c r="P18" s="98"/>
      <c r="Q18" s="2375" t="s">
        <v>1231</v>
      </c>
      <c r="R18" s="2375"/>
      <c r="S18" s="2376"/>
    </row>
    <row r="19" spans="1:19" x14ac:dyDescent="0.2">
      <c r="A19" s="99"/>
      <c r="B19" s="2374">
        <f>B16+165</f>
        <v>41804</v>
      </c>
      <c r="C19" s="2374"/>
      <c r="D19" s="2374"/>
      <c r="E19" s="2374"/>
      <c r="F19" s="98" t="s">
        <v>896</v>
      </c>
      <c r="G19" s="98"/>
      <c r="H19" s="98"/>
      <c r="I19" s="98" t="s">
        <v>900</v>
      </c>
      <c r="J19" s="98"/>
      <c r="K19" s="98"/>
      <c r="L19" s="98"/>
      <c r="M19" s="98"/>
      <c r="N19" s="98"/>
      <c r="O19" s="789"/>
      <c r="P19" s="497"/>
      <c r="Q19" s="2375"/>
      <c r="R19" s="2375"/>
      <c r="S19" s="2376"/>
    </row>
    <row r="20" spans="1:19" x14ac:dyDescent="0.2">
      <c r="A20" s="65"/>
      <c r="B20" s="2374">
        <f>B16+180</f>
        <v>41819</v>
      </c>
      <c r="C20" s="2374"/>
      <c r="D20" s="2374"/>
      <c r="E20" s="2374"/>
      <c r="F20" s="98" t="s">
        <v>896</v>
      </c>
      <c r="G20" s="98"/>
      <c r="H20" s="98"/>
      <c r="I20" s="98" t="s">
        <v>901</v>
      </c>
      <c r="J20" s="98"/>
      <c r="K20" s="98"/>
      <c r="L20" s="98"/>
      <c r="M20" s="98"/>
      <c r="N20" s="98"/>
      <c r="O20" s="98"/>
      <c r="P20" s="98"/>
      <c r="Q20" s="2375"/>
      <c r="R20" s="2375"/>
      <c r="S20" s="2376"/>
    </row>
    <row r="21" spans="1:19" x14ac:dyDescent="0.2">
      <c r="A21" s="99"/>
      <c r="B21" s="797"/>
      <c r="C21" s="98"/>
      <c r="D21" s="98"/>
      <c r="E21" s="98"/>
      <c r="F21" s="98"/>
      <c r="G21" s="98"/>
      <c r="H21" s="98"/>
      <c r="I21" s="98"/>
      <c r="J21" s="98"/>
      <c r="K21" s="98"/>
      <c r="L21" s="98"/>
      <c r="M21" s="98"/>
      <c r="N21" s="98"/>
      <c r="O21" s="789"/>
      <c r="P21" s="98" t="s">
        <v>1499</v>
      </c>
      <c r="Q21" s="789"/>
      <c r="R21" s="98"/>
      <c r="S21" s="69"/>
    </row>
    <row r="22" spans="1:19" x14ac:dyDescent="0.2">
      <c r="A22" s="65"/>
      <c r="B22" s="2373" t="s">
        <v>855</v>
      </c>
      <c r="C22" s="2373"/>
      <c r="D22" s="2373"/>
      <c r="E22" s="2373"/>
      <c r="F22" s="2373"/>
      <c r="G22" s="2373"/>
      <c r="H22" s="2373"/>
      <c r="I22" s="2373"/>
      <c r="J22" s="2373"/>
      <c r="K22" s="2373"/>
      <c r="L22" s="2373"/>
      <c r="M22" s="2373"/>
      <c r="N22" s="2373"/>
      <c r="O22" s="2373"/>
      <c r="P22" s="98"/>
      <c r="Q22" s="1572" t="s">
        <v>856</v>
      </c>
      <c r="R22" s="1572"/>
      <c r="S22" s="1583" t="s">
        <v>857</v>
      </c>
    </row>
    <row r="23" spans="1:19" x14ac:dyDescent="0.2">
      <c r="A23" s="99"/>
      <c r="B23" s="2372" t="s">
        <v>858</v>
      </c>
      <c r="C23" s="2372"/>
      <c r="D23" s="2372"/>
      <c r="E23" s="2372"/>
      <c r="F23" s="2372"/>
      <c r="G23" s="2372"/>
      <c r="H23" s="2372"/>
      <c r="I23" s="2372"/>
      <c r="J23" s="2372"/>
      <c r="K23" s="2372"/>
      <c r="L23" s="2372"/>
      <c r="M23" s="2372"/>
      <c r="N23" s="2372"/>
      <c r="O23" s="2372"/>
      <c r="P23" s="497"/>
      <c r="Q23" s="1573"/>
      <c r="R23" s="1574"/>
      <c r="S23" s="1593"/>
    </row>
    <row r="24" spans="1:19" x14ac:dyDescent="0.2">
      <c r="A24" s="65"/>
      <c r="B24" s="2369" t="s">
        <v>859</v>
      </c>
      <c r="C24" s="2369"/>
      <c r="D24" s="2369"/>
      <c r="E24" s="2369"/>
      <c r="F24" s="2369"/>
      <c r="G24" s="2369"/>
      <c r="H24" s="2369"/>
      <c r="I24" s="2369"/>
      <c r="J24" s="2369"/>
      <c r="K24" s="2369"/>
      <c r="L24" s="2369"/>
      <c r="M24" s="2369"/>
      <c r="N24" s="2369"/>
      <c r="O24" s="2369"/>
      <c r="P24" s="98"/>
      <c r="Q24" s="1573"/>
      <c r="R24" s="1574"/>
      <c r="S24" s="1593"/>
    </row>
    <row r="25" spans="1:19" x14ac:dyDescent="0.2">
      <c r="A25" s="65"/>
      <c r="B25" s="2372" t="s">
        <v>860</v>
      </c>
      <c r="C25" s="2372"/>
      <c r="D25" s="2372"/>
      <c r="E25" s="2372"/>
      <c r="F25" s="2372"/>
      <c r="G25" s="2372"/>
      <c r="H25" s="2372"/>
      <c r="I25" s="2372"/>
      <c r="J25" s="2372"/>
      <c r="K25" s="2372"/>
      <c r="L25" s="2372"/>
      <c r="M25" s="2372"/>
      <c r="N25" s="2372"/>
      <c r="O25" s="2372"/>
      <c r="P25" s="98"/>
      <c r="Q25" s="1573"/>
      <c r="R25" s="1574"/>
      <c r="S25" s="1593"/>
    </row>
    <row r="26" spans="1:19" x14ac:dyDescent="0.2">
      <c r="A26" s="65"/>
      <c r="B26" s="2369" t="s">
        <v>861</v>
      </c>
      <c r="C26" s="2369"/>
      <c r="D26" s="2369"/>
      <c r="E26" s="2369"/>
      <c r="F26" s="2369"/>
      <c r="G26" s="2369"/>
      <c r="H26" s="2369"/>
      <c r="I26" s="2369"/>
      <c r="J26" s="2369"/>
      <c r="K26" s="2369"/>
      <c r="L26" s="2369"/>
      <c r="M26" s="2369"/>
      <c r="N26" s="2369"/>
      <c r="O26" s="2369"/>
      <c r="P26" s="98"/>
      <c r="Q26" s="1573"/>
      <c r="R26" s="1574"/>
      <c r="S26" s="1593"/>
    </row>
    <row r="27" spans="1:19" x14ac:dyDescent="0.2">
      <c r="A27" s="65"/>
      <c r="B27" s="2369" t="s">
        <v>862</v>
      </c>
      <c r="C27" s="2369"/>
      <c r="D27" s="2369"/>
      <c r="E27" s="2369"/>
      <c r="F27" s="2369"/>
      <c r="G27" s="2369"/>
      <c r="H27" s="2369"/>
      <c r="I27" s="2369"/>
      <c r="J27" s="2369"/>
      <c r="K27" s="2369"/>
      <c r="L27" s="2369"/>
      <c r="M27" s="2369"/>
      <c r="N27" s="2369"/>
      <c r="O27" s="2369"/>
      <c r="P27" s="98"/>
      <c r="Q27" s="1573"/>
      <c r="R27" s="1574"/>
      <c r="S27" s="1593"/>
    </row>
    <row r="28" spans="1:19" x14ac:dyDescent="0.2">
      <c r="A28" s="65"/>
      <c r="B28" s="2369"/>
      <c r="C28" s="2369"/>
      <c r="D28" s="2369"/>
      <c r="E28" s="2369"/>
      <c r="F28" s="2369"/>
      <c r="G28" s="2369"/>
      <c r="H28" s="2369"/>
      <c r="I28" s="2369"/>
      <c r="J28" s="2369"/>
      <c r="K28" s="2369"/>
      <c r="L28" s="2369"/>
      <c r="M28" s="2369"/>
      <c r="N28" s="2369"/>
      <c r="O28" s="2369"/>
      <c r="P28" s="98"/>
      <c r="Q28" s="1575"/>
      <c r="R28" s="1575"/>
      <c r="S28" s="1594"/>
    </row>
    <row r="29" spans="1:19" x14ac:dyDescent="0.2">
      <c r="A29" s="65"/>
      <c r="B29" s="2373" t="s">
        <v>863</v>
      </c>
      <c r="C29" s="2373"/>
      <c r="D29" s="2373"/>
      <c r="E29" s="2373"/>
      <c r="F29" s="2373"/>
      <c r="G29" s="2373"/>
      <c r="H29" s="2373"/>
      <c r="I29" s="2373"/>
      <c r="J29" s="2373"/>
      <c r="K29" s="2373"/>
      <c r="L29" s="2373"/>
      <c r="M29" s="2373"/>
      <c r="N29" s="2373"/>
      <c r="O29" s="2373"/>
      <c r="P29" s="98"/>
      <c r="Q29" s="1575"/>
      <c r="R29" s="1575"/>
      <c r="S29" s="1594"/>
    </row>
    <row r="30" spans="1:19" x14ac:dyDescent="0.2">
      <c r="A30" s="99"/>
      <c r="B30" s="2372" t="s">
        <v>864</v>
      </c>
      <c r="C30" s="2372"/>
      <c r="D30" s="2372"/>
      <c r="E30" s="2372"/>
      <c r="F30" s="2372"/>
      <c r="G30" s="2372"/>
      <c r="H30" s="2372"/>
      <c r="I30" s="2372"/>
      <c r="J30" s="2372"/>
      <c r="K30" s="2372"/>
      <c r="L30" s="2372"/>
      <c r="M30" s="2372"/>
      <c r="N30" s="2372"/>
      <c r="O30" s="2372"/>
      <c r="P30" s="497"/>
      <c r="Q30" s="1573"/>
      <c r="R30" s="1574"/>
      <c r="S30" s="1593"/>
    </row>
    <row r="31" spans="1:19" x14ac:dyDescent="0.2">
      <c r="A31" s="65"/>
      <c r="B31" s="2369" t="s">
        <v>865</v>
      </c>
      <c r="C31" s="2369"/>
      <c r="D31" s="2369"/>
      <c r="E31" s="2369"/>
      <c r="F31" s="2369"/>
      <c r="G31" s="2369"/>
      <c r="H31" s="2369"/>
      <c r="I31" s="2369"/>
      <c r="J31" s="2369"/>
      <c r="K31" s="2369"/>
      <c r="L31" s="2369"/>
      <c r="M31" s="2369"/>
      <c r="N31" s="2369"/>
      <c r="O31" s="2369"/>
      <c r="P31" s="98"/>
      <c r="Q31" s="1573"/>
      <c r="R31" s="1574"/>
      <c r="S31" s="1593"/>
    </row>
    <row r="32" spans="1:19" x14ac:dyDescent="0.2">
      <c r="A32" s="65"/>
      <c r="B32" s="2372" t="s">
        <v>866</v>
      </c>
      <c r="C32" s="2372"/>
      <c r="D32" s="2372"/>
      <c r="E32" s="2372"/>
      <c r="F32" s="2372"/>
      <c r="G32" s="2372"/>
      <c r="H32" s="2372"/>
      <c r="I32" s="2372"/>
      <c r="J32" s="2372"/>
      <c r="K32" s="2372"/>
      <c r="L32" s="2372"/>
      <c r="M32" s="2372"/>
      <c r="N32" s="2372"/>
      <c r="O32" s="2372"/>
      <c r="P32" s="98"/>
      <c r="Q32" s="1573"/>
      <c r="R32" s="1574"/>
      <c r="S32" s="1593"/>
    </row>
    <row r="33" spans="1:19" x14ac:dyDescent="0.2">
      <c r="A33" s="65"/>
      <c r="B33" s="2369"/>
      <c r="C33" s="2369"/>
      <c r="D33" s="2369"/>
      <c r="E33" s="2369"/>
      <c r="F33" s="2369"/>
      <c r="G33" s="2369"/>
      <c r="H33" s="2369"/>
      <c r="I33" s="2369"/>
      <c r="J33" s="2369"/>
      <c r="K33" s="2369"/>
      <c r="L33" s="2369"/>
      <c r="M33" s="2369"/>
      <c r="N33" s="2369"/>
      <c r="O33" s="2369"/>
      <c r="P33" s="98"/>
      <c r="Q33" s="1575"/>
      <c r="R33" s="1575"/>
      <c r="S33" s="1594"/>
    </row>
    <row r="34" spans="1:19" x14ac:dyDescent="0.2">
      <c r="A34" s="65"/>
      <c r="B34" s="2373" t="s">
        <v>505</v>
      </c>
      <c r="C34" s="2373"/>
      <c r="D34" s="2373"/>
      <c r="E34" s="2373"/>
      <c r="F34" s="2373"/>
      <c r="G34" s="2373"/>
      <c r="H34" s="2373"/>
      <c r="I34" s="2373"/>
      <c r="J34" s="2373"/>
      <c r="K34" s="2373"/>
      <c r="L34" s="2373"/>
      <c r="M34" s="2373"/>
      <c r="N34" s="2373"/>
      <c r="O34" s="2373"/>
      <c r="P34" s="98"/>
      <c r="Q34" s="1575"/>
      <c r="R34" s="1575"/>
      <c r="S34" s="1594"/>
    </row>
    <row r="35" spans="1:19" x14ac:dyDescent="0.2">
      <c r="A35" s="65"/>
      <c r="B35" s="2369" t="s">
        <v>867</v>
      </c>
      <c r="C35" s="2369"/>
      <c r="D35" s="2369"/>
      <c r="E35" s="2369"/>
      <c r="F35" s="2369"/>
      <c r="G35" s="2369"/>
      <c r="H35" s="2369"/>
      <c r="I35" s="2369"/>
      <c r="J35" s="2369"/>
      <c r="K35" s="2369"/>
      <c r="L35" s="2369"/>
      <c r="M35" s="2369"/>
      <c r="N35" s="2369"/>
      <c r="O35" s="2369"/>
      <c r="P35" s="98"/>
      <c r="Q35" s="1573"/>
      <c r="R35" s="1574"/>
      <c r="S35" s="1593"/>
    </row>
    <row r="36" spans="1:19" x14ac:dyDescent="0.2">
      <c r="A36" s="65"/>
      <c r="B36" s="2369" t="s">
        <v>868</v>
      </c>
      <c r="C36" s="2369"/>
      <c r="D36" s="2369"/>
      <c r="E36" s="2369"/>
      <c r="F36" s="2369"/>
      <c r="G36" s="2369"/>
      <c r="H36" s="2369"/>
      <c r="I36" s="2369"/>
      <c r="J36" s="2369"/>
      <c r="K36" s="2369"/>
      <c r="L36" s="2369"/>
      <c r="M36" s="2369"/>
      <c r="N36" s="2369"/>
      <c r="O36" s="2369"/>
      <c r="P36" s="98"/>
      <c r="Q36" s="1573"/>
      <c r="R36" s="1574"/>
      <c r="S36" s="1593"/>
    </row>
    <row r="37" spans="1:19" x14ac:dyDescent="0.2">
      <c r="A37" s="99"/>
      <c r="B37" s="2372" t="s">
        <v>869</v>
      </c>
      <c r="C37" s="2372"/>
      <c r="D37" s="2372"/>
      <c r="E37" s="2372"/>
      <c r="F37" s="2372"/>
      <c r="G37" s="2372"/>
      <c r="H37" s="2372"/>
      <c r="I37" s="2372"/>
      <c r="J37" s="2372"/>
      <c r="K37" s="2372"/>
      <c r="L37" s="2372"/>
      <c r="M37" s="2372"/>
      <c r="N37" s="2372"/>
      <c r="O37" s="2372"/>
      <c r="P37" s="497"/>
      <c r="Q37" s="1573"/>
      <c r="R37" s="1574"/>
      <c r="S37" s="1593"/>
    </row>
    <row r="38" spans="1:19" x14ac:dyDescent="0.2">
      <c r="A38" s="65"/>
      <c r="B38" s="2369" t="s">
        <v>870</v>
      </c>
      <c r="C38" s="2369"/>
      <c r="D38" s="2369"/>
      <c r="E38" s="2369"/>
      <c r="F38" s="2369"/>
      <c r="G38" s="2369"/>
      <c r="H38" s="2369"/>
      <c r="I38" s="2369"/>
      <c r="J38" s="2369"/>
      <c r="K38" s="2369"/>
      <c r="L38" s="2369"/>
      <c r="M38" s="2369"/>
      <c r="N38" s="2369"/>
      <c r="O38" s="2369"/>
      <c r="P38" s="98"/>
      <c r="Q38" s="1573"/>
      <c r="R38" s="1574"/>
      <c r="S38" s="1593"/>
    </row>
    <row r="39" spans="1:19" x14ac:dyDescent="0.2">
      <c r="A39" s="65"/>
      <c r="B39" s="2372" t="s">
        <v>871</v>
      </c>
      <c r="C39" s="2372"/>
      <c r="D39" s="2372"/>
      <c r="E39" s="2372"/>
      <c r="F39" s="2372"/>
      <c r="G39" s="2372"/>
      <c r="H39" s="2372"/>
      <c r="I39" s="2372"/>
      <c r="J39" s="2372"/>
      <c r="K39" s="2372"/>
      <c r="L39" s="2372"/>
      <c r="M39" s="2372"/>
      <c r="N39" s="2372"/>
      <c r="O39" s="2372"/>
      <c r="P39" s="98"/>
      <c r="Q39" s="1573"/>
      <c r="R39" s="1574"/>
      <c r="S39" s="1593"/>
    </row>
    <row r="40" spans="1:19" x14ac:dyDescent="0.2">
      <c r="A40" s="65"/>
      <c r="B40" s="2369" t="s">
        <v>872</v>
      </c>
      <c r="C40" s="2369"/>
      <c r="D40" s="2369"/>
      <c r="E40" s="2369"/>
      <c r="F40" s="2369"/>
      <c r="G40" s="2369"/>
      <c r="H40" s="2369"/>
      <c r="I40" s="2369"/>
      <c r="J40" s="2369"/>
      <c r="K40" s="2369"/>
      <c r="L40" s="2369"/>
      <c r="M40" s="2369"/>
      <c r="N40" s="2369"/>
      <c r="O40" s="2369"/>
      <c r="P40" s="98"/>
      <c r="Q40" s="1573"/>
      <c r="R40" s="1574"/>
      <c r="S40" s="1593"/>
    </row>
    <row r="41" spans="1:19" x14ac:dyDescent="0.2">
      <c r="A41" s="65"/>
      <c r="B41" s="2369" t="s">
        <v>873</v>
      </c>
      <c r="C41" s="2369"/>
      <c r="D41" s="2369"/>
      <c r="E41" s="2369"/>
      <c r="F41" s="2369"/>
      <c r="G41" s="2369"/>
      <c r="H41" s="2369"/>
      <c r="I41" s="2369"/>
      <c r="J41" s="2369"/>
      <c r="K41" s="2369"/>
      <c r="L41" s="2369"/>
      <c r="M41" s="2369"/>
      <c r="N41" s="2369"/>
      <c r="O41" s="2369"/>
      <c r="P41" s="98"/>
      <c r="Q41" s="1573"/>
      <c r="R41" s="1574"/>
      <c r="S41" s="1593"/>
    </row>
    <row r="42" spans="1:19" x14ac:dyDescent="0.2">
      <c r="A42" s="65"/>
      <c r="B42" s="2369" t="s">
        <v>874</v>
      </c>
      <c r="C42" s="2369"/>
      <c r="D42" s="2369"/>
      <c r="E42" s="2369"/>
      <c r="F42" s="2369"/>
      <c r="G42" s="2369"/>
      <c r="H42" s="2369"/>
      <c r="I42" s="2369"/>
      <c r="J42" s="2369"/>
      <c r="K42" s="2369"/>
      <c r="L42" s="2369"/>
      <c r="M42" s="2369"/>
      <c r="N42" s="2369"/>
      <c r="O42" s="2369"/>
      <c r="P42" s="98"/>
      <c r="Q42" s="1573"/>
      <c r="R42" s="1574"/>
      <c r="S42" s="1593"/>
    </row>
    <row r="43" spans="1:19" x14ac:dyDescent="0.2">
      <c r="A43" s="65"/>
      <c r="B43" s="2369" t="s">
        <v>875</v>
      </c>
      <c r="C43" s="2369"/>
      <c r="D43" s="2369"/>
      <c r="E43" s="2369"/>
      <c r="F43" s="2369"/>
      <c r="G43" s="2369"/>
      <c r="H43" s="2369"/>
      <c r="I43" s="2369"/>
      <c r="J43" s="2369"/>
      <c r="K43" s="2369"/>
      <c r="L43" s="2369"/>
      <c r="M43" s="2369"/>
      <c r="N43" s="2369"/>
      <c r="O43" s="2369"/>
      <c r="P43" s="98"/>
      <c r="Q43" s="1573"/>
      <c r="R43" s="1574"/>
      <c r="S43" s="1593"/>
    </row>
    <row r="44" spans="1:19" x14ac:dyDescent="0.2">
      <c r="A44" s="99"/>
      <c r="B44" s="2372"/>
      <c r="C44" s="2372"/>
      <c r="D44" s="2372"/>
      <c r="E44" s="2372"/>
      <c r="F44" s="2372"/>
      <c r="G44" s="2372"/>
      <c r="H44" s="2372"/>
      <c r="I44" s="2372"/>
      <c r="J44" s="2372"/>
      <c r="K44" s="2372"/>
      <c r="L44" s="2372"/>
      <c r="M44" s="2372"/>
      <c r="N44" s="2372"/>
      <c r="O44" s="2372"/>
      <c r="P44" s="497"/>
      <c r="Q44" s="1575"/>
      <c r="R44" s="1575"/>
      <c r="S44" s="1594"/>
    </row>
    <row r="45" spans="1:19" x14ac:dyDescent="0.2">
      <c r="A45" s="65"/>
      <c r="B45" s="2373" t="s">
        <v>876</v>
      </c>
      <c r="C45" s="2373"/>
      <c r="D45" s="2373"/>
      <c r="E45" s="2373"/>
      <c r="F45" s="2373"/>
      <c r="G45" s="2373"/>
      <c r="H45" s="2373"/>
      <c r="I45" s="2373"/>
      <c r="J45" s="2373"/>
      <c r="K45" s="2373"/>
      <c r="L45" s="2373"/>
      <c r="M45" s="2373"/>
      <c r="N45" s="2373"/>
      <c r="O45" s="2373"/>
      <c r="P45" s="98"/>
      <c r="Q45" s="1575"/>
      <c r="R45" s="1575"/>
      <c r="S45" s="1594"/>
    </row>
    <row r="46" spans="1:19" x14ac:dyDescent="0.2">
      <c r="A46" s="65"/>
      <c r="B46" s="2372" t="s">
        <v>877</v>
      </c>
      <c r="C46" s="2372"/>
      <c r="D46" s="2372"/>
      <c r="E46" s="2372"/>
      <c r="F46" s="2372"/>
      <c r="G46" s="2372"/>
      <c r="H46" s="2372"/>
      <c r="I46" s="2372"/>
      <c r="J46" s="2372"/>
      <c r="K46" s="2372"/>
      <c r="L46" s="2372"/>
      <c r="M46" s="2372"/>
      <c r="N46" s="2372"/>
      <c r="O46" s="2372"/>
      <c r="P46" s="98"/>
      <c r="Q46" s="1573"/>
      <c r="R46" s="1574"/>
      <c r="S46" s="1593"/>
    </row>
    <row r="47" spans="1:19" x14ac:dyDescent="0.2">
      <c r="A47" s="65"/>
      <c r="B47" s="2369" t="s">
        <v>878</v>
      </c>
      <c r="C47" s="2369"/>
      <c r="D47" s="2369"/>
      <c r="E47" s="2369"/>
      <c r="F47" s="2369"/>
      <c r="G47" s="2369"/>
      <c r="H47" s="2369"/>
      <c r="I47" s="2369"/>
      <c r="J47" s="2369"/>
      <c r="K47" s="2369"/>
      <c r="L47" s="2369"/>
      <c r="M47" s="2369"/>
      <c r="N47" s="2369"/>
      <c r="O47" s="2369"/>
      <c r="P47" s="98"/>
      <c r="Q47" s="1573"/>
      <c r="R47" s="1574"/>
      <c r="S47" s="1593"/>
    </row>
    <row r="48" spans="1:19" x14ac:dyDescent="0.2">
      <c r="A48" s="65"/>
      <c r="B48" s="2369"/>
      <c r="C48" s="2369"/>
      <c r="D48" s="2369"/>
      <c r="E48" s="2369"/>
      <c r="F48" s="2369"/>
      <c r="G48" s="2369"/>
      <c r="H48" s="2369"/>
      <c r="I48" s="2369"/>
      <c r="J48" s="2369"/>
      <c r="K48" s="2369"/>
      <c r="L48" s="2369"/>
      <c r="M48" s="2369"/>
      <c r="N48" s="2369"/>
      <c r="O48" s="2369"/>
      <c r="P48" s="98"/>
      <c r="Q48" s="1575"/>
      <c r="R48" s="1575"/>
      <c r="S48" s="1594"/>
    </row>
    <row r="49" spans="1:19" x14ac:dyDescent="0.2">
      <c r="A49" s="65"/>
      <c r="B49" s="2373" t="s">
        <v>879</v>
      </c>
      <c r="C49" s="2373"/>
      <c r="D49" s="2373"/>
      <c r="E49" s="2373"/>
      <c r="F49" s="2373"/>
      <c r="G49" s="2373"/>
      <c r="H49" s="2373"/>
      <c r="I49" s="2373"/>
      <c r="J49" s="2373"/>
      <c r="K49" s="2373"/>
      <c r="L49" s="2373"/>
      <c r="M49" s="2373"/>
      <c r="N49" s="2373"/>
      <c r="O49" s="2373"/>
      <c r="P49" s="98"/>
      <c r="Q49" s="1575"/>
      <c r="R49" s="1575"/>
      <c r="S49" s="1594"/>
    </row>
    <row r="50" spans="1:19" x14ac:dyDescent="0.2">
      <c r="A50" s="65"/>
      <c r="B50" s="2369" t="s">
        <v>880</v>
      </c>
      <c r="C50" s="2369"/>
      <c r="D50" s="2369"/>
      <c r="E50" s="2369"/>
      <c r="F50" s="2369"/>
      <c r="G50" s="2369"/>
      <c r="H50" s="2369"/>
      <c r="I50" s="2369"/>
      <c r="J50" s="2369"/>
      <c r="K50" s="2369"/>
      <c r="L50" s="2369"/>
      <c r="M50" s="2369"/>
      <c r="N50" s="2369"/>
      <c r="O50" s="2369"/>
      <c r="P50" s="98"/>
      <c r="Q50" s="1575"/>
      <c r="R50" s="1575"/>
      <c r="S50" s="1594"/>
    </row>
    <row r="51" spans="1:19" x14ac:dyDescent="0.2">
      <c r="A51" s="99"/>
      <c r="B51" s="2372" t="s">
        <v>881</v>
      </c>
      <c r="C51" s="2372"/>
      <c r="D51" s="2372"/>
      <c r="E51" s="2372"/>
      <c r="F51" s="2372"/>
      <c r="G51" s="2372"/>
      <c r="H51" s="2372"/>
      <c r="I51" s="2372"/>
      <c r="J51" s="2372"/>
      <c r="K51" s="2372"/>
      <c r="L51" s="2372"/>
      <c r="M51" s="2372"/>
      <c r="N51" s="2372"/>
      <c r="O51" s="2372"/>
      <c r="P51" s="497"/>
      <c r="Q51" s="1573"/>
      <c r="R51" s="1574"/>
      <c r="S51" s="1593"/>
    </row>
    <row r="52" spans="1:19" x14ac:dyDescent="0.2">
      <c r="A52" s="65"/>
      <c r="B52" s="2369" t="s">
        <v>882</v>
      </c>
      <c r="C52" s="2369"/>
      <c r="D52" s="2369"/>
      <c r="E52" s="2369"/>
      <c r="F52" s="2369"/>
      <c r="G52" s="2369"/>
      <c r="H52" s="2369"/>
      <c r="I52" s="2369"/>
      <c r="J52" s="2369"/>
      <c r="K52" s="2369"/>
      <c r="L52" s="2369"/>
      <c r="M52" s="2369"/>
      <c r="N52" s="2369"/>
      <c r="O52" s="2369"/>
      <c r="P52" s="98"/>
      <c r="Q52" s="1573"/>
      <c r="R52" s="1574"/>
      <c r="S52" s="1593"/>
    </row>
    <row r="53" spans="1:19" x14ac:dyDescent="0.2">
      <c r="A53" s="65"/>
      <c r="B53" s="2372" t="s">
        <v>883</v>
      </c>
      <c r="C53" s="2372"/>
      <c r="D53" s="2372"/>
      <c r="E53" s="2372"/>
      <c r="F53" s="2372"/>
      <c r="G53" s="2372"/>
      <c r="H53" s="2372"/>
      <c r="I53" s="2372"/>
      <c r="J53" s="2372"/>
      <c r="K53" s="2372"/>
      <c r="L53" s="2372"/>
      <c r="M53" s="2372"/>
      <c r="N53" s="2372"/>
      <c r="O53" s="2372"/>
      <c r="P53" s="98"/>
      <c r="Q53" s="1573"/>
      <c r="R53" s="1574"/>
      <c r="S53" s="1593"/>
    </row>
    <row r="54" spans="1:19" x14ac:dyDescent="0.2">
      <c r="A54" s="65"/>
      <c r="B54" s="2369" t="s">
        <v>884</v>
      </c>
      <c r="C54" s="2369"/>
      <c r="D54" s="2369"/>
      <c r="E54" s="2369"/>
      <c r="F54" s="2369"/>
      <c r="G54" s="2369"/>
      <c r="H54" s="2369"/>
      <c r="I54" s="2369"/>
      <c r="J54" s="2369"/>
      <c r="K54" s="2369"/>
      <c r="L54" s="2369"/>
      <c r="M54" s="2369"/>
      <c r="N54" s="2369"/>
      <c r="O54" s="2369"/>
      <c r="P54" s="98"/>
      <c r="Q54" s="1573"/>
      <c r="R54" s="1574"/>
      <c r="S54" s="1593"/>
    </row>
    <row r="55" spans="1:19" x14ac:dyDescent="0.2">
      <c r="A55" s="65"/>
      <c r="B55" s="2369" t="s">
        <v>885</v>
      </c>
      <c r="C55" s="2369"/>
      <c r="D55" s="2369"/>
      <c r="E55" s="2369"/>
      <c r="F55" s="2369"/>
      <c r="G55" s="2369"/>
      <c r="H55" s="2369"/>
      <c r="I55" s="2369"/>
      <c r="J55" s="2369"/>
      <c r="K55" s="2369"/>
      <c r="L55" s="2369"/>
      <c r="M55" s="2369"/>
      <c r="N55" s="2369"/>
      <c r="O55" s="2369"/>
      <c r="P55" s="98"/>
      <c r="Q55" s="1573"/>
      <c r="R55" s="1574"/>
      <c r="S55" s="1593"/>
    </row>
    <row r="56" spans="1:19" x14ac:dyDescent="0.2">
      <c r="A56" s="65"/>
      <c r="B56" s="2369" t="s">
        <v>886</v>
      </c>
      <c r="C56" s="2369"/>
      <c r="D56" s="2369"/>
      <c r="E56" s="2369"/>
      <c r="F56" s="2369"/>
      <c r="G56" s="2369"/>
      <c r="H56" s="2369"/>
      <c r="I56" s="2369"/>
      <c r="J56" s="2369"/>
      <c r="K56" s="2369"/>
      <c r="L56" s="2369"/>
      <c r="M56" s="2369"/>
      <c r="N56" s="2369"/>
      <c r="O56" s="2369"/>
      <c r="P56" s="98"/>
      <c r="Q56" s="1573"/>
      <c r="R56" s="1574"/>
      <c r="S56" s="1593"/>
    </row>
    <row r="57" spans="1:19" x14ac:dyDescent="0.2">
      <c r="A57" s="65"/>
      <c r="B57" s="2369" t="s">
        <v>887</v>
      </c>
      <c r="C57" s="2369"/>
      <c r="D57" s="2369"/>
      <c r="E57" s="2369"/>
      <c r="F57" s="2369"/>
      <c r="G57" s="2369"/>
      <c r="H57" s="2369"/>
      <c r="I57" s="2369"/>
      <c r="J57" s="2369"/>
      <c r="K57" s="2369"/>
      <c r="L57" s="2369"/>
      <c r="M57" s="2369"/>
      <c r="N57" s="2369"/>
      <c r="O57" s="2369"/>
      <c r="P57" s="98"/>
      <c r="Q57" s="1573"/>
      <c r="R57" s="1574"/>
      <c r="S57" s="1593"/>
    </row>
    <row r="58" spans="1:19" x14ac:dyDescent="0.2">
      <c r="A58" s="99"/>
      <c r="B58" s="2372" t="s">
        <v>888</v>
      </c>
      <c r="C58" s="2372"/>
      <c r="D58" s="2372"/>
      <c r="E58" s="2372"/>
      <c r="F58" s="2372"/>
      <c r="G58" s="2372"/>
      <c r="H58" s="2372"/>
      <c r="I58" s="2372"/>
      <c r="J58" s="2372"/>
      <c r="K58" s="2372"/>
      <c r="L58" s="2372"/>
      <c r="M58" s="2372"/>
      <c r="N58" s="2372"/>
      <c r="O58" s="2372"/>
      <c r="P58" s="497"/>
      <c r="Q58" s="1573"/>
      <c r="R58" s="1574"/>
      <c r="S58" s="1593"/>
    </row>
    <row r="59" spans="1:19" x14ac:dyDescent="0.2">
      <c r="A59" s="65"/>
      <c r="B59" s="2369"/>
      <c r="C59" s="2369"/>
      <c r="D59" s="2369"/>
      <c r="E59" s="2369"/>
      <c r="F59" s="2369"/>
      <c r="G59" s="2369"/>
      <c r="H59" s="2369"/>
      <c r="I59" s="2369"/>
      <c r="J59" s="2369"/>
      <c r="K59" s="2369"/>
      <c r="L59" s="2369"/>
      <c r="M59" s="2369"/>
      <c r="N59" s="2369"/>
      <c r="O59" s="2369"/>
      <c r="P59" s="98"/>
      <c r="Q59" s="1576">
        <f>SUM(Q23:Q58)</f>
        <v>0</v>
      </c>
      <c r="R59" s="1575"/>
      <c r="S59" s="1595">
        <f>SUM(S23:S58)</f>
        <v>0</v>
      </c>
    </row>
    <row r="60" spans="1:19" x14ac:dyDescent="0.2">
      <c r="A60" s="65"/>
      <c r="B60" s="2372"/>
      <c r="C60" s="2372"/>
      <c r="D60" s="2372"/>
      <c r="E60" s="2372"/>
      <c r="F60" s="2372"/>
      <c r="G60" s="2372"/>
      <c r="H60" s="2372"/>
      <c r="I60" s="2372"/>
      <c r="J60" s="2372"/>
      <c r="K60" s="2372"/>
      <c r="L60" s="2372"/>
      <c r="M60" s="2372"/>
      <c r="N60" s="2372"/>
      <c r="O60" s="2372"/>
      <c r="P60" s="98"/>
      <c r="Q60" s="2370"/>
      <c r="R60" s="2370"/>
      <c r="S60" s="2371"/>
    </row>
    <row r="61" spans="1:19" x14ac:dyDescent="0.2">
      <c r="A61" s="65"/>
      <c r="B61" s="2369"/>
      <c r="C61" s="2369"/>
      <c r="D61" s="2369"/>
      <c r="E61" s="2369"/>
      <c r="F61" s="2369"/>
      <c r="G61" s="2369"/>
      <c r="H61" s="2369"/>
      <c r="I61" s="2369"/>
      <c r="J61" s="2369"/>
      <c r="K61" s="2369"/>
      <c r="L61" s="2369"/>
      <c r="M61" s="2369"/>
      <c r="N61" s="2369"/>
      <c r="O61" s="2369"/>
      <c r="P61" s="98"/>
      <c r="Q61" s="2370"/>
      <c r="R61" s="2370"/>
      <c r="S61" s="2371"/>
    </row>
    <row r="62" spans="1:19" x14ac:dyDescent="0.2">
      <c r="A62" s="99"/>
      <c r="B62" s="2372"/>
      <c r="C62" s="2372"/>
      <c r="D62" s="2372"/>
      <c r="E62" s="2372"/>
      <c r="F62" s="2372"/>
      <c r="G62" s="2372"/>
      <c r="H62" s="2372"/>
      <c r="I62" s="2372"/>
      <c r="J62" s="2372"/>
      <c r="K62" s="2372"/>
      <c r="L62" s="2372"/>
      <c r="M62" s="2372"/>
      <c r="N62" s="2372"/>
      <c r="O62" s="2372"/>
      <c r="P62" s="497"/>
      <c r="Q62" s="2370"/>
      <c r="R62" s="2370"/>
      <c r="S62" s="2371"/>
    </row>
    <row r="63" spans="1:19" ht="13.5" thickBot="1" x14ac:dyDescent="0.25">
      <c r="A63" s="67"/>
      <c r="B63" s="76"/>
      <c r="C63" s="76"/>
      <c r="D63" s="76"/>
      <c r="E63" s="76"/>
      <c r="F63" s="76"/>
      <c r="G63" s="76"/>
      <c r="H63" s="76"/>
      <c r="I63" s="76"/>
      <c r="J63" s="76"/>
      <c r="K63" s="76"/>
      <c r="L63" s="76"/>
      <c r="M63" s="76"/>
      <c r="N63" s="76"/>
      <c r="O63" s="76"/>
      <c r="P63" s="76"/>
      <c r="Q63" s="76"/>
      <c r="R63" s="76"/>
      <c r="S63" s="110"/>
    </row>
    <row r="64" spans="1:19" ht="13.5" thickTop="1" x14ac:dyDescent="0.2"/>
  </sheetData>
  <mergeCells count="58">
    <mergeCell ref="B18:E18"/>
    <mergeCell ref="Q18:S18"/>
    <mergeCell ref="C2:J2"/>
    <mergeCell ref="C5:H5"/>
    <mergeCell ref="O5:S5"/>
    <mergeCell ref="K7:S7"/>
    <mergeCell ref="B16:E16"/>
    <mergeCell ref="Q16:S16"/>
    <mergeCell ref="B17:E17"/>
    <mergeCell ref="Q17:S17"/>
    <mergeCell ref="B28:O28"/>
    <mergeCell ref="B29:O29"/>
    <mergeCell ref="B19:E19"/>
    <mergeCell ref="Q19:S19"/>
    <mergeCell ref="B20:E20"/>
    <mergeCell ref="Q20:S20"/>
    <mergeCell ref="B22:O22"/>
    <mergeCell ref="B23:O23"/>
    <mergeCell ref="B24:O24"/>
    <mergeCell ref="B25:O25"/>
    <mergeCell ref="B26:O26"/>
    <mergeCell ref="B27:O27"/>
    <mergeCell ref="B40:O40"/>
    <mergeCell ref="B41:O41"/>
    <mergeCell ref="B30:O30"/>
    <mergeCell ref="B31:O31"/>
    <mergeCell ref="B32:O32"/>
    <mergeCell ref="B33:O33"/>
    <mergeCell ref="B34:O34"/>
    <mergeCell ref="B35:O35"/>
    <mergeCell ref="B36:O36"/>
    <mergeCell ref="B37:O37"/>
    <mergeCell ref="B38:O38"/>
    <mergeCell ref="B39:O39"/>
    <mergeCell ref="B51:O51"/>
    <mergeCell ref="B52:O52"/>
    <mergeCell ref="B53:O53"/>
    <mergeCell ref="B42:O42"/>
    <mergeCell ref="B43:O43"/>
    <mergeCell ref="B44:O44"/>
    <mergeCell ref="B45:O45"/>
    <mergeCell ref="B46:O46"/>
    <mergeCell ref="B47:O47"/>
    <mergeCell ref="B48:O48"/>
    <mergeCell ref="B49:O49"/>
    <mergeCell ref="B50:O50"/>
    <mergeCell ref="B61:O61"/>
    <mergeCell ref="Q61:S61"/>
    <mergeCell ref="B62:O62"/>
    <mergeCell ref="Q62:S62"/>
    <mergeCell ref="B54:O54"/>
    <mergeCell ref="B55:O55"/>
    <mergeCell ref="B56:O56"/>
    <mergeCell ref="B57:O57"/>
    <mergeCell ref="B58:O58"/>
    <mergeCell ref="B59:O59"/>
    <mergeCell ref="B60:O60"/>
    <mergeCell ref="Q60:S60"/>
  </mergeCells>
  <phoneticPr fontId="51" type="noConversion"/>
  <printOptions horizontalCentered="1" verticalCentered="1"/>
  <pageMargins left="0" right="0" top="0" bottom="0" header="0" footer="0"/>
  <pageSetup paperSize="9" orientation="portrait" horizontalDpi="360" verticalDpi="360" r:id="rId1"/>
  <headerFooter alignWithMargins="0"/>
  <rowBreaks count="2" manualBreakCount="2">
    <brk id="195" max="65535" man="1"/>
    <brk id="240" max="65535"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5">
    <tabColor indexed="10"/>
  </sheetPr>
  <dimension ref="A1:P21"/>
  <sheetViews>
    <sheetView workbookViewId="0">
      <selection activeCell="H4" sqref="H4:I4"/>
    </sheetView>
  </sheetViews>
  <sheetFormatPr baseColWidth="10" defaultColWidth="12.5703125" defaultRowHeight="14.25" x14ac:dyDescent="0.2"/>
  <cols>
    <col min="1" max="1" width="9.5703125" style="713" customWidth="1"/>
    <col min="2" max="2" width="19.5703125" style="713" customWidth="1"/>
    <col min="3" max="3" width="17.28515625" style="713" customWidth="1"/>
    <col min="4" max="6" width="4.7109375" style="713" customWidth="1"/>
    <col min="7" max="7" width="25.5703125" style="713" customWidth="1"/>
    <col min="8" max="8" width="9.7109375" style="713" customWidth="1"/>
    <col min="9" max="9" width="13.140625" style="713" customWidth="1"/>
    <col min="10" max="16384" width="12.5703125" style="713"/>
  </cols>
  <sheetData>
    <row r="1" spans="1:16" ht="18" thickBot="1" x14ac:dyDescent="0.35">
      <c r="A1" s="2449" t="s">
        <v>1671</v>
      </c>
      <c r="B1" s="3350"/>
      <c r="C1" s="3351" t="s">
        <v>221</v>
      </c>
      <c r="D1" s="3352"/>
      <c r="E1" s="3352"/>
      <c r="F1" s="3352"/>
      <c r="G1" s="3353"/>
      <c r="H1" s="3363" t="s">
        <v>671</v>
      </c>
      <c r="I1" s="3364"/>
      <c r="J1" s="743"/>
      <c r="K1" s="744"/>
      <c r="L1" s="3360"/>
      <c r="M1" s="2670"/>
      <c r="N1" s="2670"/>
      <c r="O1" s="2670"/>
      <c r="P1" s="729"/>
    </row>
    <row r="2" spans="1:16" ht="19.5" thickBot="1" x14ac:dyDescent="0.35">
      <c r="A2" s="2455" t="str">
        <f>CLIENT</f>
        <v>SPECIMEN ECF</v>
      </c>
      <c r="B2" s="2456"/>
      <c r="C2" s="3351" t="str">
        <f>'JA So'!B9</f>
        <v>Questionnaire des vérifications spécifiques - SAS</v>
      </c>
      <c r="D2" s="3352"/>
      <c r="E2" s="3352"/>
      <c r="F2" s="3352"/>
      <c r="G2" s="3353"/>
      <c r="H2" s="3365" t="s">
        <v>234</v>
      </c>
      <c r="I2" s="3366"/>
      <c r="J2" s="745"/>
      <c r="K2" s="744"/>
      <c r="L2" s="3361"/>
      <c r="M2" s="3361"/>
      <c r="N2" s="3361"/>
      <c r="O2" s="3361"/>
      <c r="P2" s="731"/>
    </row>
    <row r="3" spans="1:16" ht="19.5" thickBot="1" x14ac:dyDescent="0.25">
      <c r="A3" s="2449" t="s">
        <v>674</v>
      </c>
      <c r="B3" s="2450"/>
      <c r="C3" s="3358" t="s">
        <v>222</v>
      </c>
      <c r="D3" s="3359"/>
      <c r="E3" s="3359"/>
      <c r="F3" s="3359"/>
      <c r="G3" s="3359"/>
      <c r="H3" s="2449" t="s">
        <v>1450</v>
      </c>
      <c r="I3" s="3350"/>
      <c r="J3" s="745"/>
      <c r="K3" s="744"/>
      <c r="L3" s="730"/>
      <c r="M3" s="730"/>
      <c r="N3" s="730"/>
      <c r="O3" s="730"/>
      <c r="P3" s="731"/>
    </row>
    <row r="4" spans="1:16" ht="21" thickBot="1" x14ac:dyDescent="0.35">
      <c r="A4" s="2466"/>
      <c r="B4" s="2467"/>
      <c r="C4" s="2453"/>
      <c r="D4" s="2454"/>
      <c r="E4" s="3374"/>
      <c r="F4" s="3375"/>
      <c r="G4" s="727"/>
      <c r="H4" s="3367">
        <f>+GA!O3</f>
        <v>41639</v>
      </c>
      <c r="I4" s="3368"/>
      <c r="J4" s="745"/>
      <c r="K4" s="744"/>
      <c r="L4" s="730"/>
      <c r="M4" s="730"/>
      <c r="N4" s="730"/>
      <c r="O4" s="730"/>
      <c r="P4" s="731"/>
    </row>
    <row r="5" spans="1:16" ht="15.75" x14ac:dyDescent="0.2">
      <c r="A5" s="1168" t="s">
        <v>1225</v>
      </c>
      <c r="B5" s="1169"/>
      <c r="C5" s="1169"/>
      <c r="D5" s="734"/>
      <c r="E5" s="1169"/>
      <c r="F5" s="1169"/>
      <c r="G5" s="1169"/>
      <c r="H5" s="1169"/>
      <c r="I5" s="1170"/>
      <c r="J5" s="743"/>
      <c r="K5" s="744"/>
      <c r="L5" s="3360"/>
      <c r="M5" s="2670"/>
      <c r="N5" s="2670"/>
      <c r="O5" s="2670"/>
      <c r="P5" s="728"/>
    </row>
    <row r="6" spans="1:16" ht="35.1" customHeight="1" x14ac:dyDescent="0.3">
      <c r="A6" s="3369" t="s">
        <v>1226</v>
      </c>
      <c r="B6" s="3370"/>
      <c r="C6" s="3370"/>
      <c r="D6" s="3370"/>
      <c r="E6" s="3370"/>
      <c r="F6" s="3370"/>
      <c r="G6" s="3370"/>
      <c r="H6" s="3370"/>
      <c r="I6" s="3371"/>
      <c r="J6" s="746"/>
      <c r="K6" s="744"/>
      <c r="L6" s="3362"/>
      <c r="M6" s="2565"/>
      <c r="N6" s="732"/>
      <c r="O6" s="732"/>
      <c r="P6" s="733"/>
    </row>
    <row r="7" spans="1:16" s="715" customFormat="1" ht="27" customHeight="1" x14ac:dyDescent="0.2">
      <c r="A7" s="1171" t="s">
        <v>1227</v>
      </c>
      <c r="B7" s="3377" t="s">
        <v>1228</v>
      </c>
      <c r="C7" s="3378"/>
      <c r="D7" s="735" t="s">
        <v>1229</v>
      </c>
      <c r="E7" s="735" t="s">
        <v>1230</v>
      </c>
      <c r="F7" s="735" t="s">
        <v>1231</v>
      </c>
      <c r="G7" s="735" t="s">
        <v>196</v>
      </c>
      <c r="H7" s="735" t="s">
        <v>1232</v>
      </c>
      <c r="I7" s="1172" t="s">
        <v>1308</v>
      </c>
      <c r="J7" s="747"/>
      <c r="K7" s="747"/>
    </row>
    <row r="8" spans="1:16" ht="15.75" x14ac:dyDescent="0.3">
      <c r="A8" s="3356" t="s">
        <v>1226</v>
      </c>
      <c r="B8" s="3357"/>
      <c r="C8" s="3357"/>
      <c r="D8" s="737"/>
      <c r="E8" s="737"/>
      <c r="F8" s="737"/>
      <c r="G8" s="737"/>
      <c r="H8" s="737"/>
      <c r="I8" s="1174"/>
    </row>
    <row r="9" spans="1:16" s="1189" customFormat="1" ht="35.1" customHeight="1" x14ac:dyDescent="0.2">
      <c r="A9" s="1191"/>
      <c r="B9" s="3354" t="s">
        <v>231</v>
      </c>
      <c r="C9" s="3355"/>
      <c r="D9" s="739"/>
      <c r="E9" s="739"/>
      <c r="F9" s="739"/>
      <c r="G9" s="1192" t="s">
        <v>1233</v>
      </c>
      <c r="H9" s="739"/>
      <c r="I9" s="1184"/>
    </row>
    <row r="10" spans="1:16" s="1189" customFormat="1" ht="33" customHeight="1" x14ac:dyDescent="0.2">
      <c r="A10" s="1191"/>
      <c r="B10" s="3354" t="s">
        <v>232</v>
      </c>
      <c r="C10" s="3355"/>
      <c r="D10" s="739"/>
      <c r="E10" s="739"/>
      <c r="F10" s="739"/>
      <c r="G10" s="1193"/>
      <c r="H10" s="739"/>
      <c r="I10" s="1184"/>
    </row>
    <row r="11" spans="1:16" s="1189" customFormat="1" ht="50.25" customHeight="1" x14ac:dyDescent="0.2">
      <c r="A11" s="1191"/>
      <c r="B11" s="3354" t="s">
        <v>233</v>
      </c>
      <c r="C11" s="3355"/>
      <c r="D11" s="739"/>
      <c r="E11" s="739"/>
      <c r="F11" s="739"/>
      <c r="G11" s="1192" t="s">
        <v>1234</v>
      </c>
      <c r="H11" s="739"/>
      <c r="I11" s="1184"/>
    </row>
    <row r="12" spans="1:16" s="1189" customFormat="1" ht="35.1" customHeight="1" x14ac:dyDescent="0.2">
      <c r="A12" s="1191"/>
      <c r="B12" s="3354" t="s">
        <v>1235</v>
      </c>
      <c r="C12" s="3376"/>
      <c r="D12" s="739"/>
      <c r="E12" s="739"/>
      <c r="F12" s="739"/>
      <c r="G12" s="1192" t="s">
        <v>1236</v>
      </c>
      <c r="H12" s="739"/>
      <c r="I12" s="1184"/>
    </row>
    <row r="13" spans="1:16" s="1189" customFormat="1" ht="35.1" customHeight="1" x14ac:dyDescent="0.2">
      <c r="A13" s="1191"/>
      <c r="B13" s="3354" t="s">
        <v>255</v>
      </c>
      <c r="C13" s="3355"/>
      <c r="D13" s="739"/>
      <c r="E13" s="739"/>
      <c r="F13" s="739"/>
      <c r="G13" s="1192" t="s">
        <v>1233</v>
      </c>
      <c r="H13" s="739"/>
      <c r="I13" s="1184"/>
    </row>
    <row r="14" spans="1:16" s="1189" customFormat="1" ht="36" customHeight="1" x14ac:dyDescent="0.2">
      <c r="A14" s="1191"/>
      <c r="B14" s="3354" t="s">
        <v>256</v>
      </c>
      <c r="C14" s="3355"/>
      <c r="D14" s="739"/>
      <c r="E14" s="739"/>
      <c r="F14" s="739"/>
      <c r="G14" s="1192" t="s">
        <v>1233</v>
      </c>
      <c r="H14" s="739"/>
      <c r="I14" s="1184"/>
    </row>
    <row r="15" spans="1:16" s="1189" customFormat="1" ht="58.5" customHeight="1" x14ac:dyDescent="0.2">
      <c r="A15" s="1191"/>
      <c r="B15" s="3354" t="s">
        <v>511</v>
      </c>
      <c r="C15" s="3355"/>
      <c r="D15" s="739"/>
      <c r="E15" s="739"/>
      <c r="F15" s="739"/>
      <c r="G15" s="1192" t="s">
        <v>1233</v>
      </c>
      <c r="H15" s="739"/>
      <c r="I15" s="1184"/>
    </row>
    <row r="16" spans="1:16" s="1189" customFormat="1" ht="48" customHeight="1" x14ac:dyDescent="0.2">
      <c r="A16" s="1191"/>
      <c r="B16" s="3354" t="s">
        <v>1237</v>
      </c>
      <c r="C16" s="3355"/>
      <c r="D16" s="739"/>
      <c r="E16" s="739"/>
      <c r="F16" s="739"/>
      <c r="G16" s="1193"/>
      <c r="H16" s="739"/>
      <c r="I16" s="1184"/>
    </row>
    <row r="17" spans="1:9" s="1189" customFormat="1" ht="48" customHeight="1" x14ac:dyDescent="0.2">
      <c r="A17" s="1191"/>
      <c r="B17" s="3354" t="s">
        <v>616</v>
      </c>
      <c r="C17" s="3355"/>
      <c r="D17" s="739"/>
      <c r="E17" s="739"/>
      <c r="F17" s="739"/>
      <c r="G17" s="1193"/>
      <c r="H17" s="739"/>
      <c r="I17" s="1184"/>
    </row>
    <row r="18" spans="1:9" s="1189" customFormat="1" ht="24.75" customHeight="1" x14ac:dyDescent="0.2">
      <c r="A18" s="1191"/>
      <c r="B18" s="3372" t="s">
        <v>1507</v>
      </c>
      <c r="C18" s="3373"/>
      <c r="D18" s="739"/>
      <c r="E18" s="739"/>
      <c r="F18" s="739"/>
      <c r="G18" s="1193"/>
      <c r="H18" s="739"/>
      <c r="I18" s="1184"/>
    </row>
    <row r="19" spans="1:9" s="1189" customFormat="1" ht="29.25" customHeight="1" x14ac:dyDescent="0.2">
      <c r="A19" s="1191"/>
      <c r="B19" s="3372" t="s">
        <v>617</v>
      </c>
      <c r="C19" s="3373"/>
      <c r="D19" s="739"/>
      <c r="E19" s="739"/>
      <c r="F19" s="739"/>
      <c r="G19" s="1193"/>
      <c r="H19" s="739"/>
      <c r="I19" s="1184"/>
    </row>
    <row r="20" spans="1:9" s="1189" customFormat="1" ht="20.25" customHeight="1" x14ac:dyDescent="0.2">
      <c r="A20" s="1191"/>
      <c r="B20" s="3372" t="s">
        <v>618</v>
      </c>
      <c r="C20" s="3373"/>
      <c r="D20" s="739"/>
      <c r="E20" s="739"/>
      <c r="F20" s="739"/>
      <c r="G20" s="1193"/>
      <c r="H20" s="739"/>
      <c r="I20" s="1184"/>
    </row>
    <row r="21" spans="1:9" ht="104.25" customHeight="1" thickBot="1" x14ac:dyDescent="0.25">
      <c r="A21" s="1175"/>
      <c r="B21" s="1176"/>
      <c r="C21" s="1177"/>
      <c r="D21" s="1178"/>
      <c r="E21" s="1178"/>
      <c r="F21" s="1178"/>
      <c r="G21" s="1179"/>
      <c r="H21" s="1178"/>
      <c r="I21" s="1180"/>
    </row>
  </sheetData>
  <mergeCells count="32">
    <mergeCell ref="B19:C19"/>
    <mergeCell ref="B20:C20"/>
    <mergeCell ref="E4:F4"/>
    <mergeCell ref="B12:C12"/>
    <mergeCell ref="B11:C11"/>
    <mergeCell ref="B18:C18"/>
    <mergeCell ref="B17:C17"/>
    <mergeCell ref="B7:C7"/>
    <mergeCell ref="L1:O1"/>
    <mergeCell ref="L2:O2"/>
    <mergeCell ref="L5:O5"/>
    <mergeCell ref="L6:M6"/>
    <mergeCell ref="B14:C14"/>
    <mergeCell ref="B13:C13"/>
    <mergeCell ref="B9:C9"/>
    <mergeCell ref="C1:G1"/>
    <mergeCell ref="H1:I1"/>
    <mergeCell ref="H2:I2"/>
    <mergeCell ref="A3:B3"/>
    <mergeCell ref="A4:B4"/>
    <mergeCell ref="C4:D4"/>
    <mergeCell ref="H3:I3"/>
    <mergeCell ref="H4:I4"/>
    <mergeCell ref="A6:I6"/>
    <mergeCell ref="A1:B1"/>
    <mergeCell ref="A2:B2"/>
    <mergeCell ref="C2:G2"/>
    <mergeCell ref="B15:C15"/>
    <mergeCell ref="B16:C16"/>
    <mergeCell ref="B10:C10"/>
    <mergeCell ref="A8:C8"/>
    <mergeCell ref="C3:G3"/>
  </mergeCells>
  <phoneticPr fontId="54" type="noConversion"/>
  <hyperlinks>
    <hyperlink ref="A5" location="'JA So'!A1" tooltip="Retour sommaire" display="Retour sommaire"/>
  </hyperlinks>
  <printOptions horizontalCentered="1"/>
  <pageMargins left="0.57999999999999996" right="0.19685039370078741" top="0.41" bottom="0.35433070866141736" header="0.19685039370078741" footer="0.19685039370078741"/>
  <pageSetup paperSize="9" scale="88" orientation="portrait" r:id="rId1"/>
  <headerFooter alignWithMargins="0"/>
  <drawing r:id="rId2"/>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6">
    <tabColor indexed="10"/>
  </sheetPr>
  <dimension ref="A1:I23"/>
  <sheetViews>
    <sheetView workbookViewId="0">
      <selection activeCell="A18" sqref="A18:C18"/>
    </sheetView>
  </sheetViews>
  <sheetFormatPr baseColWidth="10" defaultColWidth="12.5703125" defaultRowHeight="14.25" x14ac:dyDescent="0.2"/>
  <cols>
    <col min="1" max="1" width="9.5703125" style="713" customWidth="1"/>
    <col min="2" max="2" width="19.5703125" style="713" customWidth="1"/>
    <col min="3" max="3" width="17.7109375" style="713" customWidth="1"/>
    <col min="4" max="6" width="4.7109375" style="713" customWidth="1"/>
    <col min="7" max="7" width="25.5703125" style="713" customWidth="1"/>
    <col min="8" max="8" width="9.42578125" style="713" customWidth="1"/>
    <col min="9" max="9" width="13.140625" style="713" customWidth="1"/>
    <col min="10" max="16384" width="12.5703125" style="713"/>
  </cols>
  <sheetData>
    <row r="1" spans="1:9" ht="18" thickBot="1" x14ac:dyDescent="0.35">
      <c r="A1" s="2449" t="s">
        <v>1671</v>
      </c>
      <c r="B1" s="3350"/>
      <c r="C1" s="3351" t="s">
        <v>221</v>
      </c>
      <c r="D1" s="3352"/>
      <c r="E1" s="3352"/>
      <c r="F1" s="3352"/>
      <c r="G1" s="3353"/>
      <c r="H1" s="3363" t="s">
        <v>671</v>
      </c>
      <c r="I1" s="3364"/>
    </row>
    <row r="2" spans="1:9" ht="16.5" thickBot="1" x14ac:dyDescent="0.35">
      <c r="A2" s="2455" t="str">
        <f>CLIENT</f>
        <v>SPECIMEN ECF</v>
      </c>
      <c r="B2" s="2456"/>
      <c r="C2" s="3351" t="str">
        <f>'JA So'!B9</f>
        <v>Questionnaire des vérifications spécifiques - SAS</v>
      </c>
      <c r="D2" s="3352"/>
      <c r="E2" s="3352"/>
      <c r="F2" s="3352"/>
      <c r="G2" s="3353"/>
      <c r="H2" s="3365" t="s">
        <v>246</v>
      </c>
      <c r="I2" s="3366"/>
    </row>
    <row r="3" spans="1:9" ht="16.5" thickBot="1" x14ac:dyDescent="0.25">
      <c r="A3" s="2449" t="s">
        <v>674</v>
      </c>
      <c r="B3" s="2450"/>
      <c r="C3" s="3358" t="s">
        <v>222</v>
      </c>
      <c r="D3" s="3359"/>
      <c r="E3" s="3359"/>
      <c r="F3" s="3359"/>
      <c r="G3" s="3359"/>
      <c r="H3" s="2449" t="s">
        <v>1450</v>
      </c>
      <c r="I3" s="3350"/>
    </row>
    <row r="4" spans="1:9" ht="21" thickBot="1" x14ac:dyDescent="0.35">
      <c r="A4" s="2466"/>
      <c r="B4" s="2467"/>
      <c r="C4" s="2453"/>
      <c r="D4" s="2454"/>
      <c r="E4" s="3374"/>
      <c r="F4" s="3375"/>
      <c r="G4" s="727"/>
      <c r="H4" s="3367">
        <f>+GA!O3</f>
        <v>41639</v>
      </c>
      <c r="I4" s="3368"/>
    </row>
    <row r="5" spans="1:9" x14ac:dyDescent="0.2">
      <c r="A5" s="3386" t="s">
        <v>1225</v>
      </c>
      <c r="B5" s="3387"/>
      <c r="C5" s="3387"/>
      <c r="D5" s="3387"/>
      <c r="E5" s="3387"/>
      <c r="F5" s="3387"/>
      <c r="G5" s="3387"/>
      <c r="H5" s="3387"/>
      <c r="I5" s="3388"/>
    </row>
    <row r="6" spans="1:9" ht="35.1" customHeight="1" x14ac:dyDescent="0.2">
      <c r="A6" s="3369" t="s">
        <v>1238</v>
      </c>
      <c r="B6" s="3370"/>
      <c r="C6" s="3370"/>
      <c r="D6" s="3370"/>
      <c r="E6" s="3370"/>
      <c r="F6" s="3370"/>
      <c r="G6" s="3370"/>
      <c r="H6" s="3370"/>
      <c r="I6" s="3371"/>
    </row>
    <row r="7" spans="1:9" x14ac:dyDescent="0.2">
      <c r="A7" s="3383"/>
      <c r="B7" s="3384"/>
      <c r="C7" s="3384"/>
      <c r="D7" s="3384"/>
      <c r="E7" s="3384"/>
      <c r="F7" s="3384"/>
      <c r="G7" s="3384"/>
      <c r="H7" s="3384"/>
      <c r="I7" s="3385"/>
    </row>
    <row r="8" spans="1:9" s="715" customFormat="1" ht="28.5" customHeight="1" x14ac:dyDescent="0.2">
      <c r="A8" s="1181" t="s">
        <v>1227</v>
      </c>
      <c r="B8" s="3381" t="s">
        <v>1228</v>
      </c>
      <c r="C8" s="3382"/>
      <c r="D8" s="714" t="s">
        <v>1229</v>
      </c>
      <c r="E8" s="714" t="s">
        <v>1230</v>
      </c>
      <c r="F8" s="714" t="s">
        <v>1231</v>
      </c>
      <c r="G8" s="714" t="s">
        <v>196</v>
      </c>
      <c r="H8" s="714" t="s">
        <v>1232</v>
      </c>
      <c r="I8" s="1182" t="s">
        <v>1308</v>
      </c>
    </row>
    <row r="9" spans="1:9" ht="15.75" x14ac:dyDescent="0.3">
      <c r="A9" s="3356" t="s">
        <v>258</v>
      </c>
      <c r="B9" s="3357"/>
      <c r="C9" s="3357"/>
      <c r="D9" s="737"/>
      <c r="E9" s="737"/>
      <c r="F9" s="737"/>
      <c r="G9" s="738"/>
      <c r="H9" s="737"/>
      <c r="I9" s="1174"/>
    </row>
    <row r="10" spans="1:9" s="1189" customFormat="1" ht="46.5" customHeight="1" x14ac:dyDescent="0.2">
      <c r="A10" s="1183"/>
      <c r="B10" s="3379" t="s">
        <v>270</v>
      </c>
      <c r="C10" s="3380"/>
      <c r="D10" s="739"/>
      <c r="E10" s="739"/>
      <c r="F10" s="739"/>
      <c r="G10" s="740"/>
      <c r="H10" s="739"/>
      <c r="I10" s="1184"/>
    </row>
    <row r="11" spans="1:9" s="1189" customFormat="1" ht="54.75" customHeight="1" x14ac:dyDescent="0.2">
      <c r="A11" s="1183" t="s">
        <v>257</v>
      </c>
      <c r="B11" s="3379" t="s">
        <v>259</v>
      </c>
      <c r="C11" s="3380"/>
      <c r="D11" s="739"/>
      <c r="E11" s="739"/>
      <c r="F11" s="739"/>
      <c r="G11" s="740"/>
      <c r="H11" s="739"/>
      <c r="I11" s="1184"/>
    </row>
    <row r="12" spans="1:9" s="1189" customFormat="1" ht="42" customHeight="1" x14ac:dyDescent="0.2">
      <c r="A12" s="1185"/>
      <c r="B12" s="3379" t="s">
        <v>260</v>
      </c>
      <c r="C12" s="3380"/>
      <c r="D12" s="739"/>
      <c r="E12" s="739"/>
      <c r="F12" s="739"/>
      <c r="G12" s="740"/>
      <c r="H12" s="739"/>
      <c r="I12" s="1184"/>
    </row>
    <row r="13" spans="1:9" s="1189" customFormat="1" ht="42" customHeight="1" x14ac:dyDescent="0.2">
      <c r="A13" s="1185"/>
      <c r="B13" s="3379" t="s">
        <v>509</v>
      </c>
      <c r="C13" s="3380"/>
      <c r="D13" s="739"/>
      <c r="E13" s="739"/>
      <c r="F13" s="739"/>
      <c r="G13" s="740"/>
      <c r="H13" s="739"/>
      <c r="I13" s="1184"/>
    </row>
    <row r="14" spans="1:9" ht="40.5" customHeight="1" x14ac:dyDescent="0.2">
      <c r="A14" s="1185"/>
      <c r="B14" s="3379" t="s">
        <v>261</v>
      </c>
      <c r="C14" s="3380"/>
      <c r="D14" s="739"/>
      <c r="E14" s="739"/>
      <c r="F14" s="739"/>
      <c r="G14" s="740" t="s">
        <v>262</v>
      </c>
      <c r="H14" s="739"/>
      <c r="I14" s="1184"/>
    </row>
    <row r="15" spans="1:9" s="1189" customFormat="1" ht="42" customHeight="1" x14ac:dyDescent="0.2">
      <c r="A15" s="1185"/>
      <c r="B15" s="3379" t="s">
        <v>512</v>
      </c>
      <c r="C15" s="3380"/>
      <c r="D15" s="739"/>
      <c r="E15" s="739"/>
      <c r="F15" s="739"/>
      <c r="G15" s="740"/>
      <c r="H15" s="739"/>
      <c r="I15" s="1184"/>
    </row>
    <row r="16" spans="1:9" ht="15.75" x14ac:dyDescent="0.3">
      <c r="A16" s="3356" t="s">
        <v>266</v>
      </c>
      <c r="B16" s="3357"/>
      <c r="C16" s="3357"/>
      <c r="D16" s="737"/>
      <c r="E16" s="737"/>
      <c r="F16" s="737"/>
      <c r="G16" s="738"/>
      <c r="H16" s="737"/>
      <c r="I16" s="1174"/>
    </row>
    <row r="17" spans="1:9" s="1189" customFormat="1" ht="64.5" customHeight="1" x14ac:dyDescent="0.2">
      <c r="A17" s="1183" t="s">
        <v>263</v>
      </c>
      <c r="B17" s="3379" t="s">
        <v>264</v>
      </c>
      <c r="C17" s="3380"/>
      <c r="D17" s="739"/>
      <c r="E17" s="739"/>
      <c r="F17" s="739"/>
      <c r="G17" s="740" t="s">
        <v>265</v>
      </c>
      <c r="H17" s="739"/>
      <c r="I17" s="1184"/>
    </row>
    <row r="18" spans="1:9" ht="15.75" x14ac:dyDescent="0.3">
      <c r="A18" s="3356" t="s">
        <v>508</v>
      </c>
      <c r="B18" s="3357"/>
      <c r="C18" s="3357"/>
      <c r="D18" s="737"/>
      <c r="E18" s="737"/>
      <c r="F18" s="737"/>
      <c r="G18" s="738"/>
      <c r="H18" s="737"/>
      <c r="I18" s="1174"/>
    </row>
    <row r="19" spans="1:9" s="1189" customFormat="1" ht="64.5" customHeight="1" x14ac:dyDescent="0.2">
      <c r="A19" s="1183" t="s">
        <v>267</v>
      </c>
      <c r="B19" s="3379" t="s">
        <v>268</v>
      </c>
      <c r="C19" s="3380"/>
      <c r="D19" s="739"/>
      <c r="E19" s="739"/>
      <c r="F19" s="739"/>
      <c r="G19" s="740" t="s">
        <v>269</v>
      </c>
      <c r="H19" s="739"/>
      <c r="I19" s="1184"/>
    </row>
    <row r="20" spans="1:9" s="1189" customFormat="1" ht="26.25" customHeight="1" x14ac:dyDescent="0.2">
      <c r="A20" s="1510"/>
      <c r="B20" s="1511"/>
      <c r="C20" s="1511"/>
      <c r="D20" s="1512"/>
      <c r="E20" s="1512"/>
      <c r="F20" s="1512"/>
      <c r="G20" s="1513"/>
      <c r="H20" s="1512"/>
      <c r="I20" s="1514"/>
    </row>
    <row r="21" spans="1:9" ht="15.75" x14ac:dyDescent="0.3">
      <c r="A21" s="3356" t="s">
        <v>513</v>
      </c>
      <c r="B21" s="3357"/>
      <c r="C21" s="3357"/>
      <c r="D21" s="737"/>
      <c r="E21" s="737"/>
      <c r="F21" s="737"/>
      <c r="G21" s="738"/>
      <c r="H21" s="737"/>
      <c r="I21" s="1174"/>
    </row>
    <row r="22" spans="1:9" s="1189" customFormat="1" ht="64.5" customHeight="1" x14ac:dyDescent="0.2">
      <c r="A22" s="1183"/>
      <c r="B22" s="3379" t="s">
        <v>514</v>
      </c>
      <c r="C22" s="3380"/>
      <c r="D22" s="739"/>
      <c r="E22" s="739"/>
      <c r="F22" s="739"/>
      <c r="G22" s="740" t="s">
        <v>515</v>
      </c>
      <c r="H22" s="739"/>
      <c r="I22" s="1184"/>
    </row>
    <row r="23" spans="1:9" s="1189" customFormat="1" ht="64.5" customHeight="1" x14ac:dyDescent="0.2">
      <c r="A23" s="1183"/>
      <c r="B23" s="3379" t="s">
        <v>516</v>
      </c>
      <c r="C23" s="3380"/>
      <c r="D23" s="739"/>
      <c r="E23" s="739"/>
      <c r="F23" s="739"/>
      <c r="G23" s="740" t="s">
        <v>517</v>
      </c>
      <c r="H23" s="739"/>
      <c r="I23" s="1184"/>
    </row>
  </sheetData>
  <mergeCells count="31">
    <mergeCell ref="C1:G1"/>
    <mergeCell ref="B8:C8"/>
    <mergeCell ref="A1:B1"/>
    <mergeCell ref="A3:B3"/>
    <mergeCell ref="C3:G3"/>
    <mergeCell ref="A7:I7"/>
    <mergeCell ref="A5:I5"/>
    <mergeCell ref="A6:I6"/>
    <mergeCell ref="H1:I1"/>
    <mergeCell ref="A4:B4"/>
    <mergeCell ref="C4:D4"/>
    <mergeCell ref="E4:F4"/>
    <mergeCell ref="H4:I4"/>
    <mergeCell ref="A2:B2"/>
    <mergeCell ref="C2:G2"/>
    <mergeCell ref="H2:I2"/>
    <mergeCell ref="H3:I3"/>
    <mergeCell ref="B22:C22"/>
    <mergeCell ref="B23:C23"/>
    <mergeCell ref="B17:C17"/>
    <mergeCell ref="A18:C18"/>
    <mergeCell ref="B19:C19"/>
    <mergeCell ref="A21:C21"/>
    <mergeCell ref="B14:C14"/>
    <mergeCell ref="A16:C16"/>
    <mergeCell ref="A9:C9"/>
    <mergeCell ref="B10:C10"/>
    <mergeCell ref="B11:C11"/>
    <mergeCell ref="B12:C12"/>
    <mergeCell ref="B13:C13"/>
    <mergeCell ref="B15:C15"/>
  </mergeCells>
  <phoneticPr fontId="54" type="noConversion"/>
  <hyperlinks>
    <hyperlink ref="A5" location="'JA So'!A1" tooltip="Retour sommaire" display="Retour sommaire"/>
  </hyperlinks>
  <printOptions horizontalCentered="1"/>
  <pageMargins left="0.70866141732283472" right="0.19685039370078741" top="0.94488188976377963" bottom="0.6692913385826772" header="0.23622047244094491" footer="0.19685039370078741"/>
  <pageSetup paperSize="9" scale="87" orientation="portrait" r:id="rId1"/>
  <headerFooter alignWithMargins="0"/>
  <drawing r:id="rId2"/>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7">
    <tabColor indexed="10"/>
  </sheetPr>
  <dimension ref="A1:I23"/>
  <sheetViews>
    <sheetView workbookViewId="0">
      <selection activeCell="J12" sqref="J12"/>
    </sheetView>
  </sheetViews>
  <sheetFormatPr baseColWidth="10" defaultColWidth="12.5703125" defaultRowHeight="14.25" x14ac:dyDescent="0.2"/>
  <cols>
    <col min="1" max="1" width="9.5703125" style="713" customWidth="1"/>
    <col min="2" max="2" width="19.5703125" style="713" customWidth="1"/>
    <col min="3" max="3" width="17.7109375" style="713" customWidth="1"/>
    <col min="4" max="6" width="4.7109375" style="713" customWidth="1"/>
    <col min="7" max="7" width="25.5703125" style="713" customWidth="1"/>
    <col min="8" max="8" width="9.42578125" style="713" customWidth="1"/>
    <col min="9" max="9" width="13.140625" style="713" customWidth="1"/>
    <col min="10" max="16384" width="12.5703125" style="713"/>
  </cols>
  <sheetData>
    <row r="1" spans="1:9" ht="18" thickBot="1" x14ac:dyDescent="0.35">
      <c r="A1" s="2449" t="s">
        <v>1671</v>
      </c>
      <c r="B1" s="3350"/>
      <c r="C1" s="3351" t="s">
        <v>221</v>
      </c>
      <c r="D1" s="3352"/>
      <c r="E1" s="3352"/>
      <c r="F1" s="3352"/>
      <c r="G1" s="3353"/>
      <c r="H1" s="3363" t="s">
        <v>671</v>
      </c>
      <c r="I1" s="3364"/>
    </row>
    <row r="2" spans="1:9" ht="16.5" thickBot="1" x14ac:dyDescent="0.35">
      <c r="A2" s="2455" t="str">
        <f>+Q!G5</f>
        <v>SPECIMEN ECF</v>
      </c>
      <c r="B2" s="2456"/>
      <c r="C2" s="3351" t="str">
        <f>+'JA So'!B9</f>
        <v>Questionnaire des vérifications spécifiques - SAS</v>
      </c>
      <c r="D2" s="3352"/>
      <c r="E2" s="3352"/>
      <c r="F2" s="3352"/>
      <c r="G2" s="3353"/>
      <c r="H2" s="3365" t="s">
        <v>920</v>
      </c>
      <c r="I2" s="3366"/>
    </row>
    <row r="3" spans="1:9" ht="16.5" thickBot="1" x14ac:dyDescent="0.25">
      <c r="A3" s="2449" t="s">
        <v>674</v>
      </c>
      <c r="B3" s="2450"/>
      <c r="C3" s="3358" t="s">
        <v>222</v>
      </c>
      <c r="D3" s="3359"/>
      <c r="E3" s="3359"/>
      <c r="F3" s="3359"/>
      <c r="G3" s="3359"/>
      <c r="H3" s="2449" t="s">
        <v>1450</v>
      </c>
      <c r="I3" s="3350"/>
    </row>
    <row r="4" spans="1:9" ht="21" thickBot="1" x14ac:dyDescent="0.35">
      <c r="A4" s="2466"/>
      <c r="B4" s="2467"/>
      <c r="C4" s="2453"/>
      <c r="D4" s="2454"/>
      <c r="E4" s="3374"/>
      <c r="F4" s="3375"/>
      <c r="G4" s="727"/>
      <c r="H4" s="3367">
        <f>+GA!O3</f>
        <v>41639</v>
      </c>
      <c r="I4" s="3368"/>
    </row>
    <row r="5" spans="1:9" x14ac:dyDescent="0.2">
      <c r="A5" s="3386" t="s">
        <v>1225</v>
      </c>
      <c r="B5" s="3387"/>
      <c r="C5" s="3387"/>
      <c r="D5" s="3387"/>
      <c r="E5" s="3387"/>
      <c r="F5" s="3387"/>
      <c r="G5" s="3387"/>
      <c r="H5" s="3387"/>
      <c r="I5" s="3388"/>
    </row>
    <row r="6" spans="1:9" ht="35.1" customHeight="1" x14ac:dyDescent="0.2">
      <c r="A6" s="3369" t="s">
        <v>907</v>
      </c>
      <c r="B6" s="3370"/>
      <c r="C6" s="3370"/>
      <c r="D6" s="3370"/>
      <c r="E6" s="3370"/>
      <c r="F6" s="3370"/>
      <c r="G6" s="3370"/>
      <c r="H6" s="3370"/>
      <c r="I6" s="3371"/>
    </row>
    <row r="7" spans="1:9" x14ac:dyDescent="0.2">
      <c r="A7" s="3383"/>
      <c r="B7" s="3384"/>
      <c r="C7" s="3384"/>
      <c r="D7" s="3384"/>
      <c r="E7" s="3384"/>
      <c r="F7" s="3384"/>
      <c r="G7" s="3384"/>
      <c r="H7" s="3384"/>
      <c r="I7" s="3385"/>
    </row>
    <row r="8" spans="1:9" s="715" customFormat="1" ht="28.5" customHeight="1" x14ac:dyDescent="0.2">
      <c r="A8" s="1181" t="s">
        <v>1227</v>
      </c>
      <c r="B8" s="3381" t="s">
        <v>1228</v>
      </c>
      <c r="C8" s="3382"/>
      <c r="D8" s="714" t="s">
        <v>1229</v>
      </c>
      <c r="E8" s="714" t="s">
        <v>1230</v>
      </c>
      <c r="F8" s="714" t="s">
        <v>1231</v>
      </c>
      <c r="G8" s="714" t="s">
        <v>196</v>
      </c>
      <c r="H8" s="714" t="s">
        <v>1232</v>
      </c>
      <c r="I8" s="1182" t="s">
        <v>1308</v>
      </c>
    </row>
    <row r="9" spans="1:9" ht="15.75" x14ac:dyDescent="0.3">
      <c r="A9" s="3356" t="s">
        <v>908</v>
      </c>
      <c r="B9" s="3357"/>
      <c r="C9" s="3357"/>
      <c r="D9" s="737"/>
      <c r="E9" s="737"/>
      <c r="F9" s="737"/>
      <c r="G9" s="738"/>
      <c r="H9" s="737"/>
      <c r="I9" s="1174"/>
    </row>
    <row r="10" spans="1:9" s="1189" customFormat="1" ht="36" customHeight="1" x14ac:dyDescent="0.2">
      <c r="A10" s="1183" t="s">
        <v>909</v>
      </c>
      <c r="B10" s="3379" t="s">
        <v>271</v>
      </c>
      <c r="C10" s="3390"/>
      <c r="D10" s="3390"/>
      <c r="E10" s="3390"/>
      <c r="F10" s="3390"/>
      <c r="G10" s="3390"/>
      <c r="H10" s="3390"/>
      <c r="I10" s="3391"/>
    </row>
    <row r="11" spans="1:9" ht="24" customHeight="1" x14ac:dyDescent="0.2">
      <c r="A11" s="1185"/>
      <c r="B11" s="3372" t="s">
        <v>910</v>
      </c>
      <c r="C11" s="3389"/>
      <c r="D11" s="739"/>
      <c r="E11" s="739"/>
      <c r="F11" s="739"/>
      <c r="G11" s="740"/>
      <c r="H11" s="739"/>
      <c r="I11" s="1184"/>
    </row>
    <row r="12" spans="1:9" ht="32.25" customHeight="1" x14ac:dyDescent="0.2">
      <c r="A12" s="1185"/>
      <c r="B12" s="3372" t="s">
        <v>911</v>
      </c>
      <c r="C12" s="3373"/>
      <c r="D12" s="739"/>
      <c r="E12" s="739"/>
      <c r="F12" s="739"/>
      <c r="G12" s="740"/>
      <c r="H12" s="739"/>
      <c r="I12" s="1184"/>
    </row>
    <row r="13" spans="1:9" ht="38.25" customHeight="1" x14ac:dyDescent="0.2">
      <c r="A13" s="1185"/>
      <c r="B13" s="3372" t="s">
        <v>912</v>
      </c>
      <c r="C13" s="3373"/>
      <c r="D13" s="739"/>
      <c r="E13" s="739"/>
      <c r="F13" s="739"/>
      <c r="G13" s="740"/>
      <c r="H13" s="739"/>
      <c r="I13" s="1184"/>
    </row>
    <row r="14" spans="1:9" ht="24.75" customHeight="1" x14ac:dyDescent="0.2">
      <c r="A14" s="1185"/>
      <c r="B14" s="3372" t="s">
        <v>913</v>
      </c>
      <c r="C14" s="3373"/>
      <c r="D14" s="739"/>
      <c r="E14" s="739"/>
      <c r="F14" s="739"/>
      <c r="G14" s="740"/>
      <c r="H14" s="739"/>
      <c r="I14" s="1184"/>
    </row>
    <row r="15" spans="1:9" ht="24.75" customHeight="1" x14ac:dyDescent="0.2">
      <c r="A15" s="1185"/>
      <c r="B15" s="3372" t="s">
        <v>914</v>
      </c>
      <c r="C15" s="3373"/>
      <c r="D15" s="739"/>
      <c r="E15" s="739"/>
      <c r="F15" s="739"/>
      <c r="G15" s="740"/>
      <c r="H15" s="739"/>
      <c r="I15" s="1184"/>
    </row>
    <row r="16" spans="1:9" ht="27.75" customHeight="1" x14ac:dyDescent="0.2">
      <c r="A16" s="1185"/>
      <c r="B16" s="3372" t="s">
        <v>915</v>
      </c>
      <c r="C16" s="3373"/>
      <c r="D16" s="739"/>
      <c r="E16" s="739"/>
      <c r="F16" s="739"/>
      <c r="G16" s="740"/>
      <c r="H16" s="739"/>
      <c r="I16" s="1184"/>
    </row>
    <row r="17" spans="1:9" ht="42.75" customHeight="1" x14ac:dyDescent="0.2">
      <c r="A17" s="1185"/>
      <c r="B17" s="3372" t="s">
        <v>916</v>
      </c>
      <c r="C17" s="3373"/>
      <c r="D17" s="739"/>
      <c r="E17" s="739"/>
      <c r="F17" s="739"/>
      <c r="G17" s="740"/>
      <c r="H17" s="739"/>
      <c r="I17" s="1184"/>
    </row>
    <row r="18" spans="1:9" ht="15.75" x14ac:dyDescent="0.3">
      <c r="A18" s="3356" t="s">
        <v>921</v>
      </c>
      <c r="B18" s="3357"/>
      <c r="C18" s="3357"/>
      <c r="D18" s="737"/>
      <c r="E18" s="737"/>
      <c r="F18" s="737"/>
      <c r="G18" s="738"/>
      <c r="H18" s="737"/>
      <c r="I18" s="1174"/>
    </row>
    <row r="19" spans="1:9" s="1189" customFormat="1" ht="36" customHeight="1" x14ac:dyDescent="0.2">
      <c r="A19" s="1183" t="s">
        <v>909</v>
      </c>
      <c r="B19" s="3379" t="s">
        <v>272</v>
      </c>
      <c r="C19" s="3390"/>
      <c r="D19" s="3390"/>
      <c r="E19" s="3390"/>
      <c r="F19" s="3390"/>
      <c r="G19" s="3390"/>
      <c r="H19" s="3390"/>
      <c r="I19" s="3391"/>
    </row>
    <row r="20" spans="1:9" ht="29.25" customHeight="1" x14ac:dyDescent="0.2">
      <c r="A20" s="1185"/>
      <c r="B20" s="3372" t="s">
        <v>917</v>
      </c>
      <c r="C20" s="3389"/>
      <c r="D20" s="739"/>
      <c r="E20" s="739"/>
      <c r="F20" s="739"/>
      <c r="G20" s="740"/>
      <c r="H20" s="739"/>
      <c r="I20" s="1184"/>
    </row>
    <row r="21" spans="1:9" ht="40.5" customHeight="1" x14ac:dyDescent="0.2">
      <c r="A21" s="1185"/>
      <c r="B21" s="3372" t="s">
        <v>918</v>
      </c>
      <c r="C21" s="3389"/>
      <c r="D21" s="739"/>
      <c r="E21" s="739"/>
      <c r="F21" s="739"/>
      <c r="G21" s="740"/>
      <c r="H21" s="739"/>
      <c r="I21" s="1184"/>
    </row>
    <row r="22" spans="1:9" ht="38.25" customHeight="1" x14ac:dyDescent="0.2">
      <c r="A22" s="1185"/>
      <c r="B22" s="3372" t="s">
        <v>919</v>
      </c>
      <c r="C22" s="3389"/>
      <c r="D22" s="739"/>
      <c r="E22" s="739"/>
      <c r="F22" s="739"/>
      <c r="G22" s="740"/>
      <c r="H22" s="739"/>
      <c r="I22" s="1184"/>
    </row>
    <row r="23" spans="1:9" ht="104.25" customHeight="1" thickBot="1" x14ac:dyDescent="0.25">
      <c r="A23" s="1175"/>
      <c r="B23" s="1176"/>
      <c r="C23" s="1177"/>
      <c r="D23" s="1178"/>
      <c r="E23" s="1178"/>
      <c r="F23" s="1178"/>
      <c r="G23" s="1179"/>
      <c r="H23" s="1178"/>
      <c r="I23" s="1180"/>
    </row>
  </sheetData>
  <mergeCells count="31">
    <mergeCell ref="H4:I4"/>
    <mergeCell ref="B21:C21"/>
    <mergeCell ref="B22:C22"/>
    <mergeCell ref="B10:I10"/>
    <mergeCell ref="A18:C18"/>
    <mergeCell ref="B19:I19"/>
    <mergeCell ref="B20:C20"/>
    <mergeCell ref="B11:C11"/>
    <mergeCell ref="B12:C12"/>
    <mergeCell ref="B17:C17"/>
    <mergeCell ref="B14:C14"/>
    <mergeCell ref="B13:C13"/>
    <mergeCell ref="B15:C15"/>
    <mergeCell ref="B16:C16"/>
    <mergeCell ref="A9:C9"/>
    <mergeCell ref="C1:G1"/>
    <mergeCell ref="B8:C8"/>
    <mergeCell ref="A1:B1"/>
    <mergeCell ref="A3:B3"/>
    <mergeCell ref="C3:G3"/>
    <mergeCell ref="A5:I5"/>
    <mergeCell ref="A6:I6"/>
    <mergeCell ref="H1:I1"/>
    <mergeCell ref="A2:B2"/>
    <mergeCell ref="A7:I7"/>
    <mergeCell ref="E4:F4"/>
    <mergeCell ref="C2:G2"/>
    <mergeCell ref="H2:I2"/>
    <mergeCell ref="H3:I3"/>
    <mergeCell ref="A4:B4"/>
    <mergeCell ref="C4:D4"/>
  </mergeCells>
  <phoneticPr fontId="54" type="noConversion"/>
  <hyperlinks>
    <hyperlink ref="A5" location="'JA So'!A1" tooltip="Retour sommaire" display="Retour sommaire"/>
  </hyperlinks>
  <printOptions horizontalCentered="1"/>
  <pageMargins left="0.70866141732283472" right="0.19685039370078741" top="0.94488188976377963" bottom="0.6692913385826772" header="0.23622047244094491" footer="0.19685039370078741"/>
  <pageSetup paperSize="9" scale="87" orientation="portrait" r:id="rId1"/>
  <headerFooter alignWithMargins="0"/>
  <drawing r:id="rId2"/>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8">
    <tabColor indexed="10"/>
  </sheetPr>
  <dimension ref="A1:I13"/>
  <sheetViews>
    <sheetView workbookViewId="0">
      <selection activeCell="C18" sqref="C18"/>
    </sheetView>
  </sheetViews>
  <sheetFormatPr baseColWidth="10" defaultColWidth="12.5703125" defaultRowHeight="14.25" x14ac:dyDescent="0.2"/>
  <cols>
    <col min="1" max="1" width="9.5703125" style="713" customWidth="1"/>
    <col min="2" max="2" width="19.5703125" style="713" customWidth="1"/>
    <col min="3" max="3" width="15.7109375" style="713" customWidth="1"/>
    <col min="4" max="6" width="4.7109375" style="713" customWidth="1"/>
    <col min="7" max="7" width="25.5703125" style="713" customWidth="1"/>
    <col min="8" max="8" width="8.7109375" style="713" customWidth="1"/>
    <col min="9" max="9" width="14.7109375" style="713" customWidth="1"/>
    <col min="10" max="16384" width="12.5703125" style="713"/>
  </cols>
  <sheetData>
    <row r="1" spans="1:9" ht="18" thickBot="1" x14ac:dyDescent="0.35">
      <c r="A1" s="2449" t="s">
        <v>1671</v>
      </c>
      <c r="B1" s="3350"/>
      <c r="C1" s="3392" t="s">
        <v>221</v>
      </c>
      <c r="D1" s="3393"/>
      <c r="E1" s="3393"/>
      <c r="F1" s="3393"/>
      <c r="G1" s="3394"/>
      <c r="H1" s="3363" t="s">
        <v>671</v>
      </c>
      <c r="I1" s="3364"/>
    </row>
    <row r="2" spans="1:9" ht="16.5" thickBot="1" x14ac:dyDescent="0.35">
      <c r="A2" s="3395" t="str">
        <f>CLIENT</f>
        <v>SPECIMEN ECF</v>
      </c>
      <c r="B2" s="3396"/>
      <c r="C2" s="3392" t="str">
        <f>'JA So'!B9</f>
        <v>Questionnaire des vérifications spécifiques - SAS</v>
      </c>
      <c r="D2" s="3393"/>
      <c r="E2" s="3393"/>
      <c r="F2" s="3393"/>
      <c r="G2" s="3394"/>
      <c r="H2" s="3397" t="s">
        <v>227</v>
      </c>
      <c r="I2" s="3398"/>
    </row>
    <row r="3" spans="1:9" ht="16.5" thickBot="1" x14ac:dyDescent="0.25">
      <c r="A3" s="2449" t="s">
        <v>674</v>
      </c>
      <c r="B3" s="3350"/>
      <c r="C3" s="2451" t="s">
        <v>222</v>
      </c>
      <c r="D3" s="2703"/>
      <c r="E3" s="2703"/>
      <c r="F3" s="2703"/>
      <c r="G3" s="2704"/>
      <c r="H3" s="2449" t="s">
        <v>1450</v>
      </c>
      <c r="I3" s="3350"/>
    </row>
    <row r="4" spans="1:9" ht="21" thickBot="1" x14ac:dyDescent="0.35">
      <c r="A4" s="3399"/>
      <c r="B4" s="3400"/>
      <c r="C4" s="2453"/>
      <c r="D4" s="2922"/>
      <c r="E4" s="3374"/>
      <c r="F4" s="3401"/>
      <c r="G4" s="727"/>
      <c r="H4" s="3367">
        <f>+GA!O3</f>
        <v>41639</v>
      </c>
      <c r="I4" s="3368"/>
    </row>
    <row r="5" spans="1:9" x14ac:dyDescent="0.2">
      <c r="A5" s="1168" t="s">
        <v>1225</v>
      </c>
      <c r="B5" s="1169"/>
      <c r="C5" s="1169"/>
      <c r="D5" s="734"/>
      <c r="E5" s="1169"/>
      <c r="F5" s="1169"/>
      <c r="G5" s="1169"/>
      <c r="H5" s="1169"/>
      <c r="I5" s="1170"/>
    </row>
    <row r="6" spans="1:9" ht="35.1" customHeight="1" x14ac:dyDescent="0.2">
      <c r="A6" s="3369" t="s">
        <v>1239</v>
      </c>
      <c r="B6" s="3370"/>
      <c r="C6" s="3370"/>
      <c r="D6" s="3370"/>
      <c r="E6" s="3370"/>
      <c r="F6" s="3370"/>
      <c r="G6" s="3370"/>
      <c r="H6" s="3370"/>
      <c r="I6" s="3371"/>
    </row>
    <row r="7" spans="1:9" x14ac:dyDescent="0.2">
      <c r="A7" s="1186"/>
      <c r="B7" s="1169"/>
      <c r="C7" s="1169"/>
      <c r="D7" s="1169"/>
      <c r="E7" s="1169"/>
      <c r="F7" s="1169"/>
      <c r="G7" s="1169"/>
      <c r="H7" s="1169"/>
      <c r="I7" s="1170"/>
    </row>
    <row r="8" spans="1:9" s="715" customFormat="1" ht="27" customHeight="1" x14ac:dyDescent="0.2">
      <c r="A8" s="1181" t="s">
        <v>1227</v>
      </c>
      <c r="B8" s="3381" t="s">
        <v>1228</v>
      </c>
      <c r="C8" s="3382"/>
      <c r="D8" s="714" t="s">
        <v>1229</v>
      </c>
      <c r="E8" s="714" t="s">
        <v>1230</v>
      </c>
      <c r="F8" s="714" t="s">
        <v>1231</v>
      </c>
      <c r="G8" s="714" t="s">
        <v>196</v>
      </c>
      <c r="H8" s="714" t="s">
        <v>1232</v>
      </c>
      <c r="I8" s="1182" t="s">
        <v>1308</v>
      </c>
    </row>
    <row r="9" spans="1:9" ht="15.75" x14ac:dyDescent="0.3">
      <c r="A9" s="1173" t="s">
        <v>1240</v>
      </c>
      <c r="B9" s="736"/>
      <c r="C9" s="736"/>
      <c r="D9" s="737"/>
      <c r="E9" s="737"/>
      <c r="F9" s="737"/>
      <c r="G9" s="738"/>
      <c r="H9" s="737"/>
      <c r="I9" s="1174"/>
    </row>
    <row r="10" spans="1:9" s="1189" customFormat="1" ht="48" customHeight="1" x14ac:dyDescent="0.2">
      <c r="A10" s="1185" t="s">
        <v>1241</v>
      </c>
      <c r="B10" s="3379" t="s">
        <v>229</v>
      </c>
      <c r="C10" s="3380"/>
      <c r="D10" s="739"/>
      <c r="E10" s="739"/>
      <c r="F10" s="739"/>
      <c r="G10" s="741"/>
      <c r="H10" s="739"/>
      <c r="I10" s="1184"/>
    </row>
    <row r="11" spans="1:9" ht="15.75" x14ac:dyDescent="0.3">
      <c r="A11" s="1173" t="s">
        <v>1242</v>
      </c>
      <c r="B11" s="736"/>
      <c r="C11" s="736"/>
      <c r="D11" s="737"/>
      <c r="E11" s="737"/>
      <c r="F11" s="737"/>
      <c r="G11" s="738"/>
      <c r="H11" s="737"/>
      <c r="I11" s="1174"/>
    </row>
    <row r="12" spans="1:9" s="1189" customFormat="1" ht="45" customHeight="1" x14ac:dyDescent="0.2">
      <c r="A12" s="1185" t="s">
        <v>1243</v>
      </c>
      <c r="B12" s="3379" t="s">
        <v>1244</v>
      </c>
      <c r="C12" s="3380"/>
      <c r="D12" s="739"/>
      <c r="E12" s="739"/>
      <c r="F12" s="739"/>
      <c r="G12" s="742"/>
      <c r="H12" s="1190" t="s">
        <v>1224</v>
      </c>
      <c r="I12" s="1184"/>
    </row>
    <row r="13" spans="1:9" ht="104.25" customHeight="1" thickBot="1" x14ac:dyDescent="0.25">
      <c r="A13" s="1187"/>
      <c r="B13" s="1177"/>
      <c r="C13" s="1177"/>
      <c r="D13" s="1178"/>
      <c r="E13" s="1178"/>
      <c r="F13" s="1178"/>
      <c r="G13" s="1179"/>
      <c r="H13" s="1178"/>
      <c r="I13" s="1180"/>
    </row>
  </sheetData>
  <mergeCells count="17">
    <mergeCell ref="B12:C12"/>
    <mergeCell ref="C1:G1"/>
    <mergeCell ref="B8:C8"/>
    <mergeCell ref="B10:C10"/>
    <mergeCell ref="A1:B1"/>
    <mergeCell ref="A3:B3"/>
    <mergeCell ref="C3:G3"/>
    <mergeCell ref="A6:I6"/>
    <mergeCell ref="H1:I1"/>
    <mergeCell ref="A2:B2"/>
    <mergeCell ref="C2:G2"/>
    <mergeCell ref="H2:I2"/>
    <mergeCell ref="H3:I3"/>
    <mergeCell ref="A4:B4"/>
    <mergeCell ref="C4:D4"/>
    <mergeCell ref="E4:F4"/>
    <mergeCell ref="H4:I4"/>
  </mergeCells>
  <phoneticPr fontId="54" type="noConversion"/>
  <hyperlinks>
    <hyperlink ref="A5" location="'JA So'!A1" tooltip="Retour sommaire" display="Retour sommaire"/>
  </hyperlinks>
  <pageMargins left="0.51" right="0.19" top="0.98425196850393704" bottom="0.98425196850393704" header="0.51181102362204722" footer="0.51181102362204722"/>
  <pageSetup paperSize="9" scale="90" orientation="portrait" r:id="rId1"/>
  <headerFooter alignWithMargins="0"/>
  <drawing r:id="rId2"/>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9">
    <tabColor indexed="10"/>
  </sheetPr>
  <dimension ref="A1:AA24"/>
  <sheetViews>
    <sheetView workbookViewId="0">
      <selection activeCell="C18" sqref="C18"/>
    </sheetView>
  </sheetViews>
  <sheetFormatPr baseColWidth="10" defaultColWidth="10.7109375" defaultRowHeight="14.25" x14ac:dyDescent="0.2"/>
  <cols>
    <col min="1" max="1" width="1.7109375" style="693" customWidth="1"/>
    <col min="2" max="2" width="6.7109375" style="693" customWidth="1"/>
    <col min="3" max="3" width="1.7109375" style="693" customWidth="1"/>
    <col min="4" max="4" width="6.7109375" style="693" customWidth="1"/>
    <col min="5" max="5" width="4.28515625" style="693" customWidth="1"/>
    <col min="6" max="6" width="7.140625" style="693" customWidth="1"/>
    <col min="7" max="7" width="3" style="693" customWidth="1"/>
    <col min="8" max="8" width="6.7109375" style="693" customWidth="1"/>
    <col min="9" max="9" width="1.7109375" style="693" customWidth="1"/>
    <col min="10" max="10" width="6.7109375" style="693" customWidth="1"/>
    <col min="11" max="11" width="1.7109375" style="693" customWidth="1"/>
    <col min="12" max="12" width="6.7109375" style="693" customWidth="1"/>
    <col min="13" max="13" width="1.7109375" style="693" customWidth="1"/>
    <col min="14" max="14" width="6.7109375" style="693" customWidth="1"/>
    <col min="15" max="15" width="10.140625" style="693" customWidth="1"/>
    <col min="16" max="16" width="11.28515625" style="693" customWidth="1"/>
    <col min="17" max="17" width="1.7109375" style="693" customWidth="1"/>
    <col min="18" max="18" width="12.85546875" style="693" customWidth="1"/>
    <col min="19" max="16384" width="10.7109375" style="693"/>
  </cols>
  <sheetData>
    <row r="1" spans="1:27" ht="23.25" x14ac:dyDescent="0.35">
      <c r="A1" s="1132"/>
      <c r="B1" s="3341" t="s">
        <v>273</v>
      </c>
      <c r="C1" s="3342"/>
      <c r="D1" s="3342"/>
      <c r="E1" s="3342"/>
      <c r="F1" s="3342"/>
      <c r="G1" s="3342"/>
      <c r="H1" s="3342"/>
      <c r="I1" s="3342"/>
      <c r="J1" s="3342"/>
      <c r="K1" s="3342"/>
      <c r="L1" s="3342"/>
      <c r="M1" s="3342"/>
      <c r="N1" s="3342"/>
      <c r="O1" s="3342"/>
      <c r="P1" s="3342"/>
      <c r="Q1" s="3342"/>
      <c r="R1" s="3342"/>
      <c r="S1" s="3343"/>
    </row>
    <row r="2" spans="1:27" ht="13.5" customHeight="1" x14ac:dyDescent="0.35">
      <c r="A2" s="1133"/>
      <c r="B2" s="694"/>
      <c r="C2" s="726"/>
      <c r="D2" s="726"/>
      <c r="E2" s="726"/>
      <c r="F2" s="726"/>
      <c r="G2" s="726"/>
      <c r="H2" s="726"/>
      <c r="I2" s="726"/>
      <c r="J2" s="726"/>
      <c r="K2" s="726"/>
      <c r="L2" s="726"/>
      <c r="M2" s="726"/>
      <c r="N2" s="726"/>
      <c r="O2" s="726"/>
      <c r="P2" s="726"/>
      <c r="Q2" s="726"/>
      <c r="R2" s="726"/>
      <c r="S2" s="1134"/>
    </row>
    <row r="3" spans="1:27" ht="18.75" thickBot="1" x14ac:dyDescent="0.3">
      <c r="A3" s="1135"/>
      <c r="B3" s="695" t="s">
        <v>1671</v>
      </c>
      <c r="C3" s="696"/>
      <c r="D3" s="696"/>
      <c r="E3" s="696"/>
      <c r="F3" s="3344" t="str">
        <f>+Q!G5</f>
        <v>SPECIMEN ECF</v>
      </c>
      <c r="G3" s="3345"/>
      <c r="H3" s="3345"/>
      <c r="I3" s="3345"/>
      <c r="J3" s="3345"/>
      <c r="K3" s="3345"/>
      <c r="L3" s="3345"/>
      <c r="M3" s="3345"/>
      <c r="N3" s="697" t="s">
        <v>703</v>
      </c>
      <c r="O3" s="716">
        <f>+Q!P5</f>
        <v>2014001</v>
      </c>
      <c r="P3" s="696"/>
      <c r="Q3" s="696"/>
      <c r="R3" s="696"/>
      <c r="S3" s="1136"/>
      <c r="U3" s="542"/>
      <c r="V3" s="3334"/>
      <c r="W3" s="3334"/>
      <c r="X3" s="542"/>
      <c r="Y3" s="542"/>
      <c r="Z3" s="542"/>
      <c r="AA3" s="542"/>
    </row>
    <row r="4" spans="1:27" ht="16.5" thickBot="1" x14ac:dyDescent="0.3">
      <c r="A4" s="1135"/>
      <c r="B4" s="698"/>
      <c r="C4" s="705"/>
      <c r="D4" s="705"/>
      <c r="E4" s="705"/>
      <c r="F4" s="3346"/>
      <c r="G4" s="3346"/>
      <c r="H4" s="3346"/>
      <c r="I4" s="3346"/>
      <c r="J4" s="3346"/>
      <c r="K4" s="3346"/>
      <c r="L4" s="3346"/>
      <c r="M4" s="3346"/>
      <c r="N4" s="1137"/>
      <c r="O4" s="717"/>
      <c r="P4" s="717"/>
      <c r="Q4" s="3336" t="s">
        <v>334</v>
      </c>
      <c r="R4" s="3337"/>
      <c r="S4" s="1138"/>
      <c r="U4" s="542"/>
      <c r="V4" s="718"/>
      <c r="W4" s="718"/>
      <c r="X4" s="542"/>
      <c r="Y4" s="719"/>
      <c r="Z4" s="720"/>
      <c r="AA4" s="542"/>
    </row>
    <row r="5" spans="1:27" ht="15.75" thickBot="1" x14ac:dyDescent="0.25">
      <c r="A5" s="1135"/>
      <c r="B5" s="699"/>
      <c r="C5" s="705"/>
      <c r="D5" s="706"/>
      <c r="E5" s="706"/>
      <c r="F5" s="3347" t="s">
        <v>1450</v>
      </c>
      <c r="G5" s="3348"/>
      <c r="H5" s="3349">
        <f>+GA!O3</f>
        <v>41639</v>
      </c>
      <c r="I5" s="3349"/>
      <c r="J5" s="3349"/>
      <c r="K5" s="3349"/>
      <c r="L5" s="3349"/>
      <c r="M5" s="3349"/>
      <c r="N5" s="1139"/>
      <c r="O5" s="1139"/>
      <c r="P5" s="1139"/>
      <c r="Q5" s="3338" t="s">
        <v>711</v>
      </c>
      <c r="R5" s="3339"/>
      <c r="S5" s="1140"/>
      <c r="U5" s="542"/>
      <c r="V5" s="542"/>
      <c r="W5" s="3335"/>
      <c r="X5" s="3335"/>
      <c r="Y5" s="3335"/>
      <c r="Z5" s="542"/>
      <c r="AA5" s="542"/>
    </row>
    <row r="6" spans="1:27" ht="15.75" x14ac:dyDescent="0.25">
      <c r="A6" s="1135"/>
      <c r="B6" s="700" t="s">
        <v>235</v>
      </c>
      <c r="C6" s="701"/>
      <c r="D6" s="701"/>
      <c r="E6" s="701"/>
      <c r="F6" s="3340"/>
      <c r="G6" s="3340"/>
      <c r="H6" s="3340"/>
      <c r="I6" s="702"/>
      <c r="J6" s="703" t="s">
        <v>725</v>
      </c>
      <c r="K6" s="701"/>
      <c r="L6" s="3340"/>
      <c r="M6" s="3340"/>
      <c r="N6" s="3340"/>
      <c r="O6" s="3329"/>
      <c r="P6" s="3329"/>
      <c r="Q6" s="3329"/>
      <c r="R6" s="701"/>
      <c r="S6" s="1141"/>
      <c r="U6" s="542"/>
      <c r="V6" s="542"/>
      <c r="W6" s="720"/>
      <c r="X6" s="721"/>
      <c r="Y6" s="542"/>
      <c r="Z6" s="542"/>
      <c r="AA6" s="542"/>
    </row>
    <row r="7" spans="1:27" ht="10.5" customHeight="1" x14ac:dyDescent="0.25">
      <c r="A7" s="1135"/>
      <c r="B7" s="704"/>
      <c r="C7" s="705"/>
      <c r="D7" s="705"/>
      <c r="E7" s="705"/>
      <c r="F7" s="705"/>
      <c r="G7" s="705"/>
      <c r="H7" s="705"/>
      <c r="I7" s="705"/>
      <c r="J7" s="705"/>
      <c r="K7" s="705"/>
      <c r="L7" s="705"/>
      <c r="M7" s="705"/>
      <c r="N7" s="705"/>
      <c r="O7" s="705"/>
      <c r="P7" s="705"/>
      <c r="Q7" s="705"/>
      <c r="R7" s="705"/>
      <c r="S7" s="1142"/>
      <c r="T7" s="748"/>
      <c r="U7" s="542"/>
      <c r="V7" s="722"/>
      <c r="W7" s="542"/>
      <c r="X7" s="542"/>
      <c r="Y7" s="542"/>
      <c r="Z7" s="723"/>
      <c r="AA7" s="542"/>
    </row>
    <row r="8" spans="1:27" ht="10.5" customHeight="1" x14ac:dyDescent="0.2">
      <c r="A8" s="1135"/>
      <c r="B8" s="1143"/>
      <c r="C8" s="1143"/>
      <c r="D8" s="1143"/>
      <c r="E8" s="1143"/>
      <c r="F8" s="1143"/>
      <c r="G8" s="1143"/>
      <c r="H8" s="1143"/>
      <c r="I8" s="1143"/>
      <c r="J8" s="1143"/>
      <c r="K8" s="1143"/>
      <c r="L8" s="1143"/>
      <c r="M8" s="1143"/>
      <c r="N8" s="1143"/>
      <c r="O8" s="1143"/>
      <c r="P8" s="1143"/>
      <c r="Q8" s="1144"/>
      <c r="R8" s="705"/>
      <c r="S8" s="1134"/>
    </row>
    <row r="9" spans="1:27" ht="18" x14ac:dyDescent="0.25">
      <c r="A9" s="1135"/>
      <c r="B9" s="3326" t="s">
        <v>922</v>
      </c>
      <c r="C9" s="3327"/>
      <c r="D9" s="3327"/>
      <c r="E9" s="3327"/>
      <c r="F9" s="3327"/>
      <c r="G9" s="3327"/>
      <c r="H9" s="3327"/>
      <c r="I9" s="3327"/>
      <c r="J9" s="3327"/>
      <c r="K9" s="3327"/>
      <c r="L9" s="3327"/>
      <c r="M9" s="3327"/>
      <c r="N9" s="3327"/>
      <c r="O9" s="3327"/>
      <c r="P9" s="3328"/>
      <c r="Q9" s="1144"/>
      <c r="R9" s="707" t="s">
        <v>1222</v>
      </c>
      <c r="S9" s="1145" t="s">
        <v>1223</v>
      </c>
    </row>
    <row r="10" spans="1:27" ht="12.75" customHeight="1" x14ac:dyDescent="0.2">
      <c r="A10" s="1135"/>
      <c r="B10" s="708"/>
      <c r="C10" s="1146"/>
      <c r="D10" s="1147"/>
      <c r="E10" s="1148"/>
      <c r="F10" s="1149"/>
      <c r="G10" s="1149"/>
      <c r="H10" s="1149"/>
      <c r="I10" s="1149"/>
      <c r="J10" s="1149"/>
      <c r="K10" s="1146"/>
      <c r="L10" s="1146"/>
      <c r="M10" s="1146"/>
      <c r="N10" s="1146"/>
      <c r="O10" s="1146"/>
      <c r="P10" s="709"/>
      <c r="Q10" s="1144"/>
      <c r="R10" s="710"/>
      <c r="S10" s="1150"/>
    </row>
    <row r="11" spans="1:27" ht="21" customHeight="1" x14ac:dyDescent="0.2">
      <c r="A11" s="1135"/>
      <c r="B11" s="3332" t="s">
        <v>923</v>
      </c>
      <c r="C11" s="3333"/>
      <c r="D11" s="3333"/>
      <c r="E11" s="3333"/>
      <c r="F11" s="1188" t="s">
        <v>87</v>
      </c>
      <c r="G11" s="1149"/>
      <c r="H11" s="1149"/>
      <c r="I11" s="1149"/>
      <c r="J11" s="1149"/>
      <c r="K11" s="1146"/>
      <c r="L11" s="1146"/>
      <c r="M11" s="1146"/>
      <c r="N11" s="1146"/>
      <c r="O11" s="1146"/>
      <c r="P11" s="709"/>
      <c r="Q11" s="1144"/>
      <c r="R11" s="1358"/>
      <c r="S11" s="1151"/>
    </row>
    <row r="12" spans="1:27" ht="21" customHeight="1" x14ac:dyDescent="0.2">
      <c r="A12" s="1135"/>
      <c r="B12" s="3332" t="s">
        <v>88</v>
      </c>
      <c r="C12" s="3333"/>
      <c r="D12" s="3333"/>
      <c r="E12" s="3333"/>
      <c r="F12" s="1188" t="s">
        <v>89</v>
      </c>
      <c r="G12" s="1149"/>
      <c r="H12" s="1149"/>
      <c r="I12" s="1146"/>
      <c r="J12" s="1146"/>
      <c r="K12" s="1146"/>
      <c r="L12" s="1146"/>
      <c r="M12" s="1146"/>
      <c r="N12" s="1146"/>
      <c r="O12" s="1146"/>
      <c r="P12" s="709"/>
      <c r="Q12" s="1144"/>
      <c r="R12" s="1358"/>
      <c r="S12" s="1151"/>
    </row>
    <row r="13" spans="1:27" ht="21" customHeight="1" x14ac:dyDescent="0.2">
      <c r="A13" s="1135"/>
      <c r="B13" s="3332" t="s">
        <v>90</v>
      </c>
      <c r="C13" s="3408"/>
      <c r="D13" s="3408"/>
      <c r="E13" s="3408"/>
      <c r="F13" s="1188" t="s">
        <v>91</v>
      </c>
      <c r="G13" s="1149"/>
      <c r="H13" s="1149"/>
      <c r="I13" s="1146"/>
      <c r="J13" s="1146"/>
      <c r="K13" s="1146"/>
      <c r="L13" s="1146"/>
      <c r="M13" s="1146"/>
      <c r="N13" s="1146"/>
      <c r="O13" s="1146"/>
      <c r="P13" s="709"/>
      <c r="Q13" s="1144"/>
      <c r="R13" s="1358"/>
      <c r="S13" s="1151"/>
    </row>
    <row r="14" spans="1:27" ht="21" customHeight="1" x14ac:dyDescent="0.2">
      <c r="A14" s="1135"/>
      <c r="B14" s="3332" t="s">
        <v>92</v>
      </c>
      <c r="C14" s="3333"/>
      <c r="D14" s="3333"/>
      <c r="E14" s="3333"/>
      <c r="F14" s="1188" t="s">
        <v>93</v>
      </c>
      <c r="G14" s="1149"/>
      <c r="H14" s="1149"/>
      <c r="I14" s="1146"/>
      <c r="J14" s="1146"/>
      <c r="K14" s="1146"/>
      <c r="L14" s="1146"/>
      <c r="M14" s="1146"/>
      <c r="N14" s="1146"/>
      <c r="O14" s="1146"/>
      <c r="P14" s="709"/>
      <c r="Q14" s="1144"/>
      <c r="R14" s="1358"/>
      <c r="S14" s="1151"/>
    </row>
    <row r="15" spans="1:27" ht="23.25" x14ac:dyDescent="0.2">
      <c r="A15" s="1135"/>
      <c r="B15" s="708"/>
      <c r="C15" s="1146"/>
      <c r="D15" s="1147"/>
      <c r="E15" s="1148"/>
      <c r="F15" s="1149"/>
      <c r="G15" s="1149"/>
      <c r="H15" s="1149"/>
      <c r="I15" s="1146"/>
      <c r="J15" s="1146"/>
      <c r="K15" s="1146"/>
      <c r="L15" s="1146"/>
      <c r="M15" s="1146"/>
      <c r="N15" s="1146"/>
      <c r="O15" s="1146"/>
      <c r="P15" s="709"/>
      <c r="Q15" s="1144"/>
      <c r="R15" s="711"/>
      <c r="S15" s="1152"/>
    </row>
    <row r="16" spans="1:27" ht="18" x14ac:dyDescent="0.25">
      <c r="A16" s="1135"/>
      <c r="B16" s="3326" t="s">
        <v>228</v>
      </c>
      <c r="C16" s="3327"/>
      <c r="D16" s="3327"/>
      <c r="E16" s="3327"/>
      <c r="F16" s="3327"/>
      <c r="G16" s="3327"/>
      <c r="H16" s="3327"/>
      <c r="I16" s="3327"/>
      <c r="J16" s="3327"/>
      <c r="K16" s="3327"/>
      <c r="L16" s="3327"/>
      <c r="M16" s="3327"/>
      <c r="N16" s="3327"/>
      <c r="O16" s="3327"/>
      <c r="P16" s="3328"/>
      <c r="Q16" s="1144"/>
      <c r="R16" s="725"/>
      <c r="S16" s="1153"/>
    </row>
    <row r="17" spans="1:19" ht="23.25" x14ac:dyDescent="0.2">
      <c r="A17" s="1154"/>
      <c r="B17" s="3402"/>
      <c r="C17" s="3403"/>
      <c r="D17" s="3403"/>
      <c r="E17" s="3403"/>
      <c r="F17" s="3403"/>
      <c r="G17" s="3403"/>
      <c r="H17" s="3403"/>
      <c r="I17" s="3403"/>
      <c r="J17" s="3403"/>
      <c r="K17" s="3403"/>
      <c r="L17" s="3403"/>
      <c r="M17" s="3403"/>
      <c r="N17" s="3403"/>
      <c r="O17" s="3403"/>
      <c r="P17" s="3404"/>
      <c r="Q17" s="706"/>
      <c r="R17" s="712"/>
      <c r="S17" s="1155"/>
    </row>
    <row r="18" spans="1:19" ht="23.25" x14ac:dyDescent="0.2">
      <c r="A18" s="1154"/>
      <c r="B18" s="724"/>
      <c r="C18" s="1156"/>
      <c r="D18" s="1157"/>
      <c r="E18" s="1158"/>
      <c r="F18" s="3405"/>
      <c r="G18" s="3406"/>
      <c r="H18" s="3406"/>
      <c r="I18" s="3406"/>
      <c r="J18" s="3406"/>
      <c r="K18" s="3406"/>
      <c r="L18" s="3406"/>
      <c r="M18" s="3406"/>
      <c r="N18" s="3406"/>
      <c r="O18" s="3406"/>
      <c r="P18" s="3407"/>
      <c r="Q18" s="706"/>
      <c r="R18" s="712"/>
      <c r="S18" s="1159"/>
    </row>
    <row r="19" spans="1:19" ht="23.25" x14ac:dyDescent="0.2">
      <c r="A19" s="1154"/>
      <c r="B19" s="724"/>
      <c r="C19" s="1156"/>
      <c r="D19" s="1157"/>
      <c r="E19" s="1158"/>
      <c r="F19" s="3405"/>
      <c r="G19" s="3406"/>
      <c r="H19" s="3406"/>
      <c r="I19" s="3406"/>
      <c r="J19" s="3406"/>
      <c r="K19" s="3406"/>
      <c r="L19" s="3406"/>
      <c r="M19" s="3406"/>
      <c r="N19" s="3406"/>
      <c r="O19" s="3406"/>
      <c r="P19" s="3407"/>
      <c r="Q19" s="706"/>
      <c r="R19" s="712"/>
      <c r="S19" s="1159"/>
    </row>
    <row r="20" spans="1:19" ht="23.25" x14ac:dyDescent="0.2">
      <c r="A20" s="1154"/>
      <c r="B20" s="724"/>
      <c r="C20" s="1156"/>
      <c r="D20" s="1157"/>
      <c r="E20" s="1158"/>
      <c r="F20" s="3405"/>
      <c r="G20" s="3406"/>
      <c r="H20" s="3406"/>
      <c r="I20" s="3406"/>
      <c r="J20" s="3406"/>
      <c r="K20" s="3406"/>
      <c r="L20" s="3406"/>
      <c r="M20" s="3406"/>
      <c r="N20" s="3406"/>
      <c r="O20" s="3406"/>
      <c r="P20" s="3407"/>
      <c r="Q20" s="706"/>
      <c r="R20" s="712"/>
      <c r="S20" s="1159"/>
    </row>
    <row r="21" spans="1:19" ht="23.25" x14ac:dyDescent="0.2">
      <c r="A21" s="1154"/>
      <c r="B21" s="724"/>
      <c r="C21" s="1156"/>
      <c r="D21" s="1157"/>
      <c r="E21" s="1158"/>
      <c r="F21" s="3405"/>
      <c r="G21" s="3406"/>
      <c r="H21" s="3406"/>
      <c r="I21" s="3406"/>
      <c r="J21" s="3406"/>
      <c r="K21" s="3406"/>
      <c r="L21" s="3406"/>
      <c r="M21" s="3406"/>
      <c r="N21" s="3406"/>
      <c r="O21" s="3406"/>
      <c r="P21" s="3407"/>
      <c r="Q21" s="706"/>
      <c r="R21" s="712"/>
      <c r="S21" s="1159"/>
    </row>
    <row r="22" spans="1:19" ht="23.25" x14ac:dyDescent="0.2">
      <c r="A22" s="1154"/>
      <c r="B22" s="724"/>
      <c r="C22" s="1156"/>
      <c r="D22" s="1157"/>
      <c r="E22" s="1158"/>
      <c r="F22" s="3405"/>
      <c r="G22" s="3406"/>
      <c r="H22" s="3406"/>
      <c r="I22" s="3406"/>
      <c r="J22" s="3406"/>
      <c r="K22" s="3406"/>
      <c r="L22" s="3406"/>
      <c r="M22" s="3406"/>
      <c r="N22" s="3406"/>
      <c r="O22" s="3406"/>
      <c r="P22" s="3407"/>
      <c r="Q22" s="706"/>
      <c r="R22" s="712"/>
      <c r="S22" s="1159"/>
    </row>
    <row r="23" spans="1:19" ht="23.25" x14ac:dyDescent="0.2">
      <c r="A23" s="1154"/>
      <c r="B23" s="724"/>
      <c r="C23" s="1156"/>
      <c r="D23" s="1157"/>
      <c r="E23" s="1158"/>
      <c r="F23" s="3405"/>
      <c r="G23" s="3406"/>
      <c r="H23" s="3406"/>
      <c r="I23" s="3406"/>
      <c r="J23" s="3406"/>
      <c r="K23" s="3406"/>
      <c r="L23" s="3406"/>
      <c r="M23" s="3406"/>
      <c r="N23" s="3406"/>
      <c r="O23" s="3406"/>
      <c r="P23" s="3407"/>
      <c r="Q23" s="706"/>
      <c r="R23" s="712"/>
      <c r="S23" s="1159"/>
    </row>
    <row r="24" spans="1:19" ht="24" thickBot="1" x14ac:dyDescent="0.25">
      <c r="A24" s="1160"/>
      <c r="B24" s="1161"/>
      <c r="C24" s="1162"/>
      <c r="D24" s="1163"/>
      <c r="E24" s="1163"/>
      <c r="F24" s="1163"/>
      <c r="G24" s="1163"/>
      <c r="H24" s="1163"/>
      <c r="I24" s="1162"/>
      <c r="J24" s="1162"/>
      <c r="K24" s="1162"/>
      <c r="L24" s="1162"/>
      <c r="M24" s="1162"/>
      <c r="N24" s="1162"/>
      <c r="O24" s="1162"/>
      <c r="P24" s="1164"/>
      <c r="Q24" s="1165"/>
      <c r="R24" s="1166"/>
      <c r="S24" s="1167"/>
    </row>
  </sheetData>
  <mergeCells count="25">
    <mergeCell ref="B1:S1"/>
    <mergeCell ref="F3:M3"/>
    <mergeCell ref="F4:M4"/>
    <mergeCell ref="F5:G5"/>
    <mergeCell ref="H5:M5"/>
    <mergeCell ref="V3:W3"/>
    <mergeCell ref="W5:Y5"/>
    <mergeCell ref="Q4:R4"/>
    <mergeCell ref="Q5:R5"/>
    <mergeCell ref="F6:H6"/>
    <mergeCell ref="L6:N6"/>
    <mergeCell ref="B16:P16"/>
    <mergeCell ref="O6:Q6"/>
    <mergeCell ref="B9:P9"/>
    <mergeCell ref="B11:E11"/>
    <mergeCell ref="B12:E12"/>
    <mergeCell ref="B13:E13"/>
    <mergeCell ref="B14:E14"/>
    <mergeCell ref="B17:P17"/>
    <mergeCell ref="F22:P22"/>
    <mergeCell ref="F23:P23"/>
    <mergeCell ref="F18:P18"/>
    <mergeCell ref="F19:P19"/>
    <mergeCell ref="F20:P20"/>
    <mergeCell ref="F21:P21"/>
  </mergeCells>
  <phoneticPr fontId="54" type="noConversion"/>
  <hyperlinks>
    <hyperlink ref="B11" location="'JA 01'!A1" tooltip="Aller directement au questionnaire" display="JA 01"/>
    <hyperlink ref="B12" location="'JA CONV.'!A1" tooltip="Accéder directement au questionnaire" display="JA CONV"/>
    <hyperlink ref="B14" location="'JA COM.'!A1" tooltip="Accéder directement au questionnaire." display="JA COM"/>
    <hyperlink ref="B13" location="'JA BILAN SOC.'!A1" display="'JA BILAN SOC.'!A1"/>
    <hyperlink ref="B11:E11" location="'JA AGO1'!A1" tooltip="Aller directement au questionnaire" display="JA AGO1"/>
    <hyperlink ref="B12:E12" location="'JA AGO2'!A1" tooltip="Accéder directement au questionnaire" display="JA AGO2"/>
    <hyperlink ref="B13:E13" location="'JA AGO3'!A1" display="JA AG03"/>
    <hyperlink ref="B14:E14" location="'JA AGO4'!A1" tooltip="Accéder directement au questionnaire." display="JA AG04"/>
  </hyperlinks>
  <printOptions horizontalCentered="1" verticalCentered="1"/>
  <pageMargins left="0.39370078740157483" right="0.27559055118110237" top="0.31496062992125984" bottom="0.27559055118110237" header="0.23622047244094491" footer="0.19685039370078741"/>
  <pageSetup paperSize="9" scale="91" orientation="portrait" r:id="rId1"/>
  <headerFooter alignWithMargins="0"/>
  <colBreaks count="1" manualBreakCount="1">
    <brk id="19" max="1048575" man="1"/>
  </col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0">
    <tabColor indexed="10"/>
  </sheetPr>
  <dimension ref="A1:P45"/>
  <sheetViews>
    <sheetView workbookViewId="0">
      <selection activeCell="B18" sqref="B18:C18"/>
    </sheetView>
  </sheetViews>
  <sheetFormatPr baseColWidth="10" defaultColWidth="12.5703125" defaultRowHeight="14.25" x14ac:dyDescent="0.2"/>
  <cols>
    <col min="1" max="1" width="9.5703125" style="713" customWidth="1"/>
    <col min="2" max="2" width="19.5703125" style="713" customWidth="1"/>
    <col min="3" max="3" width="17.28515625" style="713" customWidth="1"/>
    <col min="4" max="6" width="4.7109375" style="713" customWidth="1"/>
    <col min="7" max="7" width="25.5703125" style="713" customWidth="1"/>
    <col min="8" max="8" width="9.7109375" style="713" customWidth="1"/>
    <col min="9" max="9" width="13.140625" style="713" customWidth="1"/>
    <col min="10" max="16384" width="12.5703125" style="713"/>
  </cols>
  <sheetData>
    <row r="1" spans="1:16" ht="18" thickBot="1" x14ac:dyDescent="0.35">
      <c r="A1" s="2449" t="s">
        <v>1671</v>
      </c>
      <c r="B1" s="3350"/>
      <c r="C1" s="3351" t="s">
        <v>221</v>
      </c>
      <c r="D1" s="3352"/>
      <c r="E1" s="3352"/>
      <c r="F1" s="3352"/>
      <c r="G1" s="3353"/>
      <c r="H1" s="3363" t="s">
        <v>671</v>
      </c>
      <c r="I1" s="3364"/>
      <c r="J1" s="743"/>
      <c r="K1" s="744"/>
      <c r="L1" s="3360"/>
      <c r="M1" s="2670"/>
      <c r="N1" s="2670"/>
      <c r="O1" s="2670"/>
      <c r="P1" s="729"/>
    </row>
    <row r="2" spans="1:16" ht="19.5" thickBot="1" x14ac:dyDescent="0.35">
      <c r="A2" s="2455" t="str">
        <f>+Q!G5</f>
        <v>SPECIMEN ECF</v>
      </c>
      <c r="B2" s="2456"/>
      <c r="C2" s="3351" t="str">
        <f>+'JA SoAG'!B1</f>
        <v>Contrôle de régularité de l'AGO Annuelle des S.A.S.</v>
      </c>
      <c r="D2" s="3352"/>
      <c r="E2" s="3352"/>
      <c r="F2" s="3352"/>
      <c r="G2" s="3353"/>
      <c r="H2" s="3365" t="s">
        <v>923</v>
      </c>
      <c r="I2" s="3366"/>
      <c r="J2" s="745"/>
      <c r="K2" s="744"/>
      <c r="L2" s="3361"/>
      <c r="M2" s="3361"/>
      <c r="N2" s="3361"/>
      <c r="O2" s="3361"/>
      <c r="P2" s="731"/>
    </row>
    <row r="3" spans="1:16" ht="19.5" thickBot="1" x14ac:dyDescent="0.25">
      <c r="A3" s="2449" t="s">
        <v>674</v>
      </c>
      <c r="B3" s="2450"/>
      <c r="C3" s="3358" t="s">
        <v>222</v>
      </c>
      <c r="D3" s="3359"/>
      <c r="E3" s="3359"/>
      <c r="F3" s="3359"/>
      <c r="G3" s="3359"/>
      <c r="H3" s="2449" t="s">
        <v>1450</v>
      </c>
      <c r="I3" s="3350"/>
      <c r="J3" s="745"/>
      <c r="K3" s="744"/>
      <c r="L3" s="730"/>
      <c r="M3" s="730"/>
      <c r="N3" s="730"/>
      <c r="O3" s="730"/>
      <c r="P3" s="731"/>
    </row>
    <row r="4" spans="1:16" ht="21" thickBot="1" x14ac:dyDescent="0.35">
      <c r="A4" s="2466"/>
      <c r="B4" s="2467"/>
      <c r="C4" s="2453"/>
      <c r="D4" s="2454"/>
      <c r="E4" s="3374"/>
      <c r="F4" s="3375"/>
      <c r="G4" s="727"/>
      <c r="H4" s="3367">
        <f>+GA!O3</f>
        <v>41639</v>
      </c>
      <c r="I4" s="3368"/>
      <c r="J4" s="745"/>
      <c r="K4" s="744"/>
      <c r="L4" s="730"/>
      <c r="M4" s="730"/>
      <c r="N4" s="730"/>
      <c r="O4" s="730"/>
      <c r="P4" s="731"/>
    </row>
    <row r="5" spans="1:16" ht="15.75" x14ac:dyDescent="0.2">
      <c r="A5" s="1168" t="s">
        <v>1225</v>
      </c>
      <c r="B5" s="1169"/>
      <c r="C5" s="1169"/>
      <c r="D5" s="734"/>
      <c r="E5" s="1169"/>
      <c r="F5" s="1169"/>
      <c r="G5" s="1169"/>
      <c r="H5" s="1169"/>
      <c r="I5" s="1170"/>
      <c r="J5" s="743"/>
      <c r="K5" s="744"/>
      <c r="L5" s="3360"/>
      <c r="M5" s="2670"/>
      <c r="N5" s="2670"/>
      <c r="O5" s="2670"/>
      <c r="P5" s="728"/>
    </row>
    <row r="6" spans="1:16" ht="35.1" customHeight="1" x14ac:dyDescent="0.3">
      <c r="A6" s="3369" t="s">
        <v>87</v>
      </c>
      <c r="B6" s="3370"/>
      <c r="C6" s="3370"/>
      <c r="D6" s="3370"/>
      <c r="E6" s="3370"/>
      <c r="F6" s="3370"/>
      <c r="G6" s="3370"/>
      <c r="H6" s="3370"/>
      <c r="I6" s="3371"/>
      <c r="J6" s="746"/>
      <c r="K6" s="744"/>
      <c r="L6" s="3362"/>
      <c r="M6" s="2565"/>
      <c r="N6" s="732"/>
      <c r="O6" s="732"/>
      <c r="P6" s="733"/>
    </row>
    <row r="7" spans="1:16" s="715" customFormat="1" ht="27" customHeight="1" x14ac:dyDescent="0.2">
      <c r="A7" s="1171" t="s">
        <v>1227</v>
      </c>
      <c r="B7" s="3377" t="s">
        <v>1228</v>
      </c>
      <c r="C7" s="3378"/>
      <c r="D7" s="735" t="s">
        <v>1229</v>
      </c>
      <c r="E7" s="735" t="s">
        <v>1230</v>
      </c>
      <c r="F7" s="735" t="s">
        <v>1231</v>
      </c>
      <c r="G7" s="735" t="s">
        <v>196</v>
      </c>
      <c r="H7" s="735" t="s">
        <v>1232</v>
      </c>
      <c r="I7" s="1172" t="s">
        <v>1308</v>
      </c>
      <c r="J7" s="747"/>
      <c r="K7" s="747"/>
    </row>
    <row r="8" spans="1:16" ht="15.75" x14ac:dyDescent="0.3">
      <c r="A8" s="3356" t="s">
        <v>274</v>
      </c>
      <c r="B8" s="3357"/>
      <c r="C8" s="3357"/>
      <c r="D8" s="737"/>
      <c r="E8" s="737"/>
      <c r="F8" s="737"/>
      <c r="G8" s="737"/>
      <c r="H8" s="737"/>
      <c r="I8" s="1174"/>
    </row>
    <row r="9" spans="1:16" s="1189" customFormat="1" ht="42" customHeight="1" x14ac:dyDescent="0.2">
      <c r="A9" s="1191"/>
      <c r="B9" s="3354" t="s">
        <v>994</v>
      </c>
      <c r="C9" s="3355"/>
      <c r="D9" s="739"/>
      <c r="E9" s="739"/>
      <c r="F9" s="739"/>
      <c r="G9" s="1192" t="s">
        <v>1233</v>
      </c>
      <c r="H9" s="739"/>
      <c r="I9" s="1184"/>
    </row>
    <row r="10" spans="1:16" ht="15.75" x14ac:dyDescent="0.3">
      <c r="A10" s="3411" t="s">
        <v>995</v>
      </c>
      <c r="B10" s="3412"/>
      <c r="C10" s="3412"/>
      <c r="D10" s="3412"/>
      <c r="E10" s="3412"/>
      <c r="F10" s="3412"/>
      <c r="G10" s="3412"/>
      <c r="H10" s="1404"/>
      <c r="I10" s="1174"/>
    </row>
    <row r="11" spans="1:16" s="1189" customFormat="1" ht="27.75" customHeight="1" x14ac:dyDescent="0.2">
      <c r="A11" s="1416"/>
      <c r="B11" s="3413" t="s">
        <v>275</v>
      </c>
      <c r="C11" s="3414"/>
      <c r="D11" s="1411"/>
      <c r="E11" s="1411"/>
      <c r="F11" s="1411"/>
      <c r="G11" s="1417"/>
      <c r="H11" s="1411"/>
      <c r="I11" s="1412"/>
    </row>
    <row r="12" spans="1:16" ht="30.75" customHeight="1" x14ac:dyDescent="0.2">
      <c r="A12" s="1406"/>
      <c r="B12" s="3409" t="s">
        <v>276</v>
      </c>
      <c r="C12" s="3410"/>
      <c r="D12" s="1407"/>
      <c r="E12" s="1407"/>
      <c r="F12" s="1407"/>
      <c r="G12" s="1408"/>
      <c r="H12" s="1407"/>
      <c r="I12" s="1413"/>
    </row>
    <row r="13" spans="1:16" ht="24.75" customHeight="1" x14ac:dyDescent="0.2">
      <c r="A13" s="1415"/>
      <c r="B13" s="3354" t="s">
        <v>277</v>
      </c>
      <c r="C13" s="3355"/>
      <c r="D13" s="739"/>
      <c r="E13" s="739"/>
      <c r="F13" s="739"/>
      <c r="G13" s="1192"/>
      <c r="H13" s="739"/>
      <c r="I13" s="1184"/>
    </row>
    <row r="14" spans="1:16" ht="27.75" customHeight="1" x14ac:dyDescent="0.2">
      <c r="A14" s="1415"/>
      <c r="B14" s="3354" t="s">
        <v>278</v>
      </c>
      <c r="C14" s="3355"/>
      <c r="D14" s="739"/>
      <c r="E14" s="739"/>
      <c r="F14" s="739"/>
      <c r="G14" s="1192"/>
      <c r="H14" s="739"/>
      <c r="I14" s="1184"/>
    </row>
    <row r="15" spans="1:16" ht="15.75" x14ac:dyDescent="0.3">
      <c r="A15" s="3411" t="s">
        <v>510</v>
      </c>
      <c r="B15" s="3412"/>
      <c r="C15" s="3412"/>
      <c r="D15" s="3412"/>
      <c r="E15" s="3412"/>
      <c r="F15" s="3412"/>
      <c r="G15" s="3412"/>
      <c r="H15" s="1404"/>
      <c r="I15" s="1174"/>
    </row>
    <row r="16" spans="1:16" s="1189" customFormat="1" ht="27.75" customHeight="1" x14ac:dyDescent="0.2">
      <c r="A16" s="1416"/>
      <c r="B16" s="3413" t="s">
        <v>279</v>
      </c>
      <c r="C16" s="3414"/>
      <c r="D16" s="1411"/>
      <c r="E16" s="1411"/>
      <c r="F16" s="1411"/>
      <c r="G16" s="1417"/>
      <c r="H16" s="1411"/>
      <c r="I16" s="1412"/>
    </row>
    <row r="17" spans="1:9" ht="30.75" customHeight="1" x14ac:dyDescent="0.2">
      <c r="A17" s="1406"/>
      <c r="B17" s="3409" t="s">
        <v>276</v>
      </c>
      <c r="C17" s="3410"/>
      <c r="D17" s="1407"/>
      <c r="E17" s="1407"/>
      <c r="F17" s="1407"/>
      <c r="G17" s="1408"/>
      <c r="H17" s="1407"/>
      <c r="I17" s="1413"/>
    </row>
    <row r="18" spans="1:9" ht="29.25" customHeight="1" x14ac:dyDescent="0.2">
      <c r="A18" s="1415"/>
      <c r="B18" s="3354" t="s">
        <v>280</v>
      </c>
      <c r="C18" s="3355"/>
      <c r="D18" s="739"/>
      <c r="E18" s="739"/>
      <c r="F18" s="739"/>
      <c r="G18" s="1192"/>
      <c r="H18" s="739"/>
      <c r="I18" s="1184"/>
    </row>
    <row r="19" spans="1:9" ht="37.5" customHeight="1" x14ac:dyDescent="0.2">
      <c r="A19" s="1415"/>
      <c r="B19" s="3354" t="s">
        <v>281</v>
      </c>
      <c r="C19" s="3355"/>
      <c r="D19" s="739"/>
      <c r="E19" s="739"/>
      <c r="F19" s="739"/>
      <c r="G19" s="1192"/>
      <c r="H19" s="739"/>
      <c r="I19" s="1184"/>
    </row>
    <row r="20" spans="1:9" ht="44.25" customHeight="1" x14ac:dyDescent="0.2">
      <c r="A20" s="1415"/>
      <c r="B20" s="3354" t="s">
        <v>291</v>
      </c>
      <c r="C20" s="3355"/>
      <c r="D20" s="739"/>
      <c r="E20" s="739"/>
      <c r="F20" s="739"/>
      <c r="G20" s="1192"/>
      <c r="H20" s="739"/>
      <c r="I20" s="1184"/>
    </row>
    <row r="21" spans="1:9" ht="15.75" x14ac:dyDescent="0.3">
      <c r="A21" s="3411" t="s">
        <v>996</v>
      </c>
      <c r="B21" s="3412"/>
      <c r="C21" s="3412"/>
      <c r="D21" s="3412"/>
      <c r="E21" s="3412"/>
      <c r="F21" s="3412"/>
      <c r="G21" s="3412"/>
      <c r="H21" s="1404"/>
      <c r="I21" s="1174"/>
    </row>
    <row r="22" spans="1:9" s="1189" customFormat="1" ht="94.5" customHeight="1" x14ac:dyDescent="0.2">
      <c r="A22" s="1405"/>
      <c r="B22" s="3415" t="s">
        <v>292</v>
      </c>
      <c r="C22" s="3416"/>
      <c r="D22" s="1409"/>
      <c r="E22" s="1409"/>
      <c r="F22" s="1409"/>
      <c r="G22" s="1410"/>
      <c r="H22" s="1411"/>
      <c r="I22" s="1412"/>
    </row>
    <row r="23" spans="1:9" s="1189" customFormat="1" ht="42.75" customHeight="1" x14ac:dyDescent="0.2">
      <c r="A23" s="1191"/>
      <c r="B23" s="3354" t="s">
        <v>293</v>
      </c>
      <c r="C23" s="3355"/>
      <c r="D23" s="739"/>
      <c r="E23" s="739"/>
      <c r="F23" s="739"/>
      <c r="G23" s="1192"/>
      <c r="H23" s="739"/>
      <c r="I23" s="1184"/>
    </row>
    <row r="24" spans="1:9" ht="15.75" x14ac:dyDescent="0.3">
      <c r="A24" s="3356" t="s">
        <v>94</v>
      </c>
      <c r="B24" s="3357"/>
      <c r="C24" s="3357"/>
      <c r="D24" s="737"/>
      <c r="E24" s="737"/>
      <c r="F24" s="737"/>
      <c r="G24" s="737"/>
      <c r="H24" s="737"/>
      <c r="I24" s="1174"/>
    </row>
    <row r="25" spans="1:9" s="1189" customFormat="1" ht="42" customHeight="1" x14ac:dyDescent="0.2">
      <c r="A25" s="1191"/>
      <c r="B25" s="3354" t="s">
        <v>294</v>
      </c>
      <c r="C25" s="3355"/>
      <c r="D25" s="739"/>
      <c r="E25" s="739"/>
      <c r="F25" s="739"/>
      <c r="G25" s="1192" t="s">
        <v>295</v>
      </c>
      <c r="H25" s="739"/>
      <c r="I25" s="1184"/>
    </row>
    <row r="26" spans="1:9" s="1189" customFormat="1" ht="42" customHeight="1" x14ac:dyDescent="0.2">
      <c r="A26" s="1191" t="s">
        <v>997</v>
      </c>
      <c r="B26" s="3354" t="s">
        <v>95</v>
      </c>
      <c r="C26" s="3355"/>
      <c r="D26" s="739"/>
      <c r="E26" s="739"/>
      <c r="F26" s="739"/>
      <c r="G26" s="1192"/>
      <c r="H26" s="739"/>
      <c r="I26" s="1184"/>
    </row>
    <row r="27" spans="1:9" ht="24" customHeight="1" x14ac:dyDescent="0.2">
      <c r="A27" s="1185"/>
      <c r="B27" s="3372" t="s">
        <v>96</v>
      </c>
      <c r="C27" s="3389"/>
      <c r="D27" s="739"/>
      <c r="E27" s="739"/>
      <c r="F27" s="739"/>
      <c r="G27" s="1192"/>
      <c r="H27" s="739"/>
      <c r="I27" s="1184"/>
    </row>
    <row r="28" spans="1:9" ht="24.75" customHeight="1" x14ac:dyDescent="0.2">
      <c r="A28" s="1185"/>
      <c r="B28" s="3372" t="s">
        <v>97</v>
      </c>
      <c r="C28" s="3373"/>
      <c r="D28" s="739"/>
      <c r="E28" s="739"/>
      <c r="F28" s="739"/>
      <c r="G28" s="1192"/>
      <c r="H28" s="739"/>
      <c r="I28" s="1184"/>
    </row>
    <row r="29" spans="1:9" ht="27.75" customHeight="1" x14ac:dyDescent="0.2">
      <c r="A29" s="1185" t="s">
        <v>98</v>
      </c>
      <c r="B29" s="3372" t="s">
        <v>99</v>
      </c>
      <c r="C29" s="3373"/>
      <c r="D29" s="739"/>
      <c r="E29" s="739"/>
      <c r="F29" s="739"/>
      <c r="G29" s="1192"/>
      <c r="H29" s="739"/>
      <c r="I29" s="1184"/>
    </row>
    <row r="30" spans="1:9" ht="24.75" customHeight="1" x14ac:dyDescent="0.2">
      <c r="A30" s="1185"/>
      <c r="B30" s="3372" t="s">
        <v>928</v>
      </c>
      <c r="C30" s="3373"/>
      <c r="D30" s="739"/>
      <c r="E30" s="739"/>
      <c r="F30" s="739"/>
      <c r="G30" s="1192"/>
      <c r="H30" s="739"/>
      <c r="I30" s="1184"/>
    </row>
    <row r="31" spans="1:9" ht="37.5" customHeight="1" x14ac:dyDescent="0.2">
      <c r="A31" s="1191" t="s">
        <v>998</v>
      </c>
      <c r="B31" s="3354" t="s">
        <v>108</v>
      </c>
      <c r="C31" s="3355"/>
      <c r="D31" s="739"/>
      <c r="E31" s="739"/>
      <c r="F31" s="739"/>
      <c r="G31" s="1192"/>
      <c r="H31" s="739"/>
      <c r="I31" s="1184"/>
    </row>
    <row r="32" spans="1:9" s="1189" customFormat="1" ht="26.25" customHeight="1" x14ac:dyDescent="0.2">
      <c r="A32" s="1191" t="s">
        <v>109</v>
      </c>
      <c r="B32" s="3354" t="s">
        <v>110</v>
      </c>
      <c r="C32" s="3355"/>
      <c r="D32" s="739"/>
      <c r="E32" s="739"/>
      <c r="F32" s="739"/>
      <c r="G32" s="1192"/>
      <c r="H32" s="739"/>
      <c r="I32" s="1184"/>
    </row>
    <row r="33" spans="1:9" s="1189" customFormat="1" ht="26.25" customHeight="1" x14ac:dyDescent="0.2">
      <c r="A33" s="1191" t="s">
        <v>999</v>
      </c>
      <c r="B33" s="3354" t="s">
        <v>1000</v>
      </c>
      <c r="C33" s="3355"/>
      <c r="D33" s="739"/>
      <c r="E33" s="739"/>
      <c r="F33" s="739"/>
      <c r="G33" s="1192"/>
      <c r="H33" s="739"/>
      <c r="I33" s="1184"/>
    </row>
    <row r="34" spans="1:9" ht="27.75" customHeight="1" x14ac:dyDescent="0.2">
      <c r="A34" s="1185" t="s">
        <v>111</v>
      </c>
      <c r="B34" s="3354" t="s">
        <v>113</v>
      </c>
      <c r="C34" s="3355"/>
      <c r="D34" s="739"/>
      <c r="E34" s="739"/>
      <c r="F34" s="739"/>
      <c r="G34" s="1192" t="s">
        <v>296</v>
      </c>
      <c r="H34" s="739"/>
      <c r="I34" s="1184"/>
    </row>
    <row r="35" spans="1:9" ht="27.75" customHeight="1" x14ac:dyDescent="0.2">
      <c r="A35" s="1185" t="s">
        <v>1001</v>
      </c>
      <c r="B35" s="3354" t="s">
        <v>1002</v>
      </c>
      <c r="C35" s="3355"/>
      <c r="D35" s="739"/>
      <c r="E35" s="739"/>
      <c r="F35" s="739"/>
      <c r="G35" s="1192"/>
      <c r="H35" s="739"/>
      <c r="I35" s="1184"/>
    </row>
    <row r="36" spans="1:9" ht="41.25" customHeight="1" x14ac:dyDescent="0.2">
      <c r="A36" s="1185" t="s">
        <v>114</v>
      </c>
      <c r="B36" s="3354" t="s">
        <v>929</v>
      </c>
      <c r="C36" s="3355"/>
      <c r="D36" s="739"/>
      <c r="E36" s="739"/>
      <c r="F36" s="739"/>
      <c r="G36" s="1192"/>
      <c r="H36" s="739"/>
      <c r="I36" s="1184"/>
    </row>
    <row r="37" spans="1:9" ht="27.75" customHeight="1" x14ac:dyDescent="0.2">
      <c r="A37" s="1185" t="s">
        <v>930</v>
      </c>
      <c r="B37" s="3354" t="s">
        <v>936</v>
      </c>
      <c r="C37" s="3355"/>
      <c r="D37" s="739"/>
      <c r="E37" s="739"/>
      <c r="F37" s="739"/>
      <c r="G37" s="1192"/>
      <c r="H37" s="739"/>
      <c r="I37" s="1184"/>
    </row>
    <row r="38" spans="1:9" ht="27.75" customHeight="1" x14ac:dyDescent="0.2">
      <c r="A38" s="1185" t="s">
        <v>937</v>
      </c>
      <c r="B38" s="3354" t="s">
        <v>938</v>
      </c>
      <c r="C38" s="3355"/>
      <c r="D38" s="739"/>
      <c r="E38" s="739"/>
      <c r="F38" s="739"/>
      <c r="G38" s="1192"/>
      <c r="H38" s="739"/>
      <c r="I38" s="1184"/>
    </row>
    <row r="39" spans="1:9" ht="15.75" x14ac:dyDescent="0.3">
      <c r="A39" s="3356" t="s">
        <v>939</v>
      </c>
      <c r="B39" s="3357"/>
      <c r="C39" s="3357"/>
      <c r="D39" s="737"/>
      <c r="E39" s="737"/>
      <c r="F39" s="737"/>
      <c r="G39" s="1418" t="s">
        <v>1533</v>
      </c>
      <c r="H39" s="737"/>
      <c r="I39" s="1174"/>
    </row>
    <row r="40" spans="1:9" s="1189" customFormat="1" ht="52.5" customHeight="1" x14ac:dyDescent="0.2">
      <c r="A40" s="1191" t="s">
        <v>940</v>
      </c>
      <c r="B40" s="3354" t="s">
        <v>941</v>
      </c>
      <c r="C40" s="3355"/>
      <c r="D40" s="739"/>
      <c r="E40" s="739"/>
      <c r="F40" s="739"/>
      <c r="G40" s="1192"/>
      <c r="H40" s="739"/>
      <c r="I40" s="1184"/>
    </row>
    <row r="41" spans="1:9" ht="24" customHeight="1" x14ac:dyDescent="0.2">
      <c r="A41" s="1185"/>
      <c r="B41" s="3372" t="s">
        <v>942</v>
      </c>
      <c r="C41" s="3389"/>
      <c r="D41" s="739"/>
      <c r="E41" s="739"/>
      <c r="F41" s="739"/>
      <c r="G41" s="1192"/>
      <c r="H41" s="739"/>
      <c r="I41" s="1184"/>
    </row>
    <row r="42" spans="1:9" ht="24.75" customHeight="1" x14ac:dyDescent="0.2">
      <c r="A42" s="1185"/>
      <c r="B42" s="3372" t="s">
        <v>97</v>
      </c>
      <c r="C42" s="3373"/>
      <c r="D42" s="739"/>
      <c r="E42" s="739"/>
      <c r="F42" s="739"/>
      <c r="G42" s="1192"/>
      <c r="H42" s="739"/>
      <c r="I42" s="1184"/>
    </row>
    <row r="43" spans="1:9" ht="29.25" customHeight="1" x14ac:dyDescent="0.2">
      <c r="A43" s="1185" t="s">
        <v>98</v>
      </c>
      <c r="B43" s="3372" t="s">
        <v>99</v>
      </c>
      <c r="C43" s="3373"/>
      <c r="D43" s="739"/>
      <c r="E43" s="739"/>
      <c r="F43" s="739"/>
      <c r="G43" s="1192"/>
      <c r="H43" s="739"/>
      <c r="I43" s="1184"/>
    </row>
    <row r="44" spans="1:9" ht="24.75" customHeight="1" x14ac:dyDescent="0.2">
      <c r="A44" s="1185"/>
      <c r="B44" s="3372" t="s">
        <v>928</v>
      </c>
      <c r="C44" s="3373"/>
      <c r="D44" s="739"/>
      <c r="E44" s="739"/>
      <c r="F44" s="739"/>
      <c r="G44" s="1192"/>
      <c r="H44" s="739"/>
      <c r="I44" s="1184"/>
    </row>
    <row r="45" spans="1:9" ht="104.25" customHeight="1" thickBot="1" x14ac:dyDescent="0.25">
      <c r="A45" s="1175"/>
      <c r="B45" s="1176"/>
      <c r="C45" s="1177"/>
      <c r="D45" s="1178"/>
      <c r="E45" s="1178"/>
      <c r="F45" s="1178"/>
      <c r="G45" s="1179"/>
      <c r="H45" s="1178"/>
      <c r="I45" s="1180"/>
    </row>
  </sheetData>
  <mergeCells count="56">
    <mergeCell ref="B29:C29"/>
    <mergeCell ref="B41:C41"/>
    <mergeCell ref="B42:C42"/>
    <mergeCell ref="B43:C43"/>
    <mergeCell ref="A39:C39"/>
    <mergeCell ref="B40:C40"/>
    <mergeCell ref="A1:B1"/>
    <mergeCell ref="A2:B2"/>
    <mergeCell ref="A10:G10"/>
    <mergeCell ref="B11:C11"/>
    <mergeCell ref="A24:C24"/>
    <mergeCell ref="B12:C12"/>
    <mergeCell ref="B13:C13"/>
    <mergeCell ref="B14:C14"/>
    <mergeCell ref="B16:C16"/>
    <mergeCell ref="A15:G15"/>
    <mergeCell ref="A21:G21"/>
    <mergeCell ref="B22:C22"/>
    <mergeCell ref="B26:C26"/>
    <mergeCell ref="B27:C27"/>
    <mergeCell ref="B28:C28"/>
    <mergeCell ref="B9:C9"/>
    <mergeCell ref="B7:C7"/>
    <mergeCell ref="A8:C8"/>
    <mergeCell ref="L1:O1"/>
    <mergeCell ref="L2:O2"/>
    <mergeCell ref="L5:O5"/>
    <mergeCell ref="L6:M6"/>
    <mergeCell ref="E4:F4"/>
    <mergeCell ref="H3:I3"/>
    <mergeCell ref="H4:I4"/>
    <mergeCell ref="C2:G2"/>
    <mergeCell ref="A6:I6"/>
    <mergeCell ref="H1:I1"/>
    <mergeCell ref="H2:I2"/>
    <mergeCell ref="A3:B3"/>
    <mergeCell ref="A4:B4"/>
    <mergeCell ref="C4:D4"/>
    <mergeCell ref="C3:G3"/>
    <mergeCell ref="C1:G1"/>
    <mergeCell ref="B44:C44"/>
    <mergeCell ref="B20:C20"/>
    <mergeCell ref="B17:C17"/>
    <mergeCell ref="B18:C18"/>
    <mergeCell ref="B19:C19"/>
    <mergeCell ref="B33:C33"/>
    <mergeCell ref="B35:C35"/>
    <mergeCell ref="B34:C34"/>
    <mergeCell ref="B36:C36"/>
    <mergeCell ref="B37:C37"/>
    <mergeCell ref="B38:C38"/>
    <mergeCell ref="B30:C30"/>
    <mergeCell ref="B23:C23"/>
    <mergeCell ref="B31:C31"/>
    <mergeCell ref="B32:C32"/>
    <mergeCell ref="B25:C25"/>
  </mergeCells>
  <phoneticPr fontId="54" type="noConversion"/>
  <hyperlinks>
    <hyperlink ref="A5" location="'JA So'!A1" tooltip="Retour sommaire" display="Retour sommaire"/>
  </hyperlinks>
  <printOptions horizontalCentered="1"/>
  <pageMargins left="0.57999999999999996" right="0.19685039370078741" top="0.41" bottom="0.35433070866141736" header="0.19685039370078741" footer="0.19685039370078741"/>
  <pageSetup paperSize="9" scale="88" orientation="portrait" r:id="rId1"/>
  <headerFooter alignWithMargins="0"/>
  <drawing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1">
    <tabColor indexed="10"/>
  </sheetPr>
  <dimension ref="A1:P23"/>
  <sheetViews>
    <sheetView workbookViewId="0">
      <selection activeCell="A18" sqref="A18:C18"/>
    </sheetView>
  </sheetViews>
  <sheetFormatPr baseColWidth="10" defaultColWidth="12.5703125" defaultRowHeight="14.25" x14ac:dyDescent="0.2"/>
  <cols>
    <col min="1" max="1" width="9.5703125" style="713" customWidth="1"/>
    <col min="2" max="2" width="19.5703125" style="713" customWidth="1"/>
    <col min="3" max="3" width="17.28515625" style="713" customWidth="1"/>
    <col min="4" max="6" width="4.7109375" style="713" customWidth="1"/>
    <col min="7" max="7" width="25.5703125" style="713" customWidth="1"/>
    <col min="8" max="8" width="9.7109375" style="713" customWidth="1"/>
    <col min="9" max="9" width="13.140625" style="713" customWidth="1"/>
    <col min="10" max="16384" width="12.5703125" style="713"/>
  </cols>
  <sheetData>
    <row r="1" spans="1:16" ht="18" thickBot="1" x14ac:dyDescent="0.35">
      <c r="A1" s="2449" t="s">
        <v>1671</v>
      </c>
      <c r="B1" s="3350"/>
      <c r="C1" s="3351" t="s">
        <v>221</v>
      </c>
      <c r="D1" s="3352"/>
      <c r="E1" s="3352"/>
      <c r="F1" s="3352"/>
      <c r="G1" s="3353"/>
      <c r="H1" s="3363" t="s">
        <v>671</v>
      </c>
      <c r="I1" s="3364"/>
      <c r="J1" s="743"/>
      <c r="K1" s="744"/>
      <c r="L1" s="3360"/>
      <c r="M1" s="2670"/>
      <c r="N1" s="2670"/>
      <c r="O1" s="2670"/>
      <c r="P1" s="729"/>
    </row>
    <row r="2" spans="1:16" ht="19.5" thickBot="1" x14ac:dyDescent="0.35">
      <c r="A2" s="2455" t="str">
        <f>+Q!G5</f>
        <v>SPECIMEN ECF</v>
      </c>
      <c r="B2" s="2456"/>
      <c r="C2" s="3351" t="str">
        <f>+'JA SoAG'!B1</f>
        <v>Contrôle de régularité de l'AGO Annuelle des S.A.S.</v>
      </c>
      <c r="D2" s="3352"/>
      <c r="E2" s="3352"/>
      <c r="F2" s="3352"/>
      <c r="G2" s="3353"/>
      <c r="H2" s="3365" t="s">
        <v>88</v>
      </c>
      <c r="I2" s="3366"/>
      <c r="J2" s="745"/>
      <c r="K2" s="744"/>
      <c r="L2" s="3361"/>
      <c r="M2" s="3361"/>
      <c r="N2" s="3361"/>
      <c r="O2" s="3361"/>
      <c r="P2" s="731"/>
    </row>
    <row r="3" spans="1:16" ht="19.5" thickBot="1" x14ac:dyDescent="0.25">
      <c r="A3" s="2449" t="s">
        <v>674</v>
      </c>
      <c r="B3" s="2450"/>
      <c r="C3" s="3358" t="s">
        <v>222</v>
      </c>
      <c r="D3" s="3359"/>
      <c r="E3" s="3359"/>
      <c r="F3" s="3359"/>
      <c r="G3" s="3359"/>
      <c r="H3" s="2449" t="s">
        <v>1450</v>
      </c>
      <c r="I3" s="3350"/>
      <c r="J3" s="745"/>
      <c r="K3" s="744"/>
      <c r="L3" s="730"/>
      <c r="M3" s="730"/>
      <c r="N3" s="730"/>
      <c r="O3" s="730"/>
      <c r="P3" s="731"/>
    </row>
    <row r="4" spans="1:16" ht="21" thickBot="1" x14ac:dyDescent="0.35">
      <c r="A4" s="2466"/>
      <c r="B4" s="2467"/>
      <c r="C4" s="2453"/>
      <c r="D4" s="2454"/>
      <c r="E4" s="3374"/>
      <c r="F4" s="3375"/>
      <c r="G4" s="727"/>
      <c r="H4" s="3367">
        <f>+GA!O3</f>
        <v>41639</v>
      </c>
      <c r="I4" s="3368"/>
      <c r="J4" s="745"/>
      <c r="K4" s="744"/>
      <c r="L4" s="730"/>
      <c r="M4" s="730"/>
      <c r="N4" s="730"/>
      <c r="O4" s="730"/>
      <c r="P4" s="731"/>
    </row>
    <row r="5" spans="1:16" ht="15.75" x14ac:dyDescent="0.2">
      <c r="A5" s="1168" t="s">
        <v>1225</v>
      </c>
      <c r="B5" s="1169"/>
      <c r="C5" s="1169"/>
      <c r="D5" s="734"/>
      <c r="E5" s="1169"/>
      <c r="F5" s="1169"/>
      <c r="G5" s="1169"/>
      <c r="H5" s="1169"/>
      <c r="I5" s="1170"/>
      <c r="J5" s="743"/>
      <c r="K5" s="744"/>
      <c r="L5" s="3360"/>
      <c r="M5" s="2670"/>
      <c r="N5" s="2670"/>
      <c r="O5" s="2670"/>
      <c r="P5" s="728"/>
    </row>
    <row r="6" spans="1:16" ht="35.1" customHeight="1" x14ac:dyDescent="0.3">
      <c r="A6" s="3369" t="s">
        <v>89</v>
      </c>
      <c r="B6" s="3370"/>
      <c r="C6" s="3370"/>
      <c r="D6" s="3370"/>
      <c r="E6" s="3370"/>
      <c r="F6" s="3370"/>
      <c r="G6" s="3370"/>
      <c r="H6" s="3370"/>
      <c r="I6" s="3371"/>
      <c r="J6" s="746"/>
      <c r="K6" s="744"/>
      <c r="L6" s="3362"/>
      <c r="M6" s="2565"/>
      <c r="N6" s="732"/>
      <c r="O6" s="732"/>
      <c r="P6" s="733"/>
    </row>
    <row r="7" spans="1:16" s="715" customFormat="1" ht="27" customHeight="1" x14ac:dyDescent="0.2">
      <c r="A7" s="1171" t="s">
        <v>1227</v>
      </c>
      <c r="B7" s="3377" t="s">
        <v>1228</v>
      </c>
      <c r="C7" s="3378"/>
      <c r="D7" s="735" t="s">
        <v>1229</v>
      </c>
      <c r="E7" s="735" t="s">
        <v>1230</v>
      </c>
      <c r="F7" s="735" t="s">
        <v>1231</v>
      </c>
      <c r="G7" s="735" t="s">
        <v>196</v>
      </c>
      <c r="H7" s="735" t="s">
        <v>1232</v>
      </c>
      <c r="I7" s="1172" t="s">
        <v>1308</v>
      </c>
      <c r="J7" s="747"/>
      <c r="K7" s="747"/>
    </row>
    <row r="8" spans="1:16" ht="15.75" x14ac:dyDescent="0.3">
      <c r="A8" s="3356" t="s">
        <v>943</v>
      </c>
      <c r="B8" s="3357"/>
      <c r="C8" s="3357"/>
      <c r="D8" s="737"/>
      <c r="E8" s="737"/>
      <c r="F8" s="737"/>
      <c r="G8" s="737"/>
      <c r="H8" s="737"/>
      <c r="I8" s="1174"/>
    </row>
    <row r="9" spans="1:16" s="1189" customFormat="1" ht="89.25" customHeight="1" x14ac:dyDescent="0.2">
      <c r="A9" s="1191" t="s">
        <v>1005</v>
      </c>
      <c r="B9" s="3354" t="s">
        <v>1003</v>
      </c>
      <c r="C9" s="3355"/>
      <c r="D9" s="739"/>
      <c r="E9" s="739"/>
      <c r="F9" s="739"/>
      <c r="G9" s="1192"/>
      <c r="H9" s="739"/>
      <c r="I9" s="1184"/>
    </row>
    <row r="10" spans="1:16" s="1189" customFormat="1" ht="33" customHeight="1" x14ac:dyDescent="0.2">
      <c r="A10" s="1191"/>
      <c r="B10" s="3354" t="s">
        <v>1004</v>
      </c>
      <c r="C10" s="3355"/>
      <c r="D10" s="739"/>
      <c r="E10" s="739"/>
      <c r="F10" s="739"/>
      <c r="G10" s="1193"/>
      <c r="H10" s="739"/>
      <c r="I10" s="1184"/>
    </row>
    <row r="11" spans="1:16" ht="47.25" customHeight="1" x14ac:dyDescent="0.2">
      <c r="A11" s="1185"/>
      <c r="B11" s="3372" t="s">
        <v>944</v>
      </c>
      <c r="C11" s="3389"/>
      <c r="D11" s="739"/>
      <c r="E11" s="739"/>
      <c r="F11" s="739"/>
      <c r="G11" s="1192"/>
      <c r="H11" s="739"/>
      <c r="I11" s="1184"/>
    </row>
    <row r="12" spans="1:16" ht="15.75" x14ac:dyDescent="0.3">
      <c r="A12" s="3356" t="s">
        <v>945</v>
      </c>
      <c r="B12" s="3357"/>
      <c r="C12" s="3357"/>
      <c r="D12" s="737"/>
      <c r="E12" s="737"/>
      <c r="F12" s="737"/>
      <c r="G12" s="737"/>
      <c r="H12" s="737"/>
      <c r="I12" s="1174"/>
    </row>
    <row r="13" spans="1:16" s="1189" customFormat="1" ht="42" customHeight="1" x14ac:dyDescent="0.2">
      <c r="A13" s="1191" t="s">
        <v>946</v>
      </c>
      <c r="B13" s="3354" t="s">
        <v>297</v>
      </c>
      <c r="C13" s="3355"/>
      <c r="D13" s="739"/>
      <c r="E13" s="739"/>
      <c r="F13" s="739"/>
      <c r="G13" s="1192"/>
      <c r="H13" s="739"/>
      <c r="I13" s="1184"/>
    </row>
    <row r="14" spans="1:16" ht="29.25" customHeight="1" x14ac:dyDescent="0.2">
      <c r="A14" s="1185"/>
      <c r="B14" s="3372" t="s">
        <v>947</v>
      </c>
      <c r="C14" s="3389"/>
      <c r="D14" s="739"/>
      <c r="E14" s="739"/>
      <c r="F14" s="739"/>
      <c r="G14" s="1192"/>
      <c r="H14" s="739"/>
      <c r="I14" s="1184"/>
    </row>
    <row r="15" spans="1:16" ht="45" customHeight="1" x14ac:dyDescent="0.2">
      <c r="A15" s="1185"/>
      <c r="B15" s="3372" t="s">
        <v>948</v>
      </c>
      <c r="C15" s="3373"/>
      <c r="D15" s="739"/>
      <c r="E15" s="739"/>
      <c r="F15" s="739"/>
      <c r="G15" s="1192"/>
      <c r="H15" s="739"/>
      <c r="I15" s="1184"/>
    </row>
    <row r="16" spans="1:16" ht="39.75" customHeight="1" x14ac:dyDescent="0.2">
      <c r="A16" s="1185"/>
      <c r="B16" s="3372" t="s">
        <v>949</v>
      </c>
      <c r="C16" s="3373"/>
      <c r="D16" s="739"/>
      <c r="E16" s="739"/>
      <c r="F16" s="739"/>
      <c r="G16" s="1192"/>
      <c r="H16" s="739"/>
      <c r="I16" s="1184"/>
    </row>
    <row r="17" spans="1:9" ht="50.25" customHeight="1" x14ac:dyDescent="0.2">
      <c r="A17" s="1185" t="s">
        <v>950</v>
      </c>
      <c r="B17" s="3372" t="s">
        <v>951</v>
      </c>
      <c r="C17" s="3373"/>
      <c r="D17" s="739"/>
      <c r="E17" s="739"/>
      <c r="F17" s="739"/>
      <c r="G17" s="1192"/>
      <c r="H17" s="739"/>
      <c r="I17" s="1184"/>
    </row>
    <row r="18" spans="1:9" ht="15.75" x14ac:dyDescent="0.3">
      <c r="A18" s="3356" t="s">
        <v>952</v>
      </c>
      <c r="B18" s="3357"/>
      <c r="C18" s="3357"/>
      <c r="D18" s="737"/>
      <c r="E18" s="737"/>
      <c r="F18" s="737"/>
      <c r="G18" s="737"/>
      <c r="H18" s="737"/>
      <c r="I18" s="1174"/>
    </row>
    <row r="19" spans="1:9" s="1189" customFormat="1" ht="42" customHeight="1" x14ac:dyDescent="0.2">
      <c r="A19" s="1191"/>
      <c r="B19" s="3354" t="s">
        <v>298</v>
      </c>
      <c r="C19" s="3355"/>
      <c r="D19" s="739"/>
      <c r="E19" s="739"/>
      <c r="F19" s="739"/>
      <c r="G19" s="1192"/>
      <c r="H19" s="739"/>
      <c r="I19" s="1184"/>
    </row>
    <row r="20" spans="1:9" s="1189" customFormat="1" ht="42" customHeight="1" x14ac:dyDescent="0.2">
      <c r="A20" s="1191"/>
      <c r="B20" s="3354" t="s">
        <v>299</v>
      </c>
      <c r="C20" s="3355"/>
      <c r="D20" s="739"/>
      <c r="E20" s="739"/>
      <c r="F20" s="739"/>
      <c r="G20" s="1192"/>
      <c r="H20" s="739"/>
      <c r="I20" s="1184"/>
    </row>
    <row r="21" spans="1:9" ht="36" customHeight="1" x14ac:dyDescent="0.2">
      <c r="A21" s="1185" t="s">
        <v>1006</v>
      </c>
      <c r="B21" s="3354" t="s">
        <v>953</v>
      </c>
      <c r="C21" s="3355"/>
      <c r="D21" s="739"/>
      <c r="E21" s="739"/>
      <c r="F21" s="739"/>
      <c r="G21" s="1192"/>
      <c r="H21" s="739"/>
      <c r="I21" s="1184"/>
    </row>
    <row r="22" spans="1:9" ht="69" customHeight="1" x14ac:dyDescent="0.2">
      <c r="A22" s="1185" t="s">
        <v>954</v>
      </c>
      <c r="B22" s="3372" t="s">
        <v>955</v>
      </c>
      <c r="C22" s="3373"/>
      <c r="D22" s="739"/>
      <c r="E22" s="739"/>
      <c r="F22" s="739"/>
      <c r="G22" s="1192" t="s">
        <v>300</v>
      </c>
      <c r="H22" s="739"/>
      <c r="I22" s="1184"/>
    </row>
    <row r="23" spans="1:9" ht="104.25" customHeight="1" thickBot="1" x14ac:dyDescent="0.25">
      <c r="A23" s="1175"/>
      <c r="B23" s="1176"/>
      <c r="C23" s="1177"/>
      <c r="D23" s="1178"/>
      <c r="E23" s="1178"/>
      <c r="F23" s="1178"/>
      <c r="G23" s="1179"/>
      <c r="H23" s="1178"/>
      <c r="I23" s="1180"/>
    </row>
  </sheetData>
  <mergeCells count="34">
    <mergeCell ref="A3:B3"/>
    <mergeCell ref="A4:B4"/>
    <mergeCell ref="C4:D4"/>
    <mergeCell ref="C3:G3"/>
    <mergeCell ref="B10:C10"/>
    <mergeCell ref="A8:C8"/>
    <mergeCell ref="L1:O1"/>
    <mergeCell ref="L2:O2"/>
    <mergeCell ref="B13:C13"/>
    <mergeCell ref="B7:C7"/>
    <mergeCell ref="B9:C9"/>
    <mergeCell ref="E4:F4"/>
    <mergeCell ref="H3:I3"/>
    <mergeCell ref="H4:I4"/>
    <mergeCell ref="C1:G1"/>
    <mergeCell ref="A12:C12"/>
    <mergeCell ref="A1:B1"/>
    <mergeCell ref="A2:B2"/>
    <mergeCell ref="C2:G2"/>
    <mergeCell ref="A6:I6"/>
    <mergeCell ref="H1:I1"/>
    <mergeCell ref="H2:I2"/>
    <mergeCell ref="B19:C19"/>
    <mergeCell ref="L5:O5"/>
    <mergeCell ref="L6:M6"/>
    <mergeCell ref="B21:C21"/>
    <mergeCell ref="B22:C22"/>
    <mergeCell ref="B20:C20"/>
    <mergeCell ref="B14:C14"/>
    <mergeCell ref="B15:C15"/>
    <mergeCell ref="B16:C16"/>
    <mergeCell ref="B17:C17"/>
    <mergeCell ref="A18:C18"/>
    <mergeCell ref="B11:C11"/>
  </mergeCells>
  <phoneticPr fontId="54" type="noConversion"/>
  <hyperlinks>
    <hyperlink ref="A5" location="'JA So'!A1" tooltip="Retour sommaire" display="Retour sommaire"/>
  </hyperlinks>
  <printOptions horizontalCentered="1"/>
  <pageMargins left="0.57999999999999996" right="0.19685039370078741" top="0.41" bottom="0.35433070866141736" header="0.19685039370078741" footer="0.19685039370078741"/>
  <pageSetup paperSize="9" scale="88" orientation="portrait" r:id="rId1"/>
  <headerFooter alignWithMargins="0"/>
  <drawing r:id="rId2"/>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2">
    <tabColor indexed="10"/>
  </sheetPr>
  <dimension ref="A1:P22"/>
  <sheetViews>
    <sheetView workbookViewId="0">
      <selection activeCell="A18" sqref="A18:C18"/>
    </sheetView>
  </sheetViews>
  <sheetFormatPr baseColWidth="10" defaultColWidth="12.5703125" defaultRowHeight="14.25" x14ac:dyDescent="0.2"/>
  <cols>
    <col min="1" max="1" width="9.5703125" style="713" customWidth="1"/>
    <col min="2" max="2" width="19.5703125" style="713" customWidth="1"/>
    <col min="3" max="3" width="17.28515625" style="713" customWidth="1"/>
    <col min="4" max="6" width="4.7109375" style="713" customWidth="1"/>
    <col min="7" max="7" width="25.5703125" style="713" customWidth="1"/>
    <col min="8" max="8" width="9.7109375" style="713" customWidth="1"/>
    <col min="9" max="9" width="13.140625" style="713" customWidth="1"/>
    <col min="10" max="16384" width="12.5703125" style="713"/>
  </cols>
  <sheetData>
    <row r="1" spans="1:16" ht="18" thickBot="1" x14ac:dyDescent="0.35">
      <c r="A1" s="2449" t="s">
        <v>1671</v>
      </c>
      <c r="B1" s="3350"/>
      <c r="C1" s="3351" t="s">
        <v>221</v>
      </c>
      <c r="D1" s="3352"/>
      <c r="E1" s="3352"/>
      <c r="F1" s="3352"/>
      <c r="G1" s="3353"/>
      <c r="H1" s="3363" t="s">
        <v>671</v>
      </c>
      <c r="I1" s="3364"/>
      <c r="J1" s="743"/>
      <c r="K1" s="744"/>
      <c r="L1" s="3360"/>
      <c r="M1" s="2670"/>
      <c r="N1" s="2670"/>
      <c r="O1" s="2670"/>
      <c r="P1" s="729"/>
    </row>
    <row r="2" spans="1:16" ht="19.5" thickBot="1" x14ac:dyDescent="0.35">
      <c r="A2" s="2455" t="str">
        <f>+Q!G5</f>
        <v>SPECIMEN ECF</v>
      </c>
      <c r="B2" s="2456"/>
      <c r="C2" s="3351" t="str">
        <f>+'JA AGO2'!C2:G2</f>
        <v>Contrôle de régularité de l'AGO Annuelle des S.A.S.</v>
      </c>
      <c r="D2" s="3352"/>
      <c r="E2" s="3352"/>
      <c r="F2" s="3352"/>
      <c r="G2" s="3353"/>
      <c r="H2" s="3365" t="s">
        <v>335</v>
      </c>
      <c r="I2" s="3366"/>
      <c r="J2" s="745"/>
      <c r="K2" s="744"/>
      <c r="L2" s="3361"/>
      <c r="M2" s="3361"/>
      <c r="N2" s="3361"/>
      <c r="O2" s="3361"/>
      <c r="P2" s="731"/>
    </row>
    <row r="3" spans="1:16" ht="19.5" thickBot="1" x14ac:dyDescent="0.25">
      <c r="A3" s="2449" t="s">
        <v>674</v>
      </c>
      <c r="B3" s="2450"/>
      <c r="C3" s="3358" t="s">
        <v>222</v>
      </c>
      <c r="D3" s="3359"/>
      <c r="E3" s="3359"/>
      <c r="F3" s="3359"/>
      <c r="G3" s="3359"/>
      <c r="H3" s="2449" t="s">
        <v>1450</v>
      </c>
      <c r="I3" s="3350"/>
      <c r="J3" s="745"/>
      <c r="K3" s="744"/>
      <c r="L3" s="730"/>
      <c r="M3" s="730"/>
      <c r="N3" s="730"/>
      <c r="O3" s="730"/>
      <c r="P3" s="731"/>
    </row>
    <row r="4" spans="1:16" ht="21" thickBot="1" x14ac:dyDescent="0.35">
      <c r="A4" s="2466"/>
      <c r="B4" s="2467"/>
      <c r="C4" s="2453"/>
      <c r="D4" s="2454"/>
      <c r="E4" s="3374"/>
      <c r="F4" s="3375"/>
      <c r="G4" s="727"/>
      <c r="H4" s="3367">
        <f>+GA!O3</f>
        <v>41639</v>
      </c>
      <c r="I4" s="3368"/>
      <c r="J4" s="745"/>
      <c r="K4" s="744"/>
      <c r="L4" s="730"/>
      <c r="M4" s="730"/>
      <c r="N4" s="730"/>
      <c r="O4" s="730"/>
      <c r="P4" s="731"/>
    </row>
    <row r="5" spans="1:16" ht="15.75" x14ac:dyDescent="0.2">
      <c r="A5" s="1168" t="s">
        <v>1225</v>
      </c>
      <c r="B5" s="1169"/>
      <c r="C5" s="1169"/>
      <c r="D5" s="734"/>
      <c r="E5" s="1169"/>
      <c r="F5" s="1169"/>
      <c r="G5" s="1169"/>
      <c r="H5" s="1169"/>
      <c r="I5" s="1170"/>
      <c r="J5" s="743"/>
      <c r="K5" s="744"/>
      <c r="L5" s="3360"/>
      <c r="M5" s="2670"/>
      <c r="N5" s="2670"/>
      <c r="O5" s="2670"/>
      <c r="P5" s="728"/>
    </row>
    <row r="6" spans="1:16" ht="35.1" customHeight="1" x14ac:dyDescent="0.3">
      <c r="A6" s="3369" t="s">
        <v>301</v>
      </c>
      <c r="B6" s="3370"/>
      <c r="C6" s="3370"/>
      <c r="D6" s="3370"/>
      <c r="E6" s="3370"/>
      <c r="F6" s="3370"/>
      <c r="G6" s="3370"/>
      <c r="H6" s="3370"/>
      <c r="I6" s="3371"/>
      <c r="J6" s="746"/>
      <c r="K6" s="744"/>
      <c r="L6" s="3362"/>
      <c r="M6" s="2565"/>
      <c r="N6" s="732"/>
      <c r="O6" s="732"/>
      <c r="P6" s="733"/>
    </row>
    <row r="7" spans="1:16" s="715" customFormat="1" ht="27" customHeight="1" x14ac:dyDescent="0.2">
      <c r="A7" s="1171" t="s">
        <v>1227</v>
      </c>
      <c r="B7" s="3377" t="s">
        <v>1228</v>
      </c>
      <c r="C7" s="3378"/>
      <c r="D7" s="735" t="s">
        <v>1229</v>
      </c>
      <c r="E7" s="735" t="s">
        <v>1230</v>
      </c>
      <c r="F7" s="735" t="s">
        <v>1231</v>
      </c>
      <c r="G7" s="735" t="s">
        <v>196</v>
      </c>
      <c r="H7" s="735" t="s">
        <v>1232</v>
      </c>
      <c r="I7" s="1172" t="s">
        <v>1308</v>
      </c>
      <c r="J7" s="747"/>
      <c r="K7" s="747"/>
    </row>
    <row r="8" spans="1:16" ht="15.75" x14ac:dyDescent="0.3">
      <c r="A8" s="3356" t="s">
        <v>302</v>
      </c>
      <c r="B8" s="3357"/>
      <c r="C8" s="3357"/>
      <c r="D8" s="737"/>
      <c r="E8" s="737"/>
      <c r="F8" s="737"/>
      <c r="G8" s="737"/>
      <c r="H8" s="737"/>
      <c r="I8" s="1174"/>
    </row>
    <row r="9" spans="1:16" s="1189" customFormat="1" ht="61.5" customHeight="1" x14ac:dyDescent="0.2">
      <c r="A9" s="1191"/>
      <c r="B9" s="3354" t="s">
        <v>303</v>
      </c>
      <c r="C9" s="3355"/>
      <c r="D9" s="739"/>
      <c r="E9" s="739"/>
      <c r="F9" s="739"/>
      <c r="G9" s="1192"/>
      <c r="H9" s="739"/>
      <c r="I9" s="1184"/>
    </row>
    <row r="10" spans="1:16" ht="15.75" x14ac:dyDescent="0.3">
      <c r="A10" s="3356" t="s">
        <v>956</v>
      </c>
      <c r="B10" s="3357"/>
      <c r="C10" s="3357"/>
      <c r="D10" s="737"/>
      <c r="E10" s="737"/>
      <c r="F10" s="737"/>
      <c r="G10" s="737"/>
      <c r="H10" s="737"/>
      <c r="I10" s="1174"/>
    </row>
    <row r="11" spans="1:16" s="1189" customFormat="1" ht="48" customHeight="1" x14ac:dyDescent="0.2">
      <c r="A11" s="1191" t="s">
        <v>304</v>
      </c>
      <c r="B11" s="3354" t="s">
        <v>305</v>
      </c>
      <c r="C11" s="3355"/>
      <c r="D11" s="739"/>
      <c r="E11" s="739"/>
      <c r="F11" s="739"/>
      <c r="G11" s="1192"/>
      <c r="H11" s="739"/>
      <c r="I11" s="1184"/>
    </row>
    <row r="12" spans="1:16" s="1189" customFormat="1" ht="47.25" customHeight="1" x14ac:dyDescent="0.2">
      <c r="A12" s="1191"/>
      <c r="B12" s="3354" t="s">
        <v>1007</v>
      </c>
      <c r="C12" s="3355"/>
      <c r="D12" s="739"/>
      <c r="E12" s="739"/>
      <c r="F12" s="739"/>
      <c r="G12" s="1193"/>
      <c r="H12" s="739"/>
      <c r="I12" s="1184"/>
    </row>
    <row r="13" spans="1:16" s="1189" customFormat="1" ht="47.25" customHeight="1" x14ac:dyDescent="0.2">
      <c r="A13" s="1191"/>
      <c r="B13" s="3354" t="s">
        <v>306</v>
      </c>
      <c r="C13" s="3355"/>
      <c r="D13" s="739"/>
      <c r="E13" s="739"/>
      <c r="F13" s="739"/>
      <c r="G13" s="1193"/>
      <c r="H13" s="739"/>
      <c r="I13" s="1184"/>
    </row>
    <row r="14" spans="1:16" s="1189" customFormat="1" ht="44.25" customHeight="1" x14ac:dyDescent="0.2">
      <c r="A14" s="1191"/>
      <c r="B14" s="3354" t="s">
        <v>307</v>
      </c>
      <c r="C14" s="3355"/>
      <c r="D14" s="739"/>
      <c r="E14" s="739"/>
      <c r="F14" s="739"/>
      <c r="G14" s="1192" t="s">
        <v>308</v>
      </c>
      <c r="H14" s="739"/>
      <c r="I14" s="1184"/>
    </row>
    <row r="15" spans="1:16" s="1189" customFormat="1" ht="44.25" customHeight="1" x14ac:dyDescent="0.2">
      <c r="A15" s="1191"/>
      <c r="B15" s="3354" t="s">
        <v>309</v>
      </c>
      <c r="C15" s="3355"/>
      <c r="D15" s="739"/>
      <c r="E15" s="739"/>
      <c r="F15" s="739"/>
      <c r="G15" s="1192"/>
      <c r="H15" s="739"/>
      <c r="I15" s="1184"/>
    </row>
    <row r="16" spans="1:16" s="1189" customFormat="1" ht="44.25" customHeight="1" x14ac:dyDescent="0.2">
      <c r="A16" s="1191"/>
      <c r="B16" s="3354" t="s">
        <v>310</v>
      </c>
      <c r="C16" s="3355"/>
      <c r="D16" s="739"/>
      <c r="E16" s="739"/>
      <c r="F16" s="739"/>
      <c r="G16" s="1192"/>
      <c r="H16" s="739"/>
      <c r="I16" s="1184"/>
    </row>
    <row r="17" spans="1:9" ht="33" customHeight="1" x14ac:dyDescent="0.2">
      <c r="A17" s="1185"/>
      <c r="B17" s="3354" t="s">
        <v>957</v>
      </c>
      <c r="C17" s="3355"/>
      <c r="D17" s="739"/>
      <c r="E17" s="739"/>
      <c r="F17" s="739"/>
      <c r="G17" s="1192"/>
      <c r="H17" s="739"/>
      <c r="I17" s="1184"/>
    </row>
    <row r="18" spans="1:9" ht="15.75" x14ac:dyDescent="0.3">
      <c r="A18" s="3356" t="s">
        <v>958</v>
      </c>
      <c r="B18" s="3357"/>
      <c r="C18" s="3357"/>
      <c r="D18" s="737"/>
      <c r="E18" s="737"/>
      <c r="F18" s="737"/>
      <c r="G18" s="737"/>
      <c r="H18" s="737"/>
      <c r="I18" s="1174"/>
    </row>
    <row r="19" spans="1:9" s="1189" customFormat="1" ht="42" customHeight="1" x14ac:dyDescent="0.2">
      <c r="A19" s="1191" t="s">
        <v>1008</v>
      </c>
      <c r="B19" s="3354" t="s">
        <v>959</v>
      </c>
      <c r="C19" s="3355"/>
      <c r="D19" s="739"/>
      <c r="E19" s="739"/>
      <c r="F19" s="739"/>
      <c r="G19" s="1192"/>
      <c r="H19" s="739"/>
      <c r="I19" s="1184"/>
    </row>
    <row r="20" spans="1:9" ht="66" customHeight="1" x14ac:dyDescent="0.2">
      <c r="A20" s="1185"/>
      <c r="B20" s="3354" t="s">
        <v>960</v>
      </c>
      <c r="C20" s="3355"/>
      <c r="D20" s="739"/>
      <c r="E20" s="739"/>
      <c r="F20" s="739"/>
      <c r="G20" s="1192" t="s">
        <v>311</v>
      </c>
      <c r="H20" s="739"/>
      <c r="I20" s="1184"/>
    </row>
    <row r="21" spans="1:9" ht="28.5" customHeight="1" x14ac:dyDescent="0.2">
      <c r="A21" s="1185"/>
      <c r="B21" s="3354" t="s">
        <v>961</v>
      </c>
      <c r="C21" s="3355"/>
      <c r="D21" s="739"/>
      <c r="E21" s="739"/>
      <c r="F21" s="739"/>
      <c r="G21" s="1192"/>
      <c r="H21" s="739"/>
      <c r="I21" s="1184"/>
    </row>
    <row r="22" spans="1:9" ht="104.25" customHeight="1" thickBot="1" x14ac:dyDescent="0.25">
      <c r="A22" s="1175"/>
      <c r="B22" s="1176"/>
      <c r="C22" s="1177"/>
      <c r="D22" s="1178"/>
      <c r="E22" s="1178"/>
      <c r="F22" s="1178"/>
      <c r="G22" s="1179"/>
      <c r="H22" s="1178"/>
      <c r="I22" s="1180"/>
    </row>
  </sheetData>
  <mergeCells count="33">
    <mergeCell ref="B12:C12"/>
    <mergeCell ref="A10:C10"/>
    <mergeCell ref="A8:C8"/>
    <mergeCell ref="L1:O1"/>
    <mergeCell ref="L2:O2"/>
    <mergeCell ref="E4:F4"/>
    <mergeCell ref="L5:O5"/>
    <mergeCell ref="L6:M6"/>
    <mergeCell ref="B7:C7"/>
    <mergeCell ref="B11:C11"/>
    <mergeCell ref="B9:C9"/>
    <mergeCell ref="A1:B1"/>
    <mergeCell ref="A2:B2"/>
    <mergeCell ref="C2:G2"/>
    <mergeCell ref="A6:I6"/>
    <mergeCell ref="H1:I1"/>
    <mergeCell ref="B21:C21"/>
    <mergeCell ref="B17:C17"/>
    <mergeCell ref="A18:C18"/>
    <mergeCell ref="B13:C13"/>
    <mergeCell ref="B14:C14"/>
    <mergeCell ref="B16:C16"/>
    <mergeCell ref="B19:C19"/>
    <mergeCell ref="B20:C20"/>
    <mergeCell ref="B15:C15"/>
    <mergeCell ref="C1:G1"/>
    <mergeCell ref="H2:I2"/>
    <mergeCell ref="A3:B3"/>
    <mergeCell ref="A4:B4"/>
    <mergeCell ref="C4:D4"/>
    <mergeCell ref="C3:G3"/>
    <mergeCell ref="H3:I3"/>
    <mergeCell ref="H4:I4"/>
  </mergeCells>
  <phoneticPr fontId="54" type="noConversion"/>
  <hyperlinks>
    <hyperlink ref="A5" location="'JA So'!A1" tooltip="Retour sommaire" display="Retour sommaire"/>
  </hyperlinks>
  <printOptions horizontalCentered="1"/>
  <pageMargins left="0.57999999999999996" right="0.19685039370078741" top="0.41" bottom="0.35433070866141736" header="0.19685039370078741" footer="0.19685039370078741"/>
  <pageSetup paperSize="9" scale="88" orientation="portrait" r:id="rId1"/>
  <headerFooter alignWithMargins="0"/>
  <drawing r:id="rId2"/>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3">
    <tabColor indexed="10"/>
  </sheetPr>
  <dimension ref="A1:P54"/>
  <sheetViews>
    <sheetView tabSelected="1" workbookViewId="0">
      <selection activeCell="B18" sqref="B18:C18"/>
    </sheetView>
  </sheetViews>
  <sheetFormatPr baseColWidth="10" defaultColWidth="12.5703125" defaultRowHeight="14.25" x14ac:dyDescent="0.2"/>
  <cols>
    <col min="1" max="1" width="9.5703125" style="713" customWidth="1"/>
    <col min="2" max="2" width="20.7109375" style="713" customWidth="1"/>
    <col min="3" max="3" width="18.85546875" style="713" customWidth="1"/>
    <col min="4" max="6" width="4.7109375" style="713" customWidth="1"/>
    <col min="7" max="7" width="25.5703125" style="713" customWidth="1"/>
    <col min="8" max="8" width="9.7109375" style="713" customWidth="1"/>
    <col min="9" max="9" width="13.140625" style="713" customWidth="1"/>
    <col min="10" max="16384" width="12.5703125" style="713"/>
  </cols>
  <sheetData>
    <row r="1" spans="1:16" ht="18" thickBot="1" x14ac:dyDescent="0.35">
      <c r="A1" s="2449" t="s">
        <v>1671</v>
      </c>
      <c r="B1" s="3350"/>
      <c r="C1" s="3351" t="s">
        <v>221</v>
      </c>
      <c r="D1" s="3352"/>
      <c r="E1" s="3352"/>
      <c r="F1" s="3352"/>
      <c r="G1" s="3353"/>
      <c r="H1" s="3363" t="s">
        <v>671</v>
      </c>
      <c r="I1" s="3364"/>
      <c r="J1" s="743"/>
      <c r="K1" s="744"/>
      <c r="L1" s="3360"/>
      <c r="M1" s="2670"/>
      <c r="N1" s="2670"/>
      <c r="O1" s="2670"/>
      <c r="P1" s="729"/>
    </row>
    <row r="2" spans="1:16" ht="19.5" thickBot="1" x14ac:dyDescent="0.35">
      <c r="A2" s="2455" t="str">
        <f>+Q!G5</f>
        <v>SPECIMEN ECF</v>
      </c>
      <c r="B2" s="2456"/>
      <c r="C2" s="3351" t="str">
        <f>+'JA SoAG'!B9</f>
        <v>Audit de l'Assemblée Générale Annuelle</v>
      </c>
      <c r="D2" s="3352"/>
      <c r="E2" s="3352"/>
      <c r="F2" s="3352"/>
      <c r="G2" s="3353"/>
      <c r="H2" s="3365" t="s">
        <v>336</v>
      </c>
      <c r="I2" s="3366"/>
      <c r="J2" s="745"/>
      <c r="K2" s="744"/>
      <c r="L2" s="3361"/>
      <c r="M2" s="3361"/>
      <c r="N2" s="3361"/>
      <c r="O2" s="3361"/>
      <c r="P2" s="731"/>
    </row>
    <row r="3" spans="1:16" ht="19.5" thickBot="1" x14ac:dyDescent="0.25">
      <c r="A3" s="2449" t="s">
        <v>674</v>
      </c>
      <c r="B3" s="2450"/>
      <c r="C3" s="3358" t="s">
        <v>222</v>
      </c>
      <c r="D3" s="3359"/>
      <c r="E3" s="3359"/>
      <c r="F3" s="3359"/>
      <c r="G3" s="3359"/>
      <c r="H3" s="2449" t="s">
        <v>1450</v>
      </c>
      <c r="I3" s="3350"/>
      <c r="J3" s="745"/>
      <c r="K3" s="744"/>
      <c r="L3" s="730"/>
      <c r="M3" s="730"/>
      <c r="N3" s="730"/>
      <c r="O3" s="730"/>
      <c r="P3" s="731"/>
    </row>
    <row r="4" spans="1:16" ht="21" thickBot="1" x14ac:dyDescent="0.35">
      <c r="A4" s="2466"/>
      <c r="B4" s="2467"/>
      <c r="C4" s="2453"/>
      <c r="D4" s="2454"/>
      <c r="E4" s="3374"/>
      <c r="F4" s="3375"/>
      <c r="G4" s="727"/>
      <c r="H4" s="3367">
        <f>+GA!O3</f>
        <v>41639</v>
      </c>
      <c r="I4" s="3368"/>
      <c r="J4" s="745"/>
      <c r="K4" s="744"/>
      <c r="L4" s="730"/>
      <c r="M4" s="730"/>
      <c r="N4" s="730"/>
      <c r="O4" s="730"/>
      <c r="P4" s="731"/>
    </row>
    <row r="5" spans="1:16" ht="15.75" x14ac:dyDescent="0.2">
      <c r="A5" s="1168" t="s">
        <v>1225</v>
      </c>
      <c r="B5" s="1169"/>
      <c r="C5" s="1169"/>
      <c r="D5" s="734"/>
      <c r="E5" s="1169"/>
      <c r="F5" s="1169"/>
      <c r="G5" s="1169"/>
      <c r="H5" s="1169"/>
      <c r="I5" s="1170"/>
      <c r="J5" s="743"/>
      <c r="K5" s="744"/>
      <c r="L5" s="3360"/>
      <c r="M5" s="2670"/>
      <c r="N5" s="2670"/>
      <c r="O5" s="2670"/>
      <c r="P5" s="728"/>
    </row>
    <row r="6" spans="1:16" ht="35.1" customHeight="1" x14ac:dyDescent="0.3">
      <c r="A6" s="3369" t="s">
        <v>93</v>
      </c>
      <c r="B6" s="3370"/>
      <c r="C6" s="3370"/>
      <c r="D6" s="3370"/>
      <c r="E6" s="3370"/>
      <c r="F6" s="3370"/>
      <c r="G6" s="3370"/>
      <c r="H6" s="3370"/>
      <c r="I6" s="3371"/>
      <c r="J6" s="746"/>
      <c r="K6" s="744"/>
      <c r="L6" s="3362"/>
      <c r="M6" s="2565"/>
      <c r="N6" s="732"/>
      <c r="O6" s="732"/>
      <c r="P6" s="733"/>
    </row>
    <row r="7" spans="1:16" s="715" customFormat="1" ht="27" customHeight="1" x14ac:dyDescent="0.2">
      <c r="A7" s="1171" t="s">
        <v>1227</v>
      </c>
      <c r="B7" s="3377" t="s">
        <v>1228</v>
      </c>
      <c r="C7" s="3378"/>
      <c r="D7" s="735" t="s">
        <v>1229</v>
      </c>
      <c r="E7" s="735" t="s">
        <v>1230</v>
      </c>
      <c r="F7" s="735" t="s">
        <v>1231</v>
      </c>
      <c r="G7" s="735" t="s">
        <v>196</v>
      </c>
      <c r="H7" s="735" t="s">
        <v>1232</v>
      </c>
      <c r="I7" s="1172" t="s">
        <v>1308</v>
      </c>
      <c r="J7" s="747"/>
      <c r="K7" s="747"/>
    </row>
    <row r="8" spans="1:16" ht="15.75" x14ac:dyDescent="0.3">
      <c r="A8" s="3356" t="s">
        <v>962</v>
      </c>
      <c r="B8" s="3357"/>
      <c r="C8" s="3357"/>
      <c r="D8" s="737"/>
      <c r="E8" s="737"/>
      <c r="F8" s="737"/>
      <c r="G8" s="737"/>
      <c r="H8" s="737"/>
      <c r="I8" s="1174"/>
    </row>
    <row r="9" spans="1:16" s="1189" customFormat="1" ht="42" customHeight="1" x14ac:dyDescent="0.2">
      <c r="A9" s="1191"/>
      <c r="B9" s="3354" t="s">
        <v>1009</v>
      </c>
      <c r="C9" s="3355"/>
      <c r="D9" s="739"/>
      <c r="E9" s="739"/>
      <c r="F9" s="739"/>
      <c r="G9" s="1192"/>
      <c r="H9" s="739"/>
      <c r="I9" s="1184"/>
    </row>
    <row r="10" spans="1:16" s="1189" customFormat="1" ht="47.25" customHeight="1" x14ac:dyDescent="0.2">
      <c r="A10" s="1191"/>
      <c r="B10" s="3354" t="s">
        <v>1010</v>
      </c>
      <c r="C10" s="3355"/>
      <c r="D10" s="739"/>
      <c r="E10" s="739"/>
      <c r="F10" s="739"/>
      <c r="G10" s="1193"/>
      <c r="H10" s="739"/>
      <c r="I10" s="1184"/>
    </row>
    <row r="11" spans="1:16" s="1189" customFormat="1" ht="33" customHeight="1" x14ac:dyDescent="0.2">
      <c r="A11" s="1191"/>
      <c r="B11" s="3354" t="s">
        <v>312</v>
      </c>
      <c r="C11" s="3355"/>
      <c r="D11" s="739"/>
      <c r="E11" s="739"/>
      <c r="F11" s="739"/>
      <c r="G11" s="1192"/>
      <c r="H11" s="739"/>
      <c r="I11" s="1184"/>
    </row>
    <row r="12" spans="1:16" ht="45.75" customHeight="1" x14ac:dyDescent="0.2">
      <c r="A12" s="1185"/>
      <c r="B12" s="3354" t="s">
        <v>1011</v>
      </c>
      <c r="C12" s="3355"/>
      <c r="D12" s="739"/>
      <c r="E12" s="739"/>
      <c r="F12" s="739"/>
      <c r="G12" s="1192"/>
      <c r="H12" s="739"/>
      <c r="I12" s="1184"/>
    </row>
    <row r="13" spans="1:16" s="1189" customFormat="1" x14ac:dyDescent="0.2">
      <c r="A13" s="1191"/>
      <c r="B13" s="3372" t="s">
        <v>963</v>
      </c>
      <c r="C13" s="3389"/>
      <c r="D13" s="739"/>
      <c r="E13" s="739"/>
      <c r="F13" s="739"/>
      <c r="G13" s="1192"/>
      <c r="H13" s="739"/>
      <c r="I13" s="1184"/>
    </row>
    <row r="14" spans="1:16" x14ac:dyDescent="0.2">
      <c r="A14" s="1185"/>
      <c r="B14" s="3372" t="s">
        <v>964</v>
      </c>
      <c r="C14" s="3389"/>
      <c r="D14" s="739"/>
      <c r="E14" s="739"/>
      <c r="F14" s="739"/>
      <c r="G14" s="1192"/>
      <c r="H14" s="739"/>
      <c r="I14" s="1184"/>
    </row>
    <row r="15" spans="1:16" x14ac:dyDescent="0.2">
      <c r="A15" s="1185"/>
      <c r="B15" s="3372" t="s">
        <v>965</v>
      </c>
      <c r="C15" s="3389"/>
      <c r="D15" s="739"/>
      <c r="E15" s="739"/>
      <c r="F15" s="739"/>
      <c r="G15" s="1192"/>
      <c r="H15" s="739"/>
      <c r="I15" s="1184"/>
    </row>
    <row r="16" spans="1:16" ht="32.25" customHeight="1" x14ac:dyDescent="0.2">
      <c r="A16" s="1185"/>
      <c r="B16" s="3372" t="s">
        <v>966</v>
      </c>
      <c r="C16" s="3389"/>
      <c r="D16" s="739"/>
      <c r="E16" s="739"/>
      <c r="F16" s="739"/>
      <c r="G16" s="1192"/>
      <c r="H16" s="739"/>
      <c r="I16" s="1184"/>
    </row>
    <row r="17" spans="1:9" s="1189" customFormat="1" ht="33" customHeight="1" x14ac:dyDescent="0.2">
      <c r="A17" s="1191"/>
      <c r="B17" s="3354" t="s">
        <v>1012</v>
      </c>
      <c r="C17" s="3355"/>
      <c r="D17" s="739"/>
      <c r="E17" s="739"/>
      <c r="F17" s="739"/>
      <c r="G17" s="1192"/>
      <c r="H17" s="739"/>
      <c r="I17" s="1184"/>
    </row>
    <row r="18" spans="1:9" ht="45.75" customHeight="1" x14ac:dyDescent="0.2">
      <c r="A18" s="1185"/>
      <c r="B18" s="3354" t="s">
        <v>967</v>
      </c>
      <c r="C18" s="3355"/>
      <c r="D18" s="739"/>
      <c r="E18" s="739"/>
      <c r="F18" s="739"/>
      <c r="G18" s="1192"/>
      <c r="H18" s="739"/>
      <c r="I18" s="1184"/>
    </row>
    <row r="19" spans="1:9" s="1189" customFormat="1" x14ac:dyDescent="0.2">
      <c r="A19" s="1191"/>
      <c r="B19" s="3372" t="s">
        <v>968</v>
      </c>
      <c r="C19" s="3389"/>
      <c r="D19" s="739"/>
      <c r="E19" s="739"/>
      <c r="F19" s="739"/>
      <c r="G19" s="1192"/>
      <c r="H19" s="739"/>
      <c r="I19" s="1184"/>
    </row>
    <row r="20" spans="1:9" x14ac:dyDescent="0.2">
      <c r="A20" s="1185"/>
      <c r="B20" s="3372" t="s">
        <v>969</v>
      </c>
      <c r="C20" s="3389"/>
      <c r="D20" s="739"/>
      <c r="E20" s="739"/>
      <c r="F20" s="739"/>
      <c r="G20" s="1192"/>
      <c r="H20" s="739"/>
      <c r="I20" s="1184"/>
    </row>
    <row r="21" spans="1:9" x14ac:dyDescent="0.2">
      <c r="A21" s="1185"/>
      <c r="B21" s="3372" t="s">
        <v>970</v>
      </c>
      <c r="C21" s="3389"/>
      <c r="D21" s="739"/>
      <c r="E21" s="739"/>
      <c r="F21" s="739"/>
      <c r="G21" s="1192"/>
      <c r="H21" s="739"/>
      <c r="I21" s="1184"/>
    </row>
    <row r="22" spans="1:9" s="1189" customFormat="1" ht="42" customHeight="1" x14ac:dyDescent="0.2">
      <c r="A22" s="1191"/>
      <c r="B22" s="3354" t="s">
        <v>1013</v>
      </c>
      <c r="C22" s="3355"/>
      <c r="D22" s="739"/>
      <c r="E22" s="739"/>
      <c r="F22" s="739"/>
      <c r="G22" s="1192"/>
      <c r="H22" s="739"/>
      <c r="I22" s="1184"/>
    </row>
    <row r="23" spans="1:9" s="1189" customFormat="1" ht="47.25" customHeight="1" x14ac:dyDescent="0.2">
      <c r="A23" s="1191"/>
      <c r="B23" s="3354" t="s">
        <v>971</v>
      </c>
      <c r="C23" s="3355"/>
      <c r="D23" s="739"/>
      <c r="E23" s="739"/>
      <c r="F23" s="739"/>
      <c r="G23" s="1193"/>
      <c r="H23" s="739"/>
      <c r="I23" s="1184"/>
    </row>
    <row r="24" spans="1:9" s="1189" customFormat="1" ht="33" customHeight="1" x14ac:dyDescent="0.2">
      <c r="A24" s="1191"/>
      <c r="B24" s="3354" t="s">
        <v>972</v>
      </c>
      <c r="C24" s="3355"/>
      <c r="D24" s="739"/>
      <c r="E24" s="739"/>
      <c r="F24" s="739"/>
      <c r="G24" s="1192"/>
      <c r="H24" s="739"/>
      <c r="I24" s="1184"/>
    </row>
    <row r="25" spans="1:9" ht="45.75" customHeight="1" x14ac:dyDescent="0.2">
      <c r="A25" s="1185"/>
      <c r="B25" s="3354" t="s">
        <v>973</v>
      </c>
      <c r="C25" s="3355"/>
      <c r="D25" s="739"/>
      <c r="E25" s="739"/>
      <c r="F25" s="739"/>
      <c r="G25" s="1192"/>
      <c r="H25" s="739"/>
      <c r="I25" s="1184"/>
    </row>
    <row r="26" spans="1:9" s="1189" customFormat="1" x14ac:dyDescent="0.2">
      <c r="A26" s="1191"/>
      <c r="B26" s="3372" t="s">
        <v>974</v>
      </c>
      <c r="C26" s="3389"/>
      <c r="D26" s="739"/>
      <c r="E26" s="739"/>
      <c r="F26" s="739"/>
      <c r="G26" s="1192"/>
      <c r="H26" s="739"/>
      <c r="I26" s="1184"/>
    </row>
    <row r="27" spans="1:9" x14ac:dyDescent="0.2">
      <c r="A27" s="1185"/>
      <c r="B27" s="3372" t="s">
        <v>975</v>
      </c>
      <c r="C27" s="3389"/>
      <c r="D27" s="739"/>
      <c r="E27" s="739"/>
      <c r="F27" s="739"/>
      <c r="G27" s="1192"/>
      <c r="H27" s="739"/>
      <c r="I27" s="1184"/>
    </row>
    <row r="28" spans="1:9" x14ac:dyDescent="0.2">
      <c r="A28" s="1185"/>
      <c r="B28" s="3372" t="s">
        <v>976</v>
      </c>
      <c r="C28" s="3389"/>
      <c r="D28" s="739"/>
      <c r="E28" s="739"/>
      <c r="F28" s="739"/>
      <c r="G28" s="1192"/>
      <c r="H28" s="739"/>
      <c r="I28" s="1184"/>
    </row>
    <row r="29" spans="1:9" x14ac:dyDescent="0.2">
      <c r="A29" s="1185"/>
      <c r="B29" s="3372" t="s">
        <v>977</v>
      </c>
      <c r="C29" s="3389"/>
      <c r="D29" s="739"/>
      <c r="E29" s="739"/>
      <c r="F29" s="739"/>
      <c r="G29" s="1192"/>
      <c r="H29" s="739"/>
      <c r="I29" s="1184"/>
    </row>
    <row r="30" spans="1:9" s="1189" customFormat="1" ht="27" customHeight="1" x14ac:dyDescent="0.2">
      <c r="A30" s="1191"/>
      <c r="B30" s="3354" t="s">
        <v>978</v>
      </c>
      <c r="C30" s="3355"/>
      <c r="D30" s="739"/>
      <c r="E30" s="739"/>
      <c r="F30" s="739"/>
      <c r="G30" s="1192"/>
      <c r="H30" s="739"/>
      <c r="I30" s="1184"/>
    </row>
    <row r="31" spans="1:9" s="1189" customFormat="1" x14ac:dyDescent="0.2">
      <c r="A31" s="1191"/>
      <c r="B31" s="3372" t="s">
        <v>979</v>
      </c>
      <c r="C31" s="3389"/>
      <c r="D31" s="739"/>
      <c r="E31" s="739"/>
      <c r="F31" s="739"/>
      <c r="G31" s="1192"/>
      <c r="H31" s="739"/>
      <c r="I31" s="1184"/>
    </row>
    <row r="32" spans="1:9" x14ac:dyDescent="0.2">
      <c r="A32" s="1185"/>
      <c r="B32" s="3372" t="s">
        <v>980</v>
      </c>
      <c r="C32" s="3389"/>
      <c r="D32" s="739"/>
      <c r="E32" s="739"/>
      <c r="F32" s="739"/>
      <c r="G32" s="1192"/>
      <c r="H32" s="739"/>
      <c r="I32" s="1184"/>
    </row>
    <row r="33" spans="1:9" s="1189" customFormat="1" ht="42" customHeight="1" x14ac:dyDescent="0.2">
      <c r="A33" s="1191"/>
      <c r="B33" s="3354" t="s">
        <v>981</v>
      </c>
      <c r="C33" s="3355"/>
      <c r="D33" s="739"/>
      <c r="E33" s="739"/>
      <c r="F33" s="739"/>
      <c r="G33" s="1192"/>
      <c r="H33" s="739"/>
      <c r="I33" s="1184"/>
    </row>
    <row r="34" spans="1:9" s="1189" customFormat="1" ht="27" customHeight="1" x14ac:dyDescent="0.2">
      <c r="A34" s="1191"/>
      <c r="B34" s="3372" t="s">
        <v>982</v>
      </c>
      <c r="C34" s="3389"/>
      <c r="D34" s="739"/>
      <c r="E34" s="739"/>
      <c r="F34" s="739"/>
      <c r="G34" s="1192"/>
      <c r="H34" s="739"/>
      <c r="I34" s="1184"/>
    </row>
    <row r="35" spans="1:9" ht="27" customHeight="1" x14ac:dyDescent="0.2">
      <c r="A35" s="1185"/>
      <c r="B35" s="3372" t="s">
        <v>983</v>
      </c>
      <c r="C35" s="3389"/>
      <c r="D35" s="739"/>
      <c r="E35" s="739"/>
      <c r="F35" s="739"/>
      <c r="G35" s="1192"/>
      <c r="H35" s="739"/>
      <c r="I35" s="1184"/>
    </row>
    <row r="36" spans="1:9" s="1189" customFormat="1" ht="22.5" customHeight="1" x14ac:dyDescent="0.2">
      <c r="A36" s="1191"/>
      <c r="B36" s="3354" t="s">
        <v>984</v>
      </c>
      <c r="C36" s="3355"/>
      <c r="D36" s="739"/>
      <c r="E36" s="739"/>
      <c r="F36" s="739"/>
      <c r="G36" s="1192"/>
      <c r="H36" s="739"/>
      <c r="I36" s="1184"/>
    </row>
    <row r="37" spans="1:9" s="1189" customFormat="1" x14ac:dyDescent="0.2">
      <c r="A37" s="1191"/>
      <c r="B37" s="3372" t="s">
        <v>985</v>
      </c>
      <c r="C37" s="3389"/>
      <c r="D37" s="739"/>
      <c r="E37" s="739"/>
      <c r="F37" s="739"/>
      <c r="G37" s="1192"/>
      <c r="H37" s="739"/>
      <c r="I37" s="1184"/>
    </row>
    <row r="38" spans="1:9" x14ac:dyDescent="0.2">
      <c r="A38" s="1185"/>
      <c r="B38" s="3372" t="s">
        <v>986</v>
      </c>
      <c r="C38" s="3389"/>
      <c r="D38" s="739"/>
      <c r="E38" s="739"/>
      <c r="F38" s="739"/>
      <c r="G38" s="1192"/>
      <c r="H38" s="739"/>
      <c r="I38" s="1184"/>
    </row>
    <row r="39" spans="1:9" s="1189" customFormat="1" ht="22.5" customHeight="1" x14ac:dyDescent="0.2">
      <c r="A39" s="1191"/>
      <c r="B39" s="3354" t="s">
        <v>987</v>
      </c>
      <c r="C39" s="3355"/>
      <c r="D39" s="739"/>
      <c r="E39" s="739"/>
      <c r="F39" s="739"/>
      <c r="G39" s="1192"/>
      <c r="H39" s="739"/>
      <c r="I39" s="1184"/>
    </row>
    <row r="40" spans="1:9" s="1189" customFormat="1" x14ac:dyDescent="0.2">
      <c r="A40" s="1191"/>
      <c r="B40" s="3372" t="s">
        <v>988</v>
      </c>
      <c r="C40" s="3389"/>
      <c r="D40" s="739"/>
      <c r="E40" s="739"/>
      <c r="F40" s="739"/>
      <c r="G40" s="1192"/>
      <c r="H40" s="739"/>
      <c r="I40" s="1184"/>
    </row>
    <row r="41" spans="1:9" x14ac:dyDescent="0.2">
      <c r="A41" s="1185"/>
      <c r="B41" s="3372" t="s">
        <v>989</v>
      </c>
      <c r="C41" s="3389"/>
      <c r="D41" s="739"/>
      <c r="E41" s="739"/>
      <c r="F41" s="739"/>
      <c r="G41" s="1192"/>
      <c r="H41" s="739"/>
      <c r="I41" s="1184"/>
    </row>
    <row r="42" spans="1:9" s="1189" customFormat="1" ht="27.75" customHeight="1" x14ac:dyDescent="0.2">
      <c r="A42" s="1191"/>
      <c r="B42" s="3372" t="s">
        <v>990</v>
      </c>
      <c r="C42" s="3389"/>
      <c r="D42" s="739"/>
      <c r="E42" s="739"/>
      <c r="F42" s="739"/>
      <c r="G42" s="1192"/>
      <c r="H42" s="739"/>
      <c r="I42" s="1184"/>
    </row>
    <row r="43" spans="1:9" ht="27.75" customHeight="1" x14ac:dyDescent="0.2">
      <c r="A43" s="1185"/>
      <c r="B43" s="3372" t="s">
        <v>991</v>
      </c>
      <c r="C43" s="3389"/>
      <c r="D43" s="739"/>
      <c r="E43" s="739"/>
      <c r="F43" s="739"/>
      <c r="G43" s="1192"/>
      <c r="H43" s="739"/>
      <c r="I43" s="1184"/>
    </row>
    <row r="44" spans="1:9" s="1189" customFormat="1" ht="55.5" customHeight="1" x14ac:dyDescent="0.2">
      <c r="A44" s="1191"/>
      <c r="B44" s="3354" t="s">
        <v>992</v>
      </c>
      <c r="C44" s="3355"/>
      <c r="D44" s="739"/>
      <c r="E44" s="739"/>
      <c r="F44" s="739"/>
      <c r="G44" s="1192"/>
      <c r="H44" s="739"/>
      <c r="I44" s="1184"/>
    </row>
    <row r="45" spans="1:9" ht="15.75" x14ac:dyDescent="0.3">
      <c r="A45" s="3356" t="s">
        <v>1014</v>
      </c>
      <c r="B45" s="3357"/>
      <c r="C45" s="3357"/>
      <c r="D45" s="737"/>
      <c r="E45" s="737"/>
      <c r="F45" s="737"/>
      <c r="G45" s="737"/>
      <c r="H45" s="737"/>
      <c r="I45" s="1174"/>
    </row>
    <row r="46" spans="1:9" s="1189" customFormat="1" ht="51.75" customHeight="1" x14ac:dyDescent="0.2">
      <c r="A46" s="1191"/>
      <c r="B46" s="3354" t="s">
        <v>313</v>
      </c>
      <c r="C46" s="3355"/>
      <c r="D46" s="739"/>
      <c r="E46" s="739"/>
      <c r="F46" s="739"/>
      <c r="G46" s="1192"/>
      <c r="H46" s="739"/>
      <c r="I46" s="1184"/>
    </row>
    <row r="47" spans="1:9" s="1189" customFormat="1" ht="25.5" customHeight="1" x14ac:dyDescent="0.2">
      <c r="A47" s="1191"/>
      <c r="B47" s="3372" t="s">
        <v>314</v>
      </c>
      <c r="C47" s="3389"/>
      <c r="D47" s="739"/>
      <c r="E47" s="739"/>
      <c r="F47" s="739"/>
      <c r="G47" s="1192"/>
      <c r="H47" s="739"/>
      <c r="I47" s="1184"/>
    </row>
    <row r="48" spans="1:9" ht="54.75" customHeight="1" x14ac:dyDescent="0.2">
      <c r="A48" s="1185"/>
      <c r="B48" s="3372" t="s">
        <v>315</v>
      </c>
      <c r="C48" s="3389"/>
      <c r="D48" s="739"/>
      <c r="E48" s="739"/>
      <c r="F48" s="739"/>
      <c r="G48" s="1192"/>
      <c r="H48" s="739"/>
      <c r="I48" s="1184"/>
    </row>
    <row r="49" spans="1:9" s="1189" customFormat="1" ht="32.25" customHeight="1" x14ac:dyDescent="0.2">
      <c r="A49" s="1191"/>
      <c r="B49" s="3372" t="s">
        <v>993</v>
      </c>
      <c r="C49" s="3389"/>
      <c r="D49" s="739"/>
      <c r="E49" s="739"/>
      <c r="F49" s="739"/>
      <c r="G49" s="1192"/>
      <c r="H49" s="739"/>
      <c r="I49" s="1184"/>
    </row>
    <row r="50" spans="1:9" s="1189" customFormat="1" ht="55.5" customHeight="1" x14ac:dyDescent="0.2">
      <c r="A50" s="1191"/>
      <c r="B50" s="3354" t="s">
        <v>332</v>
      </c>
      <c r="C50" s="3355"/>
      <c r="D50" s="739"/>
      <c r="E50" s="739"/>
      <c r="F50" s="739"/>
      <c r="G50" s="1192"/>
      <c r="H50" s="739"/>
      <c r="I50" s="1184"/>
    </row>
    <row r="51" spans="1:9" s="1189" customFormat="1" ht="48" customHeight="1" x14ac:dyDescent="0.2">
      <c r="A51" s="1191"/>
      <c r="B51" s="3372" t="s">
        <v>333</v>
      </c>
      <c r="C51" s="3389"/>
      <c r="D51" s="739"/>
      <c r="E51" s="739"/>
      <c r="F51" s="739"/>
      <c r="G51" s="1192"/>
      <c r="H51" s="739"/>
      <c r="I51" s="1184"/>
    </row>
    <row r="52" spans="1:9" ht="46.5" customHeight="1" x14ac:dyDescent="0.2">
      <c r="A52" s="1185"/>
      <c r="B52" s="3372" t="s">
        <v>1015</v>
      </c>
      <c r="C52" s="3389"/>
      <c r="D52" s="739"/>
      <c r="E52" s="739"/>
      <c r="F52" s="739"/>
      <c r="G52" s="1192"/>
      <c r="H52" s="739"/>
      <c r="I52" s="1184"/>
    </row>
    <row r="53" spans="1:9" s="1189" customFormat="1" ht="49.5" customHeight="1" x14ac:dyDescent="0.2">
      <c r="A53" s="1191"/>
      <c r="B53" s="3372" t="s">
        <v>1016</v>
      </c>
      <c r="C53" s="3389"/>
      <c r="D53" s="739"/>
      <c r="E53" s="739"/>
      <c r="F53" s="739"/>
      <c r="G53" s="1192"/>
      <c r="H53" s="739"/>
      <c r="I53" s="1184"/>
    </row>
    <row r="54" spans="1:9" ht="104.25" customHeight="1" thickBot="1" x14ac:dyDescent="0.25">
      <c r="A54" s="1175"/>
      <c r="B54" s="1176"/>
      <c r="C54" s="1177"/>
      <c r="D54" s="1178"/>
      <c r="E54" s="1178"/>
      <c r="F54" s="1178"/>
      <c r="G54" s="1179"/>
      <c r="H54" s="1178"/>
      <c r="I54" s="1180"/>
    </row>
  </sheetData>
  <mergeCells count="65">
    <mergeCell ref="B52:C52"/>
    <mergeCell ref="B53:C53"/>
    <mergeCell ref="B48:C48"/>
    <mergeCell ref="B49:C49"/>
    <mergeCell ref="B50:C50"/>
    <mergeCell ref="B51:C51"/>
    <mergeCell ref="A45:C45"/>
    <mergeCell ref="B46:C46"/>
    <mergeCell ref="B47:C47"/>
    <mergeCell ref="B32:C32"/>
    <mergeCell ref="B33:C33"/>
    <mergeCell ref="B34:C34"/>
    <mergeCell ref="B35:C35"/>
    <mergeCell ref="B36:C36"/>
    <mergeCell ref="B37:C37"/>
    <mergeCell ref="B38:C38"/>
    <mergeCell ref="B39:C39"/>
    <mergeCell ref="B40:C40"/>
    <mergeCell ref="B41:C41"/>
    <mergeCell ref="B42:C42"/>
    <mergeCell ref="B43:C43"/>
    <mergeCell ref="B44:C44"/>
    <mergeCell ref="B31:C31"/>
    <mergeCell ref="B16:C16"/>
    <mergeCell ref="B17:C17"/>
    <mergeCell ref="B18:C18"/>
    <mergeCell ref="B19:C19"/>
    <mergeCell ref="B20:C20"/>
    <mergeCell ref="B21:C21"/>
    <mergeCell ref="B22:C22"/>
    <mergeCell ref="B23:C23"/>
    <mergeCell ref="B24:C24"/>
    <mergeCell ref="B25:C25"/>
    <mergeCell ref="B26:C26"/>
    <mergeCell ref="B27:C27"/>
    <mergeCell ref="B28:C28"/>
    <mergeCell ref="B30:C30"/>
    <mergeCell ref="B29:C29"/>
    <mergeCell ref="B15:C15"/>
    <mergeCell ref="B12:C12"/>
    <mergeCell ref="B11:C11"/>
    <mergeCell ref="H3:I3"/>
    <mergeCell ref="H4:I4"/>
    <mergeCell ref="A2:B2"/>
    <mergeCell ref="C2:G2"/>
    <mergeCell ref="A6:I6"/>
    <mergeCell ref="H2:I2"/>
    <mergeCell ref="A3:B3"/>
    <mergeCell ref="E4:F4"/>
    <mergeCell ref="L1:O1"/>
    <mergeCell ref="L2:O2"/>
    <mergeCell ref="L5:O5"/>
    <mergeCell ref="L6:M6"/>
    <mergeCell ref="B14:C14"/>
    <mergeCell ref="H1:I1"/>
    <mergeCell ref="A4:B4"/>
    <mergeCell ref="C4:D4"/>
    <mergeCell ref="C3:G3"/>
    <mergeCell ref="A1:B1"/>
    <mergeCell ref="B13:C13"/>
    <mergeCell ref="B7:C7"/>
    <mergeCell ref="B9:C9"/>
    <mergeCell ref="B10:C10"/>
    <mergeCell ref="A8:C8"/>
    <mergeCell ref="C1:G1"/>
  </mergeCells>
  <phoneticPr fontId="54" type="noConversion"/>
  <hyperlinks>
    <hyperlink ref="A5" location="'JA So'!A1" tooltip="Retour sommaire" display="Retour sommaire"/>
  </hyperlinks>
  <printOptions horizontalCentered="1"/>
  <pageMargins left="0.57999999999999996" right="0.19685039370078741" top="0.41" bottom="0.35433070866141736" header="0.19685039370078741" footer="0.19685039370078741"/>
  <pageSetup paperSize="9" scale="88"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98</vt:i4>
      </vt:variant>
      <vt:variant>
        <vt:lpstr>Plages nommées</vt:lpstr>
      </vt:variant>
      <vt:variant>
        <vt:i4>199</vt:i4>
      </vt:variant>
    </vt:vector>
  </HeadingPairs>
  <TitlesOfParts>
    <vt:vector size="297" baseType="lpstr">
      <vt:lpstr>Q</vt:lpstr>
      <vt:lpstr>GA</vt:lpstr>
      <vt:lpstr>GA1</vt:lpstr>
      <vt:lpstr>GA2</vt:lpstr>
      <vt:lpstr>GA3</vt:lpstr>
      <vt:lpstr>GA3 A</vt:lpstr>
      <vt:lpstr>GA4</vt:lpstr>
      <vt:lpstr>Plan de mission</vt:lpstr>
      <vt:lpstr>planification des travaux</vt:lpstr>
      <vt:lpstr>GA7</vt:lpstr>
      <vt:lpstr>CA FTQ</vt:lpstr>
      <vt:lpstr>A0</vt:lpstr>
      <vt:lpstr>controle comptables achat</vt:lpstr>
      <vt:lpstr>controle comptable banque</vt:lpstr>
      <vt:lpstr>controle comptable caisse</vt:lpstr>
      <vt:lpstr>controle comptable ventes</vt:lpstr>
      <vt:lpstr>A2LC</vt:lpstr>
      <vt:lpstr>A2LP</vt:lpstr>
      <vt:lpstr>controle coherences 1</vt:lpstr>
      <vt:lpstr>controle coherence 2</vt:lpstr>
      <vt:lpstr>controle coherence 3</vt:lpstr>
      <vt:lpstr>controle coherence 4</vt:lpstr>
      <vt:lpstr>controle obligatoire bilan</vt:lpstr>
      <vt:lpstr>controle obligatoire CA</vt:lpstr>
      <vt:lpstr>B0</vt:lpstr>
      <vt:lpstr>rapprochement bancaire 1</vt:lpstr>
      <vt:lpstr>rapprochement bancaire 2</vt:lpstr>
      <vt:lpstr>rapprochement bancaire 3</vt:lpstr>
      <vt:lpstr>rapprochement bancaire 4</vt:lpstr>
      <vt:lpstr>respect de legalité</vt:lpstr>
      <vt:lpstr>controle de la caisse</vt:lpstr>
      <vt:lpstr>emprunt</vt:lpstr>
      <vt:lpstr>compte courant associé</vt:lpstr>
      <vt:lpstr>reciprocité compte de bilan</vt:lpstr>
      <vt:lpstr>reciprocité compte de resultat</vt:lpstr>
      <vt:lpstr>C0</vt:lpstr>
      <vt:lpstr>entretien des biens</vt:lpstr>
      <vt:lpstr>fournisseurs 1</vt:lpstr>
      <vt:lpstr>fournisseurs 2</vt:lpstr>
      <vt:lpstr>credit fournisseurs</vt:lpstr>
      <vt:lpstr>circularisation fournisseurd</vt:lpstr>
      <vt:lpstr>appurement fournisseurs</vt:lpstr>
      <vt:lpstr>D0</vt:lpstr>
      <vt:lpstr>rapprochement justif</vt:lpstr>
      <vt:lpstr>rapprochement credit bail</vt:lpstr>
      <vt:lpstr>analyse des charges externes</vt:lpstr>
      <vt:lpstr>amortissement non deductible</vt:lpstr>
      <vt:lpstr>E0</vt:lpstr>
      <vt:lpstr>rapprochement gescom-compta</vt:lpstr>
      <vt:lpstr>etat des creances</vt:lpstr>
      <vt:lpstr>credit clients</vt:lpstr>
      <vt:lpstr>circularisation clients</vt:lpstr>
      <vt:lpstr>facture a etablir 1</vt:lpstr>
      <vt:lpstr>facture a etablir 2</vt:lpstr>
      <vt:lpstr>apurement clients</vt:lpstr>
      <vt:lpstr>F0</vt:lpstr>
      <vt:lpstr>assistance inventaire</vt:lpstr>
      <vt:lpstr>rapprochement de stock</vt:lpstr>
      <vt:lpstr>rotation des stocks</vt:lpstr>
      <vt:lpstr>controle de la valorisation sto</vt:lpstr>
      <vt:lpstr>G0</vt:lpstr>
      <vt:lpstr>acquisation exercice</vt:lpstr>
      <vt:lpstr>calcul prix moyen vente</vt:lpstr>
      <vt:lpstr>H0</vt:lpstr>
      <vt:lpstr>contre salaire comptable</vt:lpstr>
      <vt:lpstr>provision congé payé 1</vt:lpstr>
      <vt:lpstr>provision congé payé 2</vt:lpstr>
      <vt:lpstr>justification cpte 42 43</vt:lpstr>
      <vt:lpstr>controle salaire dirigeant</vt:lpstr>
      <vt:lpstr>taux moyen charge sociale</vt:lpstr>
      <vt:lpstr>participation des salaires</vt:lpstr>
      <vt:lpstr>I0</vt:lpstr>
      <vt:lpstr>cloture tva</vt:lpstr>
      <vt:lpstr>tva a recuperer</vt:lpstr>
      <vt:lpstr>tva collectée</vt:lpstr>
      <vt:lpstr>justification cptes 63</vt:lpstr>
      <vt:lpstr>detail des honoraires et courta</vt:lpstr>
      <vt:lpstr>validation RF</vt:lpstr>
      <vt:lpstr>calcul IS</vt:lpstr>
      <vt:lpstr>capitaux et provision</vt:lpstr>
      <vt:lpstr>capitaux propres</vt:lpstr>
      <vt:lpstr>provisions pour risque</vt:lpstr>
      <vt:lpstr>K0</vt:lpstr>
      <vt:lpstr>K1</vt:lpstr>
      <vt:lpstr>L1</vt:lpstr>
      <vt:lpstr>L-EBE</vt:lpstr>
      <vt:lpstr>M1</vt:lpstr>
      <vt:lpstr>FT</vt:lpstr>
      <vt:lpstr>JA So</vt:lpstr>
      <vt:lpstr>JA 01</vt:lpstr>
      <vt:lpstr>JA CONV.</vt:lpstr>
      <vt:lpstr>JA BILAN SOC.</vt:lpstr>
      <vt:lpstr>JA COM.</vt:lpstr>
      <vt:lpstr>JA SoAG</vt:lpstr>
      <vt:lpstr>JA AGO1</vt:lpstr>
      <vt:lpstr>JA AGO2</vt:lpstr>
      <vt:lpstr>JA AGO3</vt:lpstr>
      <vt:lpstr>JA AGO4</vt:lpstr>
      <vt:lpstr>'CA FTQ'!_E44567</vt:lpstr>
      <vt:lpstr>'CA FTQ'!_E60631</vt:lpstr>
      <vt:lpstr>'CA FTQ'!_E63511</vt:lpstr>
      <vt:lpstr>'CA FTQ'!_E63512</vt:lpstr>
      <vt:lpstr>'CA FTQ'!_E63514</vt:lpstr>
      <vt:lpstr>'CA FTQ'!_E66116</vt:lpstr>
      <vt:lpstr>'CA FTQ'!CENTHUIT</vt:lpstr>
      <vt:lpstr>'CA FTQ'!CENTHUITCINQ</vt:lpstr>
      <vt:lpstr>'CA FTQ'!CENTQUARANTCINQ</vt:lpstr>
      <vt:lpstr>'CA FTQ'!CENTRENTETUN</vt:lpstr>
      <vt:lpstr>'CA FTQ'!CENTSOIXANTESIX</vt:lpstr>
      <vt:lpstr>'CA FTQ'!CENTSOIXANTNEUF</vt:lpstr>
      <vt:lpstr>'CA FTQ'!CINQUANTE</vt:lpstr>
      <vt:lpstr>'CA FTQ'!CINQUANTEHUIT</vt:lpstr>
      <vt:lpstr>'CA FTQ'!CINQUANTENEUF</vt:lpstr>
      <vt:lpstr>'CA FTQ'!CINQUANTETROIS</vt:lpstr>
      <vt:lpstr>'CA FTQ'!CINQUANTETUN</vt:lpstr>
      <vt:lpstr>'analyse des charges externes'!CLIENT</vt:lpstr>
      <vt:lpstr>GA4!CLIENT</vt:lpstr>
      <vt:lpstr>Q!CLIENT</vt:lpstr>
      <vt:lpstr>CLIENT</vt:lpstr>
      <vt:lpstr>'CA FTQ'!DENOUE</vt:lpstr>
      <vt:lpstr>'CA FTQ'!DEUXCENTCINQ</vt:lpstr>
      <vt:lpstr>'CA FTQ'!DEUXCENTONZE</vt:lpstr>
      <vt:lpstr>'CA FTQ'!DEUXCENTROIS</vt:lpstr>
      <vt:lpstr>'CA FTQ'!DEUXCENTSEPT</vt:lpstr>
      <vt:lpstr>'CA FTQ'!DEUXCENTSOIXANTEDOUZE</vt:lpstr>
      <vt:lpstr>'CA FTQ'!DEUXCENTSOIXANTEQUATORZE</vt:lpstr>
      <vt:lpstr>'CA FTQ'!DEUXCENTSOIXANTEQUINZE</vt:lpstr>
      <vt:lpstr>'CA FTQ'!DEUXCENTSOIXANTESEPT</vt:lpstr>
      <vt:lpstr>'CA FTQ'!DEUXCENTSOIXANTETONZE</vt:lpstr>
      <vt:lpstr>'CA FTQ'!DEUXCENTSOIXANTETUN</vt:lpstr>
      <vt:lpstr>'CA FTQ'!DEUXCENTUN</vt:lpstr>
      <vt:lpstr>'CA FTQ'!DIXSEPT</vt:lpstr>
      <vt:lpstr>'CA FTQ'!E26ou27</vt:lpstr>
      <vt:lpstr>'CA FTQ'!E604ou605</vt:lpstr>
      <vt:lpstr>'CA FTQ'!EXP</vt:lpstr>
      <vt:lpstr>FAXCLIENT</vt:lpstr>
      <vt:lpstr>'CA FTQ'!FM</vt:lpstr>
      <vt:lpstr>'JA 01'!Impression_des_titres</vt:lpstr>
      <vt:lpstr>'JA AGO1'!Impression_des_titres</vt:lpstr>
      <vt:lpstr>'JA AGO2'!Impression_des_titres</vt:lpstr>
      <vt:lpstr>'JA AGO3'!Impression_des_titres</vt:lpstr>
      <vt:lpstr>'JA AGO4'!Impression_des_titres</vt:lpstr>
      <vt:lpstr>'JA BILAN SOC.'!Impression_des_titres</vt:lpstr>
      <vt:lpstr>'JA CONV.'!Impression_des_titres</vt:lpstr>
      <vt:lpstr>'CA FTQ'!MILTREIZ</vt:lpstr>
      <vt:lpstr>Q1INFORMATIONSGENERALES</vt:lpstr>
      <vt:lpstr>Q2ADRESSESTRAVINDEPENDANTS</vt:lpstr>
      <vt:lpstr>Q3LETTRMISSION</vt:lpstr>
      <vt:lpstr>'CA FTQ'!QUARANTE</vt:lpstr>
      <vt:lpstr>'CA FTQ'!QUARANTEDEUX</vt:lpstr>
      <vt:lpstr>'CA FTQ'!QUARANTENEUFSIX</vt:lpstr>
      <vt:lpstr>'CA FTQ'!QUARANTENEUFUN</vt:lpstr>
      <vt:lpstr>'CA FTQ'!QUARANTEQUATRE</vt:lpstr>
      <vt:lpstr>'CA FTQ'!QUARANTEQUATRECINQCINQ</vt:lpstr>
      <vt:lpstr>'CA FTQ'!QUARANTEQUATRECINQSEPT</vt:lpstr>
      <vt:lpstr>'CA FTQ'!QUARANTESIX</vt:lpstr>
      <vt:lpstr>'CA FTQ'!QUARANTETROIS</vt:lpstr>
      <vt:lpstr>'CA FTQ'!QUARANTETUN</vt:lpstr>
      <vt:lpstr>'CA FTQ'!QUARATEQUATRECINQSIX</vt:lpstr>
      <vt:lpstr>'CA FTQ'!QUATORZETRENTETUN</vt:lpstr>
      <vt:lpstr>'CA FTQ'!QUATORZEVINGTQUATRE</vt:lpstr>
      <vt:lpstr>'CA FTQ'!QUATRE</vt:lpstr>
      <vt:lpstr>'CA FTQ'!QUATRECENTCINQUANTECINQ</vt:lpstr>
      <vt:lpstr>'CA FTQ'!QUATRECENTCINQUANTESIX</vt:lpstr>
      <vt:lpstr>'CA FTQ'!QUATRECENTCINQUANTETUN</vt:lpstr>
      <vt:lpstr>'CA FTQ'!QUATRECENTNEUF</vt:lpstr>
      <vt:lpstr>'CA FTQ'!QUATRECENTQUARANTEQUATRE</vt:lpstr>
      <vt:lpstr>'CA FTQ'!QUATRECENTQUATREVINGTSEPT</vt:lpstr>
      <vt:lpstr>'CA FTQ'!QUATRECENTQUATREVINGTSIX</vt:lpstr>
      <vt:lpstr>'CA FTQ'!QUATRECENTQUATREVINGTUN</vt:lpstr>
      <vt:lpstr>'CA FTQ'!QUATRECENTREIZE</vt:lpstr>
      <vt:lpstr>'CA FTQ'!QUATRECENTROIS</vt:lpstr>
      <vt:lpstr>'CA FTQ'!QUATRECENTSOIXANTETONZE</vt:lpstr>
      <vt:lpstr>'CA FTQ'!QUATRECENTVINGTCINQ</vt:lpstr>
      <vt:lpstr>'CA FTQ'!QUATRECENTVINGTETUN</vt:lpstr>
      <vt:lpstr>'CA FTQ'!QUINZE</vt:lpstr>
      <vt:lpstr>'CA FTQ'!SA</vt:lpstr>
      <vt:lpstr>'CA FTQ'!SANSPARTICI</vt:lpstr>
      <vt:lpstr>'CA FTQ'!SEIZE</vt:lpstr>
      <vt:lpstr>'CA FTQ'!SEPTCENTHUITROIS</vt:lpstr>
      <vt:lpstr>'CA FTQ'!SEPTCENTSEPT</vt:lpstr>
      <vt:lpstr>'CA FTQ'!SEPTCENTSIX</vt:lpstr>
      <vt:lpstr>'CA FTQ'!SEPTCENTSOIXANTEQUINZE</vt:lpstr>
      <vt:lpstr>'CA FTQ'!SEPTCENTSOIXANTESIX</vt:lpstr>
      <vt:lpstr>'CA FTQ'!SEPTCENTSOIXANTETUN</vt:lpstr>
      <vt:lpstr>'CA FTQ'!SIS</vt:lpstr>
      <vt:lpstr>'CA FTQ'!SIXCENTDEUX</vt:lpstr>
      <vt:lpstr>'CA FTQ'!SIXCENTDOUZE</vt:lpstr>
      <vt:lpstr>'CA FTQ'!SIXCENTONZE</vt:lpstr>
      <vt:lpstr>'CA FTQ'!SIXCENTQUARANTECINQ</vt:lpstr>
      <vt:lpstr>'CA FTQ'!SIXCENTQUARANTEETUN</vt:lpstr>
      <vt:lpstr>'CA FTQ'!SIXCENTQUINZE</vt:lpstr>
      <vt:lpstr>'CA FTQ'!SIXCENTREIZE</vt:lpstr>
      <vt:lpstr>'CA FTQ'!SIXCENTSEIZE</vt:lpstr>
      <vt:lpstr>'CA FTQ'!SIXCENTSOIXANTESIX</vt:lpstr>
      <vt:lpstr>'CA FTQ'!SIXCENTTRENTETROISQUATRE</vt:lpstr>
      <vt:lpstr>'CA FTQ'!SIXCENTVINGTCINQ</vt:lpstr>
      <vt:lpstr>'CA FTQ'!SIXCENTVINGTDEUX</vt:lpstr>
      <vt:lpstr>'CA FTQ'!SIXCENTVINGTROIS</vt:lpstr>
      <vt:lpstr>'CA FTQ'!SIXCENTVINGTSIX</vt:lpstr>
      <vt:lpstr>'CA FTQ'!SIXCENTVINTROISQUATRE</vt:lpstr>
      <vt:lpstr>'CA FTQ'!SOCIETE</vt:lpstr>
      <vt:lpstr>'CA FTQ'!SOIXANTE</vt:lpstr>
      <vt:lpstr>'CA FTQ'!SOIXANTECINQCINQ</vt:lpstr>
      <vt:lpstr>'CA FTQ'!SOIXANTECINQONZE</vt:lpstr>
      <vt:lpstr>'CA FTQ'!SOIXANTECINQTROIS</vt:lpstr>
      <vt:lpstr>'CA FTQ'!SOIXANTECINQUATRE</vt:lpstr>
      <vt:lpstr>'CA FTQ'!SOIXANTEDEUXONZE</vt:lpstr>
      <vt:lpstr>'CA FTQ'!SOIXANTEDIX</vt:lpstr>
      <vt:lpstr>'CA FTQ'!SOIXANTEDIXNEUF</vt:lpstr>
      <vt:lpstr>'CA FTQ'!SOIXANTEDIXSEPT</vt:lpstr>
      <vt:lpstr>'CA FTQ'!SOIXANTEDOUZE</vt:lpstr>
      <vt:lpstr>'CA FTQ'!SOIXANTEQUATORZE</vt:lpstr>
      <vt:lpstr>'CA FTQ'!SOIXANTEQUATRESOIXANTE12</vt:lpstr>
      <vt:lpstr>'CA FTQ'!SOIXANTEQUINZECINQ</vt:lpstr>
      <vt:lpstr>'CA FTQ'!SOIXANTEQUINZEDEUX</vt:lpstr>
      <vt:lpstr>'CA FTQ'!SOIXANTEQUINZEUN</vt:lpstr>
      <vt:lpstr>'CA FTQ'!SOIXANTESEIZEONZE</vt:lpstr>
      <vt:lpstr>'CA FTQ'!SOIXANTESEPT</vt:lpstr>
      <vt:lpstr>'CA FTQ'!SOIXANTESIXQUINZE</vt:lpstr>
      <vt:lpstr>'CA FTQ'!SOIXANTETREIZE</vt:lpstr>
      <vt:lpstr>'CA FTQ'!SOIXANTETROIS</vt:lpstr>
      <vt:lpstr>'CA FTQ'!SOIXANTETUNTRENTECINQ</vt:lpstr>
      <vt:lpstr>'CA FTQ'!SOIXANTEXINQSEIZE</vt:lpstr>
      <vt:lpstr>'analyse des charges externes'!t</vt:lpstr>
      <vt:lpstr>GA4!t</vt:lpstr>
      <vt:lpstr>t</vt:lpstr>
      <vt:lpstr>TELCLIENT</vt:lpstr>
      <vt:lpstr>'CA FTQ'!TRENTEDEUX</vt:lpstr>
      <vt:lpstr>'CA FTQ'!TRENTEETUN</vt:lpstr>
      <vt:lpstr>'CA FTQ'!TRENTETROIS</vt:lpstr>
      <vt:lpstr>'CA FTQ'!TRESORERIE</vt:lpstr>
      <vt:lpstr>'CA FTQ'!TROIS</vt:lpstr>
      <vt:lpstr>'CA FTQ'!VINGT</vt:lpstr>
      <vt:lpstr>'CA FTQ'!VINGTETUN</vt:lpstr>
      <vt:lpstr>'CA FTQ'!VINGTETUNQUATREVINGTDEUX</vt:lpstr>
      <vt:lpstr>'CA FTQ'!VINGTROIS</vt:lpstr>
      <vt:lpstr>'CA FTQ'!VINGTSEPTQUARANTETROIS</vt:lpstr>
      <vt:lpstr>A0!Zone_d_impression</vt:lpstr>
      <vt:lpstr>A2LC!Zone_d_impression</vt:lpstr>
      <vt:lpstr>A2LP!Zone_d_impression</vt:lpstr>
      <vt:lpstr>'analyse des charges externes'!Zone_d_impression</vt:lpstr>
      <vt:lpstr>B0!Zone_d_impression</vt:lpstr>
      <vt:lpstr>C0!Zone_d_impression</vt:lpstr>
      <vt:lpstr>'CA FTQ'!Zone_d_impression</vt:lpstr>
      <vt:lpstr>'calcul prix moyen vente'!Zone_d_impression</vt:lpstr>
      <vt:lpstr>'capitaux et provision'!Zone_d_impression</vt:lpstr>
      <vt:lpstr>'circularisation clients'!Zone_d_impression</vt:lpstr>
      <vt:lpstr>'circularisation fournisseurd'!Zone_d_impression</vt:lpstr>
      <vt:lpstr>'cloture tva'!Zone_d_impression</vt:lpstr>
      <vt:lpstr>'controle coherences 1'!Zone_d_impression</vt:lpstr>
      <vt:lpstr>'controle comptable banque'!Zone_d_impression</vt:lpstr>
      <vt:lpstr>'controle comptable caisse'!Zone_d_impression</vt:lpstr>
      <vt:lpstr>'controle comptable ventes'!Zone_d_impression</vt:lpstr>
      <vt:lpstr>'controle comptables achat'!Zone_d_impression</vt:lpstr>
      <vt:lpstr>'controle de la caisse'!Zone_d_impression</vt:lpstr>
      <vt:lpstr>'controle salaire dirigeant'!Zone_d_impression</vt:lpstr>
      <vt:lpstr>D0!Zone_d_impression</vt:lpstr>
      <vt:lpstr>'detail des honoraires et courta'!Zone_d_impression</vt:lpstr>
      <vt:lpstr>E0!Zone_d_impression</vt:lpstr>
      <vt:lpstr>emprunt!Zone_d_impression</vt:lpstr>
      <vt:lpstr>F0!Zone_d_impression</vt:lpstr>
      <vt:lpstr>'fournisseurs 1'!Zone_d_impression</vt:lpstr>
      <vt:lpstr>G0!Zone_d_impression</vt:lpstr>
      <vt:lpstr>GA!Zone_d_impression</vt:lpstr>
      <vt:lpstr>GA1!Zone_d_impression</vt:lpstr>
      <vt:lpstr>GA2!Zone_d_impression</vt:lpstr>
      <vt:lpstr>GA3!Zone_d_impression</vt:lpstr>
      <vt:lpstr>'GA3 A'!Zone_d_impression</vt:lpstr>
      <vt:lpstr>GA4!Zone_d_impression</vt:lpstr>
      <vt:lpstr>GA7!Zone_d_impression</vt:lpstr>
      <vt:lpstr>H0!Zone_d_impression</vt:lpstr>
      <vt:lpstr>I0!Zone_d_impression</vt:lpstr>
      <vt:lpstr>'JA 01'!Zone_d_impression</vt:lpstr>
      <vt:lpstr>'JA AGO1'!Zone_d_impression</vt:lpstr>
      <vt:lpstr>'JA AGO2'!Zone_d_impression</vt:lpstr>
      <vt:lpstr>'JA AGO3'!Zone_d_impression</vt:lpstr>
      <vt:lpstr>'JA AGO4'!Zone_d_impression</vt:lpstr>
      <vt:lpstr>'JA BILAN SOC.'!Zone_d_impression</vt:lpstr>
      <vt:lpstr>'JA CONV.'!Zone_d_impression</vt:lpstr>
      <vt:lpstr>'JA So'!Zone_d_impression</vt:lpstr>
      <vt:lpstr>'JA SoAG'!Zone_d_impression</vt:lpstr>
      <vt:lpstr>K0!Zone_d_impression</vt:lpstr>
      <vt:lpstr>'Plan de mission'!Zone_d_impression</vt:lpstr>
      <vt:lpstr>'planification des travaux'!Zone_d_impression</vt:lpstr>
      <vt:lpstr>'provision congé payé 1'!Zone_d_impression</vt:lpstr>
      <vt:lpstr>'provision congé payé 2'!Zone_d_impression</vt:lpstr>
      <vt:lpstr>'provisions pour risque'!Zone_d_impression</vt:lpstr>
      <vt:lpstr>Q!Zone_d_impression</vt:lpstr>
      <vt:lpstr>'rapprochement bancaire 1'!Zone_d_impression</vt:lpstr>
      <vt:lpstr>'rapprochement bancaire 2'!Zone_d_impression</vt:lpstr>
      <vt:lpstr>'rapprochement bancaire 3'!Zone_d_impression</vt:lpstr>
      <vt:lpstr>'rapprochement bancaire 4'!Zone_d_impression</vt:lpstr>
      <vt:lpstr>'respect de legalité'!Zone_d_impression</vt:lpstr>
      <vt:lpstr>'tva a recuperer'!Zone_d_impression</vt:lpstr>
      <vt:lpstr>'tva collectée'!Zone_d_impression</vt:lpstr>
      <vt:lpstr>ZZZZZZZZ</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dossier annuel sas</dc:title>
  <dc:creator>RIBOLLET</dc:creator>
  <cp:lastModifiedBy>Dr NGANDJEU</cp:lastModifiedBy>
  <cp:lastPrinted>2005-07-19T08:34:13Z</cp:lastPrinted>
  <dcterms:created xsi:type="dcterms:W3CDTF">1999-03-04T14:55:44Z</dcterms:created>
  <dcterms:modified xsi:type="dcterms:W3CDTF">2023-01-17T17:23:31Z</dcterms:modified>
</cp:coreProperties>
</file>